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kane\Desktop\New folder\1\"/>
    </mc:Choice>
  </mc:AlternateContent>
  <bookViews>
    <workbookView xWindow="0" yWindow="0" windowWidth="19200" windowHeight="7320"/>
  </bookViews>
  <sheets>
    <sheet name="Кл.БП-КЛП-Утилизация" sheetId="20" r:id="rId1"/>
    <sheet name="Кл.БП-СВ-Утилизация" sheetId="29" r:id="rId2"/>
    <sheet name="Кл.БП-ВВС-Утилизация" sheetId="21" r:id="rId3"/>
    <sheet name="Кл.БП-ВМС-Утилизация" sheetId="23" r:id="rId4"/>
    <sheet name="АСП-КЛП-Утилизация" sheetId="25" r:id="rId5"/>
    <sheet name="АСП-ВВС-Утилизация" sheetId="27" r:id="rId6"/>
    <sheet name="Инж.БП-КЛП-Утилизация" sheetId="19" r:id="rId7"/>
    <sheet name="Инж.БП-СВ-Утилизация" sheetId="28" r:id="rId8"/>
    <sheet name="Инж.БП-СКСО-Утилизация" sheetId="22" r:id="rId9"/>
    <sheet name="Елементи от ЗУР-КЛП-утилизация" sheetId="26" r:id="rId10"/>
    <sheet name="МорскиБП-ВМС-Утилизация" sheetId="24" r:id="rId11"/>
  </sheets>
  <externalReferences>
    <externalReference r:id="rId12"/>
  </externalReferences>
  <definedNames>
    <definedName name="_xlnm.Print_Area" localSheetId="6">'Инж.БП-КЛП-Утилизация'!$A$1:$AO$342</definedName>
    <definedName name="_xlnm.Print_Area" localSheetId="7">'Инж.БП-СВ-Утилизация'!$A$1:$AK$13</definedName>
    <definedName name="_xlnm.Print_Area" localSheetId="8">'Инж.БП-СКСО-Утилизация'!$A$1:$Z$16</definedName>
    <definedName name="_xlnm.Print_Area" localSheetId="2">'Кл.БП-ВВС-Утилизация'!$A$1:$Y$8</definedName>
    <definedName name="_xlnm.Print_Area" localSheetId="0">'Кл.БП-КЛП-Утилизация'!$A$1:$BE$969</definedName>
    <definedName name="_xlnm.Print_Titles" localSheetId="5">'АСП-ВВС-Утилизация'!$A:$G,'АСП-ВВС-Утилизация'!$1:$3</definedName>
    <definedName name="_xlnm.Print_Titles" localSheetId="4">'АСП-КЛП-Утилизация'!$A:$G,'АСП-КЛП-Утилизация'!$1:$8</definedName>
    <definedName name="_xlnm.Print_Titles" localSheetId="9">'Елементи от ЗУР-КЛП-утилизация'!$A:$G,'Елементи от ЗУР-КЛП-утилизация'!$1:$8</definedName>
    <definedName name="_xlnm.Print_Titles" localSheetId="6">'Инж.БП-КЛП-Утилизация'!$A:$G,'Инж.БП-КЛП-Утилизация'!$1:$8</definedName>
    <definedName name="_xlnm.Print_Titles" localSheetId="7">'Инж.БП-СВ-Утилизация'!$1:$4</definedName>
    <definedName name="_xlnm.Print_Titles" localSheetId="8">'Инж.БП-СКСО-Утилизация'!$A:$H,'Инж.БП-СКСО-Утилизация'!$1:$9</definedName>
    <definedName name="_xlnm.Print_Titles" localSheetId="2">'Кл.БП-ВВС-Утилизация'!$A:$G,'Кл.БП-ВВС-Утилизация'!$1:$3</definedName>
    <definedName name="_xlnm.Print_Titles" localSheetId="3">'Кл.БП-ВМС-Утилизация'!$A:$G,'Кл.БП-ВМС-Утилизация'!$1:$8</definedName>
    <definedName name="_xlnm.Print_Titles" localSheetId="0">'Кл.БП-КЛП-Утилизация'!$A:$G,'Кл.БП-КЛП-Утилизация'!$3:$10</definedName>
    <definedName name="_xlnm.Print_Titles" localSheetId="1">'Кл.БП-СВ-Утилизация'!$1:$4</definedName>
    <definedName name="_xlnm.Print_Titles" localSheetId="10">'МорскиБП-ВМС-Утилизация'!$A:$G,'МорскиБП-ВМС-Утилизация'!$1:$8</definedName>
    <definedName name="БПка_мини" localSheetId="2">#REF!</definedName>
    <definedName name="БПка_мини" localSheetId="3">#REF!</definedName>
    <definedName name="БПка_мини" localSheetId="1">#REF!</definedName>
    <definedName name="БПка_мини" localSheetId="10">#REF!</definedName>
    <definedName name="БПка_мини">#REF!</definedName>
    <definedName name="Наличност" localSheetId="2">#REF!</definedName>
    <definedName name="Наличност" localSheetId="3">#REF!</definedName>
    <definedName name="Наличност" localSheetId="1">#REF!</definedName>
    <definedName name="Наличност" localSheetId="10">#REF!</definedName>
    <definedName name="Наличност">#REF!</definedName>
    <definedName name="Разход" localSheetId="2">#REF!</definedName>
    <definedName name="Разход" localSheetId="3">#REF!</definedName>
    <definedName name="Разход" localSheetId="1">#REF!</definedName>
    <definedName name="Разход" localSheetId="10">#REF!</definedName>
    <definedName name="Разход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3" i="19" l="1"/>
  <c r="X253" i="19"/>
  <c r="P31" i="27" l="1"/>
  <c r="P32" i="27"/>
  <c r="P33" i="27"/>
  <c r="P34" i="27"/>
  <c r="P35" i="27"/>
  <c r="P36" i="27"/>
  <c r="P37" i="27"/>
  <c r="P38" i="27"/>
  <c r="P39" i="27"/>
  <c r="P40" i="27"/>
  <c r="P41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16" i="27"/>
  <c r="L664" i="25" l="1"/>
  <c r="X663" i="25"/>
  <c r="O663" i="25"/>
  <c r="O664" i="25" s="1"/>
  <c r="AA664" i="25" s="1"/>
  <c r="X664" i="25" l="1"/>
  <c r="AC664" i="25"/>
  <c r="AB664" i="25"/>
  <c r="AA663" i="25"/>
  <c r="AC663" i="25" l="1"/>
  <c r="AB663" i="25"/>
  <c r="AV967" i="20" l="1"/>
  <c r="J510" i="25"/>
  <c r="K510" i="25" s="1"/>
  <c r="AA510" i="25" s="1"/>
  <c r="Z509" i="25"/>
  <c r="K509" i="25"/>
  <c r="AA509" i="25" s="1"/>
  <c r="J522" i="25"/>
  <c r="Z522" i="25" s="1"/>
  <c r="Z521" i="25"/>
  <c r="K521" i="25"/>
  <c r="AA521" i="25" s="1"/>
  <c r="J520" i="25"/>
  <c r="K520" i="25" s="1"/>
  <c r="AA520" i="25" s="1"/>
  <c r="Z519" i="25"/>
  <c r="K519" i="25"/>
  <c r="AA519" i="25" s="1"/>
  <c r="J518" i="25"/>
  <c r="Z518" i="25" s="1"/>
  <c r="Z517" i="25"/>
  <c r="K517" i="25"/>
  <c r="AA517" i="25" s="1"/>
  <c r="J516" i="25"/>
  <c r="K516" i="25" s="1"/>
  <c r="AA516" i="25" s="1"/>
  <c r="Z515" i="25"/>
  <c r="K515" i="25"/>
  <c r="AA515" i="25" s="1"/>
  <c r="J513" i="25"/>
  <c r="Z513" i="25" s="1"/>
  <c r="Z512" i="25"/>
  <c r="K512" i="25"/>
  <c r="AA512" i="25" s="1"/>
  <c r="AA508" i="25"/>
  <c r="AC508" i="25" s="1"/>
  <c r="Z508" i="25"/>
  <c r="AA507" i="25"/>
  <c r="AC507" i="25" s="1"/>
  <c r="Z507" i="25"/>
  <c r="AA506" i="25"/>
  <c r="AC506" i="25" s="1"/>
  <c r="Z506" i="25"/>
  <c r="AA505" i="25"/>
  <c r="AC505" i="25" s="1"/>
  <c r="Z505" i="25"/>
  <c r="AA504" i="25"/>
  <c r="AC504" i="25" s="1"/>
  <c r="Z504" i="25"/>
  <c r="AA503" i="25"/>
  <c r="AC503" i="25" s="1"/>
  <c r="Z503" i="25"/>
  <c r="AA502" i="25"/>
  <c r="AC502" i="25" s="1"/>
  <c r="Z502" i="25"/>
  <c r="AA501" i="25"/>
  <c r="AC501" i="25" s="1"/>
  <c r="Z501" i="25"/>
  <c r="AA500" i="25"/>
  <c r="AC500" i="25" s="1"/>
  <c r="Z500" i="25"/>
  <c r="AA499" i="25"/>
  <c r="AC499" i="25" s="1"/>
  <c r="Z499" i="25"/>
  <c r="AA498" i="25"/>
  <c r="AC498" i="25" s="1"/>
  <c r="Z498" i="25"/>
  <c r="AA497" i="25"/>
  <c r="AC497" i="25" s="1"/>
  <c r="Z497" i="25"/>
  <c r="AA496" i="25"/>
  <c r="AC496" i="25" s="1"/>
  <c r="Z496" i="25"/>
  <c r="AA495" i="25"/>
  <c r="AC495" i="25" s="1"/>
  <c r="Z495" i="25"/>
  <c r="AA494" i="25"/>
  <c r="AC494" i="25" s="1"/>
  <c r="Z494" i="25"/>
  <c r="AA493" i="25"/>
  <c r="AC493" i="25" s="1"/>
  <c r="Z493" i="25"/>
  <c r="AA492" i="25"/>
  <c r="AC492" i="25" s="1"/>
  <c r="Z492" i="25"/>
  <c r="AA491" i="25"/>
  <c r="AC491" i="25" s="1"/>
  <c r="Z491" i="25"/>
  <c r="AA490" i="25"/>
  <c r="AC490" i="25" s="1"/>
  <c r="Z490" i="25"/>
  <c r="AA489" i="25"/>
  <c r="AC489" i="25" s="1"/>
  <c r="Z489" i="25"/>
  <c r="AA488" i="25"/>
  <c r="AC488" i="25" s="1"/>
  <c r="Z488" i="25"/>
  <c r="AA487" i="25"/>
  <c r="AC487" i="25" s="1"/>
  <c r="Z487" i="25"/>
  <c r="AA486" i="25"/>
  <c r="AC486" i="25" s="1"/>
  <c r="Z486" i="25"/>
  <c r="AA485" i="25"/>
  <c r="AC485" i="25" s="1"/>
  <c r="Z485" i="25"/>
  <c r="AA484" i="25"/>
  <c r="AC484" i="25" s="1"/>
  <c r="Z484" i="25"/>
  <c r="AA483" i="25"/>
  <c r="AC483" i="25" s="1"/>
  <c r="Z483" i="25"/>
  <c r="J482" i="25"/>
  <c r="K482" i="25" s="1"/>
  <c r="AA482" i="25" s="1"/>
  <c r="AC482" i="25" s="1"/>
  <c r="Z481" i="25"/>
  <c r="K481" i="25"/>
  <c r="AA481" i="25" s="1"/>
  <c r="AC481" i="25" s="1"/>
  <c r="J480" i="25"/>
  <c r="Z480" i="25" s="1"/>
  <c r="Z479" i="25"/>
  <c r="K479" i="25"/>
  <c r="AA479" i="25" s="1"/>
  <c r="J478" i="25"/>
  <c r="K478" i="25" s="1"/>
  <c r="AA478" i="25" s="1"/>
  <c r="AC478" i="25" s="1"/>
  <c r="Z477" i="25"/>
  <c r="K477" i="25"/>
  <c r="AA477" i="25" s="1"/>
  <c r="AC477" i="25" s="1"/>
  <c r="J476" i="25"/>
  <c r="Z476" i="25" s="1"/>
  <c r="Z475" i="25"/>
  <c r="K475" i="25"/>
  <c r="K476" i="25" s="1"/>
  <c r="AA476" i="25" s="1"/>
  <c r="AA474" i="25"/>
  <c r="AC474" i="25" s="1"/>
  <c r="Z474" i="25"/>
  <c r="J473" i="25"/>
  <c r="Z473" i="25" s="1"/>
  <c r="Z472" i="25"/>
  <c r="K472" i="25"/>
  <c r="AA472" i="25" s="1"/>
  <c r="AC472" i="25" s="1"/>
  <c r="Z471" i="25"/>
  <c r="K471" i="25"/>
  <c r="K473" i="25" s="1"/>
  <c r="AA473" i="25" s="1"/>
  <c r="AC473" i="25" s="1"/>
  <c r="AA470" i="25"/>
  <c r="AC470" i="25" s="1"/>
  <c r="Z470" i="25"/>
  <c r="AA469" i="25"/>
  <c r="AC469" i="25" s="1"/>
  <c r="Z469" i="25"/>
  <c r="AA468" i="25"/>
  <c r="AC468" i="25" s="1"/>
  <c r="Z468" i="25"/>
  <c r="AA467" i="25"/>
  <c r="AC467" i="25" s="1"/>
  <c r="Z467" i="25"/>
  <c r="AA466" i="25"/>
  <c r="AC466" i="25" s="1"/>
  <c r="Z466" i="25"/>
  <c r="AA465" i="25"/>
  <c r="AC465" i="25" s="1"/>
  <c r="Z465" i="25"/>
  <c r="N464" i="25"/>
  <c r="Z464" i="25" s="1"/>
  <c r="K464" i="25"/>
  <c r="Z463" i="25"/>
  <c r="O463" i="25"/>
  <c r="O464" i="25" s="1"/>
  <c r="K463" i="25"/>
  <c r="Z462" i="25"/>
  <c r="K462" i="25"/>
  <c r="AA462" i="25" s="1"/>
  <c r="AC462" i="25" s="1"/>
  <c r="Z461" i="25"/>
  <c r="K461" i="25"/>
  <c r="AA461" i="25" s="1"/>
  <c r="Z460" i="25"/>
  <c r="K460" i="25"/>
  <c r="AA460" i="25" s="1"/>
  <c r="AC460" i="25" s="1"/>
  <c r="Z459" i="25"/>
  <c r="K459" i="25"/>
  <c r="AA459" i="25" s="1"/>
  <c r="Z458" i="25"/>
  <c r="K458" i="25"/>
  <c r="AA458" i="25" s="1"/>
  <c r="AC458" i="25" s="1"/>
  <c r="Z457" i="25"/>
  <c r="K457" i="25"/>
  <c r="AA457" i="25" s="1"/>
  <c r="J456" i="25"/>
  <c r="K456" i="25" s="1"/>
  <c r="AA456" i="25" s="1"/>
  <c r="AC456" i="25" s="1"/>
  <c r="Z455" i="25"/>
  <c r="K455" i="25"/>
  <c r="AA455" i="25" s="1"/>
  <c r="AC455" i="25" s="1"/>
  <c r="J454" i="25"/>
  <c r="Z454" i="25" s="1"/>
  <c r="Z453" i="25"/>
  <c r="K453" i="25"/>
  <c r="AA453" i="25" s="1"/>
  <c r="J452" i="25"/>
  <c r="K452" i="25" s="1"/>
  <c r="AA452" i="25" s="1"/>
  <c r="AC452" i="25" s="1"/>
  <c r="Z451" i="25"/>
  <c r="K451" i="25"/>
  <c r="AA451" i="25" s="1"/>
  <c r="AC451" i="25" s="1"/>
  <c r="J450" i="25"/>
  <c r="Z450" i="25" s="1"/>
  <c r="Z449" i="25"/>
  <c r="K449" i="25"/>
  <c r="AA449" i="25" s="1"/>
  <c r="J448" i="25"/>
  <c r="K448" i="25" s="1"/>
  <c r="AA448" i="25" s="1"/>
  <c r="AC448" i="25" s="1"/>
  <c r="Z447" i="25"/>
  <c r="K447" i="25"/>
  <c r="AA447" i="25" s="1"/>
  <c r="AC447" i="25" s="1"/>
  <c r="J446" i="25"/>
  <c r="Z446" i="25" s="1"/>
  <c r="Z445" i="25"/>
  <c r="K445" i="25"/>
  <c r="AA445" i="25" s="1"/>
  <c r="J444" i="25"/>
  <c r="K444" i="25" s="1"/>
  <c r="AA444" i="25" s="1"/>
  <c r="AC444" i="25" s="1"/>
  <c r="Z443" i="25"/>
  <c r="K443" i="25"/>
  <c r="AA443" i="25" s="1"/>
  <c r="AC443" i="25" s="1"/>
  <c r="J442" i="25"/>
  <c r="Z442" i="25" s="1"/>
  <c r="Z441" i="25"/>
  <c r="K441" i="25"/>
  <c r="AA441" i="25" s="1"/>
  <c r="J440" i="25"/>
  <c r="K440" i="25" s="1"/>
  <c r="AA440" i="25" s="1"/>
  <c r="AC440" i="25" s="1"/>
  <c r="Z439" i="25"/>
  <c r="K439" i="25"/>
  <c r="AA439" i="25" s="1"/>
  <c r="AC439" i="25" s="1"/>
  <c r="J438" i="25"/>
  <c r="K438" i="25" s="1"/>
  <c r="AA438" i="25" s="1"/>
  <c r="Z437" i="25"/>
  <c r="K437" i="25"/>
  <c r="AA437" i="25" s="1"/>
  <c r="J436" i="25"/>
  <c r="Z436" i="25" s="1"/>
  <c r="Z435" i="25"/>
  <c r="K435" i="25"/>
  <c r="AA435" i="25" s="1"/>
  <c r="J434" i="25"/>
  <c r="K434" i="25" s="1"/>
  <c r="AA434" i="25" s="1"/>
  <c r="Z433" i="25"/>
  <c r="K433" i="25"/>
  <c r="AA433" i="25" s="1"/>
  <c r="J432" i="25"/>
  <c r="Z432" i="25" s="1"/>
  <c r="Z431" i="25"/>
  <c r="K431" i="25"/>
  <c r="AA431" i="25" s="1"/>
  <c r="J430" i="25"/>
  <c r="K430" i="25" s="1"/>
  <c r="AA430" i="25" s="1"/>
  <c r="Z429" i="25"/>
  <c r="K429" i="25"/>
  <c r="AA429" i="25" s="1"/>
  <c r="J428" i="25"/>
  <c r="Z428" i="25" s="1"/>
  <c r="AA427" i="25"/>
  <c r="AB427" i="25" s="1"/>
  <c r="Z427" i="25"/>
  <c r="AA426" i="25"/>
  <c r="AB426" i="25" s="1"/>
  <c r="Z426" i="25"/>
  <c r="AA425" i="25"/>
  <c r="AB425" i="25" s="1"/>
  <c r="Z425" i="25"/>
  <c r="Z424" i="25"/>
  <c r="K424" i="25"/>
  <c r="AA424" i="25" s="1"/>
  <c r="Z423" i="25"/>
  <c r="K423" i="25"/>
  <c r="AA423" i="25" s="1"/>
  <c r="J422" i="25"/>
  <c r="Z422" i="25" s="1"/>
  <c r="Z421" i="25"/>
  <c r="K421" i="25"/>
  <c r="AA421" i="25" s="1"/>
  <c r="Z420" i="25"/>
  <c r="K420" i="25"/>
  <c r="AA420" i="25" s="1"/>
  <c r="Z419" i="25"/>
  <c r="K419" i="25"/>
  <c r="AA419" i="25" s="1"/>
  <c r="Z418" i="25"/>
  <c r="K418" i="25"/>
  <c r="AA418" i="25" s="1"/>
  <c r="Z417" i="25"/>
  <c r="K417" i="25"/>
  <c r="AA417" i="25" s="1"/>
  <c r="Z416" i="25"/>
  <c r="K416" i="25"/>
  <c r="AA416" i="25" s="1"/>
  <c r="AC416" i="25" s="1"/>
  <c r="N415" i="25"/>
  <c r="Z415" i="25" s="1"/>
  <c r="K415" i="25"/>
  <c r="Z414" i="25"/>
  <c r="O414" i="25"/>
  <c r="O415" i="25" s="1"/>
  <c r="AA415" i="25" s="1"/>
  <c r="AB415" i="25" s="1"/>
  <c r="K414" i="25"/>
  <c r="Z413" i="25"/>
  <c r="K413" i="25"/>
  <c r="AA413" i="25" s="1"/>
  <c r="AC413" i="25" s="1"/>
  <c r="Z412" i="25"/>
  <c r="K412" i="25"/>
  <c r="AA412" i="25" s="1"/>
  <c r="Z411" i="25"/>
  <c r="K411" i="25"/>
  <c r="AA411" i="25" s="1"/>
  <c r="AC411" i="25" s="1"/>
  <c r="Z410" i="25"/>
  <c r="K410" i="25"/>
  <c r="AA410" i="25" s="1"/>
  <c r="Z409" i="25"/>
  <c r="K409" i="25"/>
  <c r="AA409" i="25" s="1"/>
  <c r="AC409" i="25" s="1"/>
  <c r="Z408" i="25"/>
  <c r="K408" i="25"/>
  <c r="AA408" i="25" s="1"/>
  <c r="Z407" i="25"/>
  <c r="K407" i="25"/>
  <c r="AA407" i="25" s="1"/>
  <c r="AC407" i="25" s="1"/>
  <c r="Z406" i="25"/>
  <c r="K406" i="25"/>
  <c r="AA406" i="25" s="1"/>
  <c r="Z405" i="25"/>
  <c r="K405" i="25"/>
  <c r="AA405" i="25" s="1"/>
  <c r="AC405" i="25" s="1"/>
  <c r="Z404" i="25"/>
  <c r="K404" i="25"/>
  <c r="AA404" i="25" s="1"/>
  <c r="Z403" i="25"/>
  <c r="K403" i="25"/>
  <c r="AA403" i="25" s="1"/>
  <c r="AC403" i="25" s="1"/>
  <c r="Z402" i="25"/>
  <c r="K402" i="25"/>
  <c r="AA402" i="25" s="1"/>
  <c r="J401" i="25"/>
  <c r="K401" i="25" s="1"/>
  <c r="AA401" i="25" s="1"/>
  <c r="AC401" i="25" s="1"/>
  <c r="Z400" i="25"/>
  <c r="K400" i="25"/>
  <c r="AA400" i="25" s="1"/>
  <c r="AC400" i="25" s="1"/>
  <c r="J399" i="25"/>
  <c r="Z399" i="25" s="1"/>
  <c r="Z398" i="25"/>
  <c r="K398" i="25"/>
  <c r="AA398" i="25" s="1"/>
  <c r="N397" i="25"/>
  <c r="Z397" i="25" s="1"/>
  <c r="Z396" i="25"/>
  <c r="O396" i="25"/>
  <c r="O397" i="25" s="1"/>
  <c r="AA397" i="25" s="1"/>
  <c r="AC397" i="25" s="1"/>
  <c r="J394" i="25"/>
  <c r="K394" i="25" s="1"/>
  <c r="AA394" i="25" s="1"/>
  <c r="Z393" i="25"/>
  <c r="K393" i="25"/>
  <c r="AA393" i="25" s="1"/>
  <c r="J392" i="25"/>
  <c r="K392" i="25" s="1"/>
  <c r="AA392" i="25" s="1"/>
  <c r="Z391" i="25"/>
  <c r="K391" i="25"/>
  <c r="AA391" i="25" s="1"/>
  <c r="J390" i="25"/>
  <c r="Z389" i="25"/>
  <c r="K389" i="25"/>
  <c r="K390" i="25" s="1"/>
  <c r="J386" i="25"/>
  <c r="Z385" i="25"/>
  <c r="K385" i="25"/>
  <c r="AA385" i="25" s="1"/>
  <c r="Z384" i="25"/>
  <c r="K384" i="25"/>
  <c r="AA384" i="25" s="1"/>
  <c r="Z383" i="25"/>
  <c r="K383" i="25"/>
  <c r="AA383" i="25" s="1"/>
  <c r="N373" i="25"/>
  <c r="Z371" i="25"/>
  <c r="K371" i="25"/>
  <c r="AA371" i="25" s="1"/>
  <c r="Z370" i="25"/>
  <c r="X370" i="25"/>
  <c r="O370" i="25"/>
  <c r="K370" i="25"/>
  <c r="Z369" i="25"/>
  <c r="Y369" i="25"/>
  <c r="O369" i="25"/>
  <c r="AA369" i="25" s="1"/>
  <c r="Z366" i="25"/>
  <c r="O366" i="25"/>
  <c r="AA366" i="25" s="1"/>
  <c r="Z365" i="25"/>
  <c r="O365" i="25"/>
  <c r="AA365" i="25" s="1"/>
  <c r="N364" i="25"/>
  <c r="J364" i="25"/>
  <c r="K364" i="25" s="1"/>
  <c r="Z363" i="25"/>
  <c r="O363" i="25"/>
  <c r="K363" i="25"/>
  <c r="Z362" i="25"/>
  <c r="K362" i="25"/>
  <c r="AA362" i="25" s="1"/>
  <c r="Z361" i="25"/>
  <c r="O361" i="25"/>
  <c r="K361" i="25"/>
  <c r="J524" i="25"/>
  <c r="K524" i="25" s="1"/>
  <c r="AA524" i="25" s="1"/>
  <c r="Z523" i="25"/>
  <c r="K523" i="25"/>
  <c r="AA523" i="25" s="1"/>
  <c r="N388" i="25"/>
  <c r="Z388" i="25" s="1"/>
  <c r="M388" i="25"/>
  <c r="M390" i="25" s="1"/>
  <c r="Y390" i="25" s="1"/>
  <c r="L388" i="25"/>
  <c r="H388" i="25"/>
  <c r="Z387" i="25"/>
  <c r="X387" i="25"/>
  <c r="O387" i="25"/>
  <c r="O388" i="25" s="1"/>
  <c r="O390" i="25" s="1"/>
  <c r="K387" i="25"/>
  <c r="K388" i="25" s="1"/>
  <c r="N386" i="25"/>
  <c r="M386" i="25"/>
  <c r="Y386" i="25" s="1"/>
  <c r="L386" i="25"/>
  <c r="X386" i="25" s="1"/>
  <c r="Z382" i="25"/>
  <c r="K382" i="25"/>
  <c r="AA382" i="25" s="1"/>
  <c r="Z381" i="25"/>
  <c r="K381" i="25"/>
  <c r="AA381" i="25" s="1"/>
  <c r="Z380" i="25"/>
  <c r="K380" i="25"/>
  <c r="AA380" i="25" s="1"/>
  <c r="Z379" i="25"/>
  <c r="O379" i="25"/>
  <c r="O386" i="25" s="1"/>
  <c r="Z378" i="25"/>
  <c r="K378" i="25"/>
  <c r="AA378" i="25" s="1"/>
  <c r="Z377" i="25"/>
  <c r="K377" i="25"/>
  <c r="AA377" i="25" s="1"/>
  <c r="Z376" i="25"/>
  <c r="K376" i="25"/>
  <c r="AA376" i="25" s="1"/>
  <c r="Z375" i="25"/>
  <c r="K375" i="25"/>
  <c r="AA375" i="25" s="1"/>
  <c r="Z374" i="25"/>
  <c r="K374" i="25"/>
  <c r="M373" i="25"/>
  <c r="Y373" i="25" s="1"/>
  <c r="L373" i="25"/>
  <c r="J373" i="25"/>
  <c r="H373" i="25"/>
  <c r="Z368" i="25"/>
  <c r="Y368" i="25"/>
  <c r="K368" i="25"/>
  <c r="AA368" i="25" s="1"/>
  <c r="Z367" i="25"/>
  <c r="K367" i="25"/>
  <c r="AA367" i="25" s="1"/>
  <c r="AB503" i="25" l="1"/>
  <c r="K422" i="25"/>
  <c r="AA422" i="25" s="1"/>
  <c r="AC422" i="25" s="1"/>
  <c r="K428" i="25"/>
  <c r="AA428" i="25" s="1"/>
  <c r="AC428" i="25" s="1"/>
  <c r="K450" i="25"/>
  <c r="AA450" i="25" s="1"/>
  <c r="AC450" i="25" s="1"/>
  <c r="AC509" i="25"/>
  <c r="AB509" i="25"/>
  <c r="AC510" i="25"/>
  <c r="AB510" i="25"/>
  <c r="Z510" i="25"/>
  <c r="AB487" i="25"/>
  <c r="AB495" i="25"/>
  <c r="AB468" i="25"/>
  <c r="Z478" i="25"/>
  <c r="K480" i="25"/>
  <c r="AA480" i="25" s="1"/>
  <c r="AB480" i="25" s="1"/>
  <c r="AB483" i="25"/>
  <c r="AB491" i="25"/>
  <c r="AB499" i="25"/>
  <c r="AB507" i="25"/>
  <c r="K518" i="25"/>
  <c r="AA518" i="25" s="1"/>
  <c r="AB518" i="25" s="1"/>
  <c r="Z373" i="25"/>
  <c r="K436" i="25"/>
  <c r="AA436" i="25" s="1"/>
  <c r="AC436" i="25" s="1"/>
  <c r="K442" i="25"/>
  <c r="AA442" i="25" s="1"/>
  <c r="AC442" i="25" s="1"/>
  <c r="AB466" i="25"/>
  <c r="AB470" i="25"/>
  <c r="AB473" i="25"/>
  <c r="AB485" i="25"/>
  <c r="AB489" i="25"/>
  <c r="AB493" i="25"/>
  <c r="AB497" i="25"/>
  <c r="AB501" i="25"/>
  <c r="AB505" i="25"/>
  <c r="AA464" i="25"/>
  <c r="AC464" i="25" s="1"/>
  <c r="AB397" i="25"/>
  <c r="K399" i="25"/>
  <c r="AA399" i="25" s="1"/>
  <c r="AB399" i="25" s="1"/>
  <c r="AA414" i="25"/>
  <c r="K432" i="25"/>
  <c r="AA432" i="25" s="1"/>
  <c r="AC432" i="25" s="1"/>
  <c r="K446" i="25"/>
  <c r="AA446" i="25" s="1"/>
  <c r="AC446" i="25" s="1"/>
  <c r="K454" i="25"/>
  <c r="AA454" i="25" s="1"/>
  <c r="AB454" i="25" s="1"/>
  <c r="AA463" i="25"/>
  <c r="AC463" i="25" s="1"/>
  <c r="AB465" i="25"/>
  <c r="AB467" i="25"/>
  <c r="AB469" i="25"/>
  <c r="AB474" i="25"/>
  <c r="Z482" i="25"/>
  <c r="AB484" i="25"/>
  <c r="AB486" i="25"/>
  <c r="AB488" i="25"/>
  <c r="AB490" i="25"/>
  <c r="AB492" i="25"/>
  <c r="AB494" i="25"/>
  <c r="AB496" i="25"/>
  <c r="AB498" i="25"/>
  <c r="AB500" i="25"/>
  <c r="AB502" i="25"/>
  <c r="AB504" i="25"/>
  <c r="AB506" i="25"/>
  <c r="AB508" i="25"/>
  <c r="K513" i="25"/>
  <c r="AA513" i="25" s="1"/>
  <c r="AB513" i="25" s="1"/>
  <c r="K522" i="25"/>
  <c r="AA522" i="25" s="1"/>
  <c r="AC522" i="25" s="1"/>
  <c r="AB512" i="25"/>
  <c r="AC512" i="25"/>
  <c r="AC515" i="25"/>
  <c r="AB515" i="25"/>
  <c r="AC516" i="25"/>
  <c r="AB516" i="25"/>
  <c r="AB521" i="25"/>
  <c r="AC521" i="25"/>
  <c r="AB517" i="25"/>
  <c r="AC517" i="25"/>
  <c r="AC519" i="25"/>
  <c r="AB519" i="25"/>
  <c r="AC520" i="25"/>
  <c r="AB520" i="25"/>
  <c r="Z516" i="25"/>
  <c r="Z520" i="25"/>
  <c r="AB398" i="25"/>
  <c r="AC398" i="25"/>
  <c r="AC399" i="25"/>
  <c r="AB402" i="25"/>
  <c r="AC402" i="25"/>
  <c r="AB404" i="25"/>
  <c r="AC404" i="25"/>
  <c r="AB406" i="25"/>
  <c r="AC406" i="25"/>
  <c r="AB408" i="25"/>
  <c r="AC408" i="25"/>
  <c r="AB410" i="25"/>
  <c r="AC410" i="25"/>
  <c r="AB412" i="25"/>
  <c r="AC412" i="25"/>
  <c r="AB401" i="25"/>
  <c r="AB405" i="25"/>
  <c r="AB409" i="25"/>
  <c r="AB413" i="25"/>
  <c r="AB416" i="25"/>
  <c r="AB428" i="25"/>
  <c r="AB431" i="25"/>
  <c r="AC431" i="25"/>
  <c r="AC433" i="25"/>
  <c r="AB433" i="25"/>
  <c r="AC434" i="25"/>
  <c r="AB434" i="25"/>
  <c r="AB445" i="25"/>
  <c r="AC445" i="25"/>
  <c r="AB453" i="25"/>
  <c r="AC453" i="25"/>
  <c r="AB476" i="25"/>
  <c r="AC476" i="25"/>
  <c r="AB400" i="25"/>
  <c r="Z401" i="25"/>
  <c r="AB403" i="25"/>
  <c r="AB407" i="25"/>
  <c r="AB411" i="25"/>
  <c r="AC415" i="25"/>
  <c r="AB417" i="25"/>
  <c r="AC417" i="25"/>
  <c r="AC418" i="25"/>
  <c r="AB418" i="25"/>
  <c r="AB419" i="25"/>
  <c r="AC419" i="25"/>
  <c r="AC420" i="25"/>
  <c r="AB420" i="25"/>
  <c r="AB421" i="25"/>
  <c r="AC421" i="25"/>
  <c r="AC423" i="25"/>
  <c r="AB423" i="25"/>
  <c r="AB424" i="25"/>
  <c r="AC424" i="25"/>
  <c r="AC429" i="25"/>
  <c r="AB429" i="25"/>
  <c r="AC430" i="25"/>
  <c r="AB430" i="25"/>
  <c r="AB435" i="25"/>
  <c r="AC435" i="25"/>
  <c r="AC437" i="25"/>
  <c r="AB437" i="25"/>
  <c r="AB438" i="25"/>
  <c r="AC438" i="25"/>
  <c r="AB441" i="25"/>
  <c r="AC441" i="25"/>
  <c r="AB449" i="25"/>
  <c r="AC449" i="25"/>
  <c r="AC454" i="25"/>
  <c r="AB457" i="25"/>
  <c r="AC457" i="25"/>
  <c r="AB459" i="25"/>
  <c r="AC459" i="25"/>
  <c r="AB461" i="25"/>
  <c r="AC461" i="25"/>
  <c r="AB479" i="25"/>
  <c r="AC479" i="25"/>
  <c r="AC425" i="25"/>
  <c r="AC426" i="25"/>
  <c r="AC427" i="25"/>
  <c r="Z430" i="25"/>
  <c r="Z434" i="25"/>
  <c r="Z438" i="25"/>
  <c r="AB440" i="25"/>
  <c r="AB444" i="25"/>
  <c r="AB448" i="25"/>
  <c r="AB452" i="25"/>
  <c r="AB456" i="25"/>
  <c r="AB460" i="25"/>
  <c r="AA475" i="25"/>
  <c r="AB477" i="25"/>
  <c r="AB481" i="25"/>
  <c r="AA396" i="25"/>
  <c r="AB439" i="25"/>
  <c r="Z440" i="25"/>
  <c r="AB443" i="25"/>
  <c r="Z444" i="25"/>
  <c r="AB447" i="25"/>
  <c r="Z448" i="25"/>
  <c r="AB451" i="25"/>
  <c r="Z452" i="25"/>
  <c r="AB455" i="25"/>
  <c r="Z456" i="25"/>
  <c r="AB458" i="25"/>
  <c r="AB462" i="25"/>
  <c r="AA471" i="25"/>
  <c r="AB472" i="25"/>
  <c r="AB478" i="25"/>
  <c r="AC480" i="25"/>
  <c r="AB482" i="25"/>
  <c r="X373" i="25"/>
  <c r="O373" i="25"/>
  <c r="AA370" i="25"/>
  <c r="AC370" i="25" s="1"/>
  <c r="AA390" i="25"/>
  <c r="AC390" i="25" s="1"/>
  <c r="AC393" i="25"/>
  <c r="AB393" i="25"/>
  <c r="AC394" i="25"/>
  <c r="AB394" i="25"/>
  <c r="Z394" i="25"/>
  <c r="AC391" i="25"/>
  <c r="AB391" i="25"/>
  <c r="AC392" i="25"/>
  <c r="AB392" i="25"/>
  <c r="Z392" i="25"/>
  <c r="AA389" i="25"/>
  <c r="K386" i="25"/>
  <c r="AA386" i="25" s="1"/>
  <c r="AC385" i="25"/>
  <c r="AB385" i="25"/>
  <c r="AB383" i="25"/>
  <c r="AC383" i="25"/>
  <c r="AC384" i="25"/>
  <c r="AB384" i="25"/>
  <c r="AB370" i="25"/>
  <c r="AC371" i="25"/>
  <c r="AB371" i="25"/>
  <c r="AC369" i="25"/>
  <c r="AB369" i="25"/>
  <c r="O364" i="25"/>
  <c r="AA364" i="25" s="1"/>
  <c r="AA363" i="25"/>
  <c r="AC363" i="25" s="1"/>
  <c r="AB365" i="25"/>
  <c r="AC365" i="25"/>
  <c r="AC366" i="25"/>
  <c r="AB366" i="25"/>
  <c r="AC362" i="25"/>
  <c r="AB362" i="25"/>
  <c r="AA361" i="25"/>
  <c r="Z364" i="25"/>
  <c r="Z386" i="25"/>
  <c r="AA388" i="25"/>
  <c r="AB388" i="25" s="1"/>
  <c r="X388" i="25"/>
  <c r="AC367" i="25"/>
  <c r="AB367" i="25"/>
  <c r="AC368" i="25"/>
  <c r="AB368" i="25"/>
  <c r="AB375" i="25"/>
  <c r="AC375" i="25"/>
  <c r="AC376" i="25"/>
  <c r="AB376" i="25"/>
  <c r="AB377" i="25"/>
  <c r="AC377" i="25"/>
  <c r="AC378" i="25"/>
  <c r="AB378" i="25"/>
  <c r="AC380" i="25"/>
  <c r="AB380" i="25"/>
  <c r="AB381" i="25"/>
  <c r="AC381" i="25"/>
  <c r="AC382" i="25"/>
  <c r="AB382" i="25"/>
  <c r="AC523" i="25"/>
  <c r="AB523" i="25"/>
  <c r="AC524" i="25"/>
  <c r="AB524" i="25"/>
  <c r="K373" i="25"/>
  <c r="AA379" i="25"/>
  <c r="AA387" i="25"/>
  <c r="Z524" i="25"/>
  <c r="AA374" i="25"/>
  <c r="AB442" i="25" l="1"/>
  <c r="AB450" i="25"/>
  <c r="AB422" i="25"/>
  <c r="AC518" i="25"/>
  <c r="AB432" i="25"/>
  <c r="AC513" i="25"/>
  <c r="AB446" i="25"/>
  <c r="AB464" i="25"/>
  <c r="AB436" i="25"/>
  <c r="AB522" i="25"/>
  <c r="AB463" i="25"/>
  <c r="AC414" i="25"/>
  <c r="AB414" i="25"/>
  <c r="AB363" i="25"/>
  <c r="AB475" i="25"/>
  <c r="AC475" i="25"/>
  <c r="AB471" i="25"/>
  <c r="AC471" i="25"/>
  <c r="AC396" i="25"/>
  <c r="AB396" i="25"/>
  <c r="AC388" i="25"/>
  <c r="AA373" i="25"/>
  <c r="AC389" i="25"/>
  <c r="AB389" i="25"/>
  <c r="AB390" i="25" s="1"/>
  <c r="AC386" i="25"/>
  <c r="AB386" i="25"/>
  <c r="AB364" i="25"/>
  <c r="AC364" i="25"/>
  <c r="AB361" i="25"/>
  <c r="AC361" i="25"/>
  <c r="AB379" i="25"/>
  <c r="AC379" i="25"/>
  <c r="AB373" i="25"/>
  <c r="AC374" i="25"/>
  <c r="AB374" i="25"/>
  <c r="AB387" i="25"/>
  <c r="AC387" i="25"/>
  <c r="AC373" i="25"/>
  <c r="AT261" i="20" l="1"/>
  <c r="AS261" i="20"/>
  <c r="AR261" i="20"/>
  <c r="AT260" i="20"/>
  <c r="AS260" i="20"/>
  <c r="AR260" i="20"/>
  <c r="AU260" i="20" s="1"/>
  <c r="AT259" i="20"/>
  <c r="AS259" i="20"/>
  <c r="AR259" i="20"/>
  <c r="AT258" i="20"/>
  <c r="AS258" i="20"/>
  <c r="AR258" i="20"/>
  <c r="AU258" i="20" s="1"/>
  <c r="AT257" i="20"/>
  <c r="AS257" i="20"/>
  <c r="AR257" i="20"/>
  <c r="AS256" i="20"/>
  <c r="AR256" i="20"/>
  <c r="AT255" i="20"/>
  <c r="AS255" i="20"/>
  <c r="AR255" i="20"/>
  <c r="AS254" i="20"/>
  <c r="AR254" i="20"/>
  <c r="AT253" i="20"/>
  <c r="AS253" i="20"/>
  <c r="AR253" i="20"/>
  <c r="AT252" i="20"/>
  <c r="AS252" i="20"/>
  <c r="AR252" i="20"/>
  <c r="AU252" i="20" s="1"/>
  <c r="AT251" i="20"/>
  <c r="AS251" i="20"/>
  <c r="AR251" i="20"/>
  <c r="AT250" i="20"/>
  <c r="AS250" i="20"/>
  <c r="AR250" i="20"/>
  <c r="AU250" i="20" s="1"/>
  <c r="AT249" i="20"/>
  <c r="AS249" i="20"/>
  <c r="AR249" i="20"/>
  <c r="AT248" i="20"/>
  <c r="AS248" i="20"/>
  <c r="AR248" i="20"/>
  <c r="AU248" i="20" s="1"/>
  <c r="AT247" i="20"/>
  <c r="AS247" i="20"/>
  <c r="AR247" i="20"/>
  <c r="AT246" i="20"/>
  <c r="AS246" i="20"/>
  <c r="AR246" i="20"/>
  <c r="AU246" i="20" s="1"/>
  <c r="AT245" i="20"/>
  <c r="AS245" i="20"/>
  <c r="AR245" i="20"/>
  <c r="AT244" i="20"/>
  <c r="AS244" i="20"/>
  <c r="AR244" i="20"/>
  <c r="AU244" i="20" s="1"/>
  <c r="AT243" i="20"/>
  <c r="AS243" i="20"/>
  <c r="AR243" i="20"/>
  <c r="AT242" i="20"/>
  <c r="AS242" i="20"/>
  <c r="AR242" i="20"/>
  <c r="AU242" i="20" s="1"/>
  <c r="AT241" i="20"/>
  <c r="AS241" i="20"/>
  <c r="AR241" i="20"/>
  <c r="AT240" i="20"/>
  <c r="AS240" i="20"/>
  <c r="AR240" i="20"/>
  <c r="AU240" i="20" s="1"/>
  <c r="AT239" i="20"/>
  <c r="AS239" i="20"/>
  <c r="AR239" i="20"/>
  <c r="AT238" i="20"/>
  <c r="AS238" i="20"/>
  <c r="AR238" i="20"/>
  <c r="AU238" i="20" s="1"/>
  <c r="AT237" i="20"/>
  <c r="AS237" i="20"/>
  <c r="AR237" i="20"/>
  <c r="AT236" i="20"/>
  <c r="AS236" i="20"/>
  <c r="AR236" i="20"/>
  <c r="AU236" i="20" s="1"/>
  <c r="AT235" i="20"/>
  <c r="AS235" i="20"/>
  <c r="AR235" i="20"/>
  <c r="AT234" i="20"/>
  <c r="AS234" i="20"/>
  <c r="AR234" i="20"/>
  <c r="AU234" i="20" s="1"/>
  <c r="AT233" i="20"/>
  <c r="AS233" i="20"/>
  <c r="AR233" i="20"/>
  <c r="AT232" i="20"/>
  <c r="AS232" i="20"/>
  <c r="AR232" i="20"/>
  <c r="O256" i="20"/>
  <c r="N256" i="20"/>
  <c r="AT256" i="20" s="1"/>
  <c r="N254" i="20"/>
  <c r="O254" i="20" s="1"/>
  <c r="O253" i="20"/>
  <c r="O252" i="20"/>
  <c r="O251" i="20"/>
  <c r="O250" i="20"/>
  <c r="O249" i="20"/>
  <c r="O248" i="20"/>
  <c r="O247" i="20"/>
  <c r="O246" i="20"/>
  <c r="O245" i="20"/>
  <c r="O244" i="20"/>
  <c r="O243" i="20"/>
  <c r="O242" i="20"/>
  <c r="O241" i="20"/>
  <c r="O240" i="20"/>
  <c r="O239" i="20"/>
  <c r="O238" i="20"/>
  <c r="O237" i="20"/>
  <c r="O236" i="20"/>
  <c r="O235" i="20"/>
  <c r="O234" i="20"/>
  <c r="O233" i="20"/>
  <c r="O232" i="20"/>
  <c r="AU233" i="20" l="1"/>
  <c r="AW233" i="20" s="1"/>
  <c r="AU232" i="20"/>
  <c r="AW232" i="20" s="1"/>
  <c r="AT254" i="20"/>
  <c r="AU254" i="20" s="1"/>
  <c r="AU256" i="20"/>
  <c r="AV233" i="20"/>
  <c r="AU235" i="20"/>
  <c r="AV235" i="20" s="1"/>
  <c r="AU237" i="20"/>
  <c r="AV237" i="20" s="1"/>
  <c r="AU239" i="20"/>
  <c r="AV239" i="20" s="1"/>
  <c r="AU241" i="20"/>
  <c r="AW241" i="20" s="1"/>
  <c r="AU243" i="20"/>
  <c r="AV243" i="20" s="1"/>
  <c r="AU245" i="20"/>
  <c r="AV245" i="20" s="1"/>
  <c r="AU247" i="20"/>
  <c r="AV247" i="20" s="1"/>
  <c r="AU249" i="20"/>
  <c r="AW249" i="20" s="1"/>
  <c r="AU251" i="20"/>
  <c r="AV251" i="20" s="1"/>
  <c r="AU253" i="20"/>
  <c r="AV253" i="20" s="1"/>
  <c r="AU255" i="20"/>
  <c r="AV255" i="20" s="1"/>
  <c r="AV256" i="20" s="1"/>
  <c r="AU257" i="20"/>
  <c r="AW257" i="20" s="1"/>
  <c r="AU259" i="20"/>
  <c r="AU261" i="20"/>
  <c r="AW235" i="20"/>
  <c r="AW237" i="20"/>
  <c r="AW239" i="20"/>
  <c r="AV241" i="20"/>
  <c r="AW243" i="20"/>
  <c r="AW245" i="20"/>
  <c r="AW247" i="20"/>
  <c r="AV249" i="20"/>
  <c r="AW251" i="20"/>
  <c r="AW253" i="20"/>
  <c r="AW255" i="20"/>
  <c r="AW256" i="20" s="1"/>
  <c r="AV257" i="20"/>
  <c r="AW234" i="20"/>
  <c r="AV234" i="20"/>
  <c r="AW236" i="20"/>
  <c r="AV236" i="20"/>
  <c r="AW238" i="20"/>
  <c r="AV238" i="20"/>
  <c r="AW240" i="20"/>
  <c r="AV240" i="20"/>
  <c r="AW242" i="20"/>
  <c r="AV242" i="20"/>
  <c r="AW244" i="20"/>
  <c r="AV244" i="20"/>
  <c r="AW246" i="20"/>
  <c r="AV246" i="20"/>
  <c r="AW248" i="20"/>
  <c r="AV248" i="20"/>
  <c r="AW250" i="20"/>
  <c r="AV250" i="20"/>
  <c r="AW252" i="20"/>
  <c r="AV252" i="20"/>
  <c r="AW258" i="20"/>
  <c r="AV258" i="20"/>
  <c r="AW260" i="20"/>
  <c r="AW261" i="20" s="1"/>
  <c r="AV260" i="20"/>
  <c r="AV261" i="20" s="1"/>
  <c r="M631" i="25"/>
  <c r="AW254" i="20" l="1"/>
  <c r="AV232" i="20"/>
  <c r="AW259" i="20"/>
  <c r="AV254" i="20"/>
  <c r="AV259" i="20"/>
  <c r="AC12" i="29"/>
  <c r="AB12" i="29"/>
  <c r="AA11" i="29"/>
  <c r="AC11" i="29" s="1"/>
  <c r="Z11" i="29"/>
  <c r="AA10" i="29"/>
  <c r="AC10" i="29" s="1"/>
  <c r="Z10" i="29"/>
  <c r="AA9" i="29"/>
  <c r="AG9" i="29" s="1"/>
  <c r="Z9" i="29"/>
  <c r="AC13" i="28"/>
  <c r="AB13" i="28"/>
  <c r="AA12" i="28"/>
  <c r="AC12" i="28" s="1"/>
  <c r="Z12" i="28"/>
  <c r="AA11" i="28"/>
  <c r="AC11" i="28" s="1"/>
  <c r="Z11" i="28"/>
  <c r="AA10" i="28"/>
  <c r="AC10" i="28" s="1"/>
  <c r="Z10" i="28"/>
  <c r="AB9" i="28"/>
  <c r="AA9" i="28"/>
  <c r="AC9" i="28" s="1"/>
  <c r="Z9" i="28"/>
  <c r="AA8" i="28"/>
  <c r="AC8" i="28" s="1"/>
  <c r="Z8" i="28"/>
  <c r="AB10" i="29" l="1"/>
  <c r="AB11" i="29"/>
  <c r="AG10" i="29"/>
  <c r="AG11" i="29"/>
  <c r="AC9" i="29"/>
  <c r="AB9" i="29"/>
  <c r="AB11" i="28"/>
  <c r="AB8" i="28"/>
  <c r="AB10" i="28"/>
  <c r="AB12" i="28"/>
  <c r="AN285" i="24" l="1"/>
  <c r="L41" i="27"/>
  <c r="O41" i="27" s="1"/>
  <c r="W40" i="27"/>
  <c r="L40" i="27"/>
  <c r="O40" i="27" s="1"/>
  <c r="W39" i="27"/>
  <c r="L39" i="27"/>
  <c r="O39" i="27" s="1"/>
  <c r="Q39" i="27" s="1"/>
  <c r="X38" i="27"/>
  <c r="W38" i="27"/>
  <c r="V38" i="27"/>
  <c r="U38" i="27"/>
  <c r="L38" i="27"/>
  <c r="O38" i="27" s="1"/>
  <c r="X37" i="27"/>
  <c r="W37" i="27"/>
  <c r="V37" i="27"/>
  <c r="U37" i="27"/>
  <c r="L37" i="27"/>
  <c r="O37" i="27" s="1"/>
  <c r="X36" i="27"/>
  <c r="W36" i="27"/>
  <c r="V36" i="27"/>
  <c r="U36" i="27"/>
  <c r="L36" i="27"/>
  <c r="O36" i="27" s="1"/>
  <c r="L35" i="27"/>
  <c r="O35" i="27" s="1"/>
  <c r="L34" i="27"/>
  <c r="O34" i="27" s="1"/>
  <c r="L33" i="27"/>
  <c r="O33" i="27" s="1"/>
  <c r="L32" i="27"/>
  <c r="O32" i="27" s="1"/>
  <c r="L31" i="27"/>
  <c r="O31" i="27" s="1"/>
  <c r="L30" i="27"/>
  <c r="O30" i="27" s="1"/>
  <c r="L29" i="27"/>
  <c r="O29" i="27" s="1"/>
  <c r="L28" i="27"/>
  <c r="O28" i="27" s="1"/>
  <c r="L27" i="27"/>
  <c r="O27" i="27" s="1"/>
  <c r="L26" i="27"/>
  <c r="O26" i="27" s="1"/>
  <c r="L25" i="27"/>
  <c r="O25" i="27" s="1"/>
  <c r="L24" i="27"/>
  <c r="O24" i="27" s="1"/>
  <c r="L23" i="27"/>
  <c r="O23" i="27" s="1"/>
  <c r="L22" i="27"/>
  <c r="O22" i="27" s="1"/>
  <c r="L21" i="27"/>
  <c r="O21" i="27" s="1"/>
  <c r="L20" i="27"/>
  <c r="O20" i="27" s="1"/>
  <c r="L19" i="27"/>
  <c r="O19" i="27" s="1"/>
  <c r="L18" i="27"/>
  <c r="O18" i="27" s="1"/>
  <c r="L17" i="27"/>
  <c r="O17" i="27" s="1"/>
  <c r="Q17" i="27" s="1"/>
  <c r="L16" i="27"/>
  <c r="O16" i="27" s="1"/>
  <c r="Q14" i="27"/>
  <c r="P14" i="27"/>
  <c r="M14" i="27"/>
  <c r="L14" i="27"/>
  <c r="Q13" i="27"/>
  <c r="P13" i="27"/>
  <c r="M13" i="27"/>
  <c r="L13" i="27"/>
  <c r="Q12" i="27"/>
  <c r="P12" i="27"/>
  <c r="Q11" i="27"/>
  <c r="P11" i="27"/>
  <c r="Q10" i="27"/>
  <c r="P10" i="27"/>
  <c r="Q9" i="27"/>
  <c r="P9" i="27"/>
  <c r="Q8" i="27"/>
  <c r="P8" i="27"/>
  <c r="Q16" i="27" l="1"/>
  <c r="Q19" i="27"/>
  <c r="Q21" i="27"/>
  <c r="Q23" i="27"/>
  <c r="Q25" i="27"/>
  <c r="Q27" i="27"/>
  <c r="Q29" i="27"/>
  <c r="Q31" i="27"/>
  <c r="Q33" i="27"/>
  <c r="Q35" i="27"/>
  <c r="Q37" i="27"/>
  <c r="Q18" i="27"/>
  <c r="Q20" i="27"/>
  <c r="Q22" i="27"/>
  <c r="Q24" i="27"/>
  <c r="Q26" i="27"/>
  <c r="Q28" i="27"/>
  <c r="Q30" i="27"/>
  <c r="Q32" i="27"/>
  <c r="Q34" i="27"/>
  <c r="Q36" i="27"/>
  <c r="Q38" i="27"/>
  <c r="Q40" i="27"/>
  <c r="Q41" i="27"/>
  <c r="Q42" i="27" l="1"/>
  <c r="P42" i="27"/>
  <c r="U22" i="26" l="1"/>
  <c r="T22" i="26"/>
  <c r="R21" i="26"/>
  <c r="L21" i="26"/>
  <c r="J21" i="26"/>
  <c r="P21" i="26" s="1"/>
  <c r="S21" i="26" s="1"/>
  <c r="R20" i="26"/>
  <c r="S20" i="26" s="1"/>
  <c r="U20" i="26" s="1"/>
  <c r="T20" i="26" s="1"/>
  <c r="M20" i="26"/>
  <c r="S19" i="26"/>
  <c r="U19" i="26" s="1"/>
  <c r="T19" i="26" s="1"/>
  <c r="P19" i="26"/>
  <c r="M19" i="26"/>
  <c r="R18" i="26"/>
  <c r="S18" i="26" s="1"/>
  <c r="U18" i="26" s="1"/>
  <c r="T18" i="26" s="1"/>
  <c r="M18" i="26"/>
  <c r="S17" i="26"/>
  <c r="T17" i="26" s="1"/>
  <c r="R17" i="26"/>
  <c r="M17" i="26"/>
  <c r="M21" i="26" s="1"/>
  <c r="L16" i="26"/>
  <c r="R16" i="26" s="1"/>
  <c r="S16" i="26" s="1"/>
  <c r="R15" i="26"/>
  <c r="S15" i="26" s="1"/>
  <c r="U15" i="26" s="1"/>
  <c r="T15" i="26" s="1"/>
  <c r="M15" i="26"/>
  <c r="S14" i="26"/>
  <c r="T14" i="26" s="1"/>
  <c r="T16" i="26" s="1"/>
  <c r="R14" i="26"/>
  <c r="M14" i="26"/>
  <c r="M16" i="26" s="1"/>
  <c r="M670" i="25"/>
  <c r="Y670" i="25" s="1"/>
  <c r="L670" i="25"/>
  <c r="X670" i="25" s="1"/>
  <c r="K670" i="25"/>
  <c r="J670" i="25"/>
  <c r="Z670" i="25" s="1"/>
  <c r="Y669" i="25"/>
  <c r="X669" i="25"/>
  <c r="O669" i="25"/>
  <c r="O670" i="25" s="1"/>
  <c r="Z667" i="25"/>
  <c r="H667" i="25"/>
  <c r="K667" i="25" s="1"/>
  <c r="AA667" i="25" s="1"/>
  <c r="X666" i="25"/>
  <c r="K666" i="25"/>
  <c r="AA666" i="25" s="1"/>
  <c r="AC666" i="25" s="1"/>
  <c r="X662" i="25"/>
  <c r="K662" i="25"/>
  <c r="N660" i="25"/>
  <c r="J660" i="25"/>
  <c r="Z659" i="25"/>
  <c r="O659" i="25"/>
  <c r="O660" i="25" s="1"/>
  <c r="K659" i="25"/>
  <c r="J658" i="25"/>
  <c r="Z658" i="25" s="1"/>
  <c r="H658" i="25"/>
  <c r="X658" i="25" s="1"/>
  <c r="Z657" i="25"/>
  <c r="X657" i="25"/>
  <c r="K657" i="25"/>
  <c r="AA657" i="25" s="1"/>
  <c r="L656" i="25"/>
  <c r="X656" i="25" s="1"/>
  <c r="X655" i="25"/>
  <c r="O655" i="25"/>
  <c r="O656" i="25" s="1"/>
  <c r="AA656" i="25" s="1"/>
  <c r="AC656" i="25" s="1"/>
  <c r="L654" i="25"/>
  <c r="X654" i="25" s="1"/>
  <c r="X653" i="25"/>
  <c r="O653" i="25"/>
  <c r="L652" i="25"/>
  <c r="X652" i="25" s="1"/>
  <c r="X651" i="25"/>
  <c r="O651" i="25"/>
  <c r="O652" i="25" s="1"/>
  <c r="AA652" i="25" s="1"/>
  <c r="M650" i="25"/>
  <c r="Y650" i="25" s="1"/>
  <c r="Y649" i="25"/>
  <c r="O649" i="25"/>
  <c r="AA649" i="25" s="1"/>
  <c r="AB649" i="25" s="1"/>
  <c r="M648" i="25"/>
  <c r="Y648" i="25" s="1"/>
  <c r="J648" i="25"/>
  <c r="K648" i="25" s="1"/>
  <c r="Y647" i="25"/>
  <c r="O647" i="25"/>
  <c r="J646" i="25"/>
  <c r="Z646" i="25" s="1"/>
  <c r="I646" i="25"/>
  <c r="Y646" i="25" s="1"/>
  <c r="H646" i="25"/>
  <c r="X646" i="25" s="1"/>
  <c r="Z645" i="25"/>
  <c r="X645" i="25"/>
  <c r="K645" i="25"/>
  <c r="AA645" i="25" s="1"/>
  <c r="Y644" i="25"/>
  <c r="K644" i="25"/>
  <c r="K646" i="25" s="1"/>
  <c r="AA646" i="25" s="1"/>
  <c r="AC646" i="25" s="1"/>
  <c r="L643" i="25"/>
  <c r="X643" i="25" s="1"/>
  <c r="X642" i="25"/>
  <c r="O642" i="25"/>
  <c r="O643" i="25" s="1"/>
  <c r="AA643" i="25" s="1"/>
  <c r="L641" i="25"/>
  <c r="X641" i="25" s="1"/>
  <c r="X640" i="25"/>
  <c r="O640" i="25"/>
  <c r="AA640" i="25" s="1"/>
  <c r="AC640" i="25" s="1"/>
  <c r="X639" i="25"/>
  <c r="O639" i="25"/>
  <c r="O641" i="25" s="1"/>
  <c r="AA641" i="25" s="1"/>
  <c r="L638" i="25"/>
  <c r="X638" i="25" s="1"/>
  <c r="X637" i="25"/>
  <c r="O637" i="25"/>
  <c r="AA637" i="25" s="1"/>
  <c r="AC637" i="25" s="1"/>
  <c r="X636" i="25"/>
  <c r="O636" i="25"/>
  <c r="O638" i="25" s="1"/>
  <c r="AA638" i="25" s="1"/>
  <c r="L635" i="25"/>
  <c r="X635" i="25" s="1"/>
  <c r="J635" i="25"/>
  <c r="Z635" i="25" s="1"/>
  <c r="I635" i="25"/>
  <c r="Y635" i="25" s="1"/>
  <c r="Z634" i="25"/>
  <c r="Y634" i="25"/>
  <c r="K634" i="25"/>
  <c r="K635" i="25" s="1"/>
  <c r="X633" i="25"/>
  <c r="O633" i="25"/>
  <c r="AA633" i="25" s="1"/>
  <c r="AB633" i="25" s="1"/>
  <c r="X632" i="25"/>
  <c r="O632" i="25"/>
  <c r="O635" i="25" s="1"/>
  <c r="Y631" i="25"/>
  <c r="Y630" i="25"/>
  <c r="O630" i="25"/>
  <c r="H629" i="25"/>
  <c r="H631" i="25" s="1"/>
  <c r="X628" i="25"/>
  <c r="X629" i="25" s="1"/>
  <c r="K628" i="25"/>
  <c r="AA628" i="25" s="1"/>
  <c r="AB628" i="25" s="1"/>
  <c r="N627" i="25"/>
  <c r="Z627" i="25" s="1"/>
  <c r="M627" i="25"/>
  <c r="L627" i="25"/>
  <c r="H627" i="25"/>
  <c r="Z626" i="25"/>
  <c r="X626" i="25"/>
  <c r="O626" i="25"/>
  <c r="O627" i="25" s="1"/>
  <c r="K626" i="25"/>
  <c r="N625" i="25"/>
  <c r="M625" i="25"/>
  <c r="Y625" i="25" s="1"/>
  <c r="L625" i="25"/>
  <c r="X625" i="25" s="1"/>
  <c r="J625" i="25"/>
  <c r="Z624" i="25"/>
  <c r="X624" i="25"/>
  <c r="O624" i="25"/>
  <c r="AA624" i="25" s="1"/>
  <c r="AB624" i="25" s="1"/>
  <c r="Z623" i="25"/>
  <c r="X623" i="25"/>
  <c r="O623" i="25"/>
  <c r="AA623" i="25" s="1"/>
  <c r="Z622" i="25"/>
  <c r="X622" i="25"/>
  <c r="O622" i="25"/>
  <c r="AA622" i="25" s="1"/>
  <c r="Z621" i="25"/>
  <c r="X621" i="25"/>
  <c r="O621" i="25"/>
  <c r="AA621" i="25" s="1"/>
  <c r="Z620" i="25"/>
  <c r="X620" i="25"/>
  <c r="O620" i="25"/>
  <c r="AA620" i="25" s="1"/>
  <c r="AB620" i="25" s="1"/>
  <c r="Y619" i="25"/>
  <c r="X619" i="25"/>
  <c r="O619" i="25"/>
  <c r="AA619" i="25" s="1"/>
  <c r="N618" i="25"/>
  <c r="M618" i="25"/>
  <c r="Y618" i="25" s="1"/>
  <c r="L618" i="25"/>
  <c r="J618" i="25"/>
  <c r="H618" i="25"/>
  <c r="Z617" i="25"/>
  <c r="X617" i="25"/>
  <c r="O617" i="25"/>
  <c r="X616" i="25"/>
  <c r="O616" i="25"/>
  <c r="AA616" i="25" s="1"/>
  <c r="AC616" i="25" s="1"/>
  <c r="X615" i="25"/>
  <c r="O615" i="25"/>
  <c r="AA615" i="25" s="1"/>
  <c r="X614" i="25"/>
  <c r="O614" i="25"/>
  <c r="AA614" i="25" s="1"/>
  <c r="AC614" i="25" s="1"/>
  <c r="X613" i="25"/>
  <c r="O613" i="25"/>
  <c r="AA613" i="25" s="1"/>
  <c r="AB613" i="25" s="1"/>
  <c r="Y612" i="25"/>
  <c r="X612" i="25"/>
  <c r="O612" i="25"/>
  <c r="AA612" i="25" s="1"/>
  <c r="AC612" i="25" s="1"/>
  <c r="Z611" i="25"/>
  <c r="Y611" i="25"/>
  <c r="O611" i="25"/>
  <c r="K611" i="25"/>
  <c r="Z610" i="25"/>
  <c r="Y610" i="25"/>
  <c r="O610" i="25"/>
  <c r="AA610" i="25" s="1"/>
  <c r="AB610" i="25" s="1"/>
  <c r="L609" i="25"/>
  <c r="X609" i="25" s="1"/>
  <c r="X608" i="25"/>
  <c r="O608" i="25"/>
  <c r="O609" i="25" s="1"/>
  <c r="AA609" i="25" s="1"/>
  <c r="L607" i="25"/>
  <c r="X607" i="25" s="1"/>
  <c r="K607" i="25"/>
  <c r="X606" i="25"/>
  <c r="O606" i="25"/>
  <c r="O607" i="25" s="1"/>
  <c r="K606" i="25"/>
  <c r="Y605" i="25"/>
  <c r="O605" i="25"/>
  <c r="AA605" i="25" s="1"/>
  <c r="AC605" i="25" s="1"/>
  <c r="Y604" i="25"/>
  <c r="O604" i="25"/>
  <c r="AA604" i="25" s="1"/>
  <c r="Y603" i="25"/>
  <c r="O603" i="25"/>
  <c r="AA603" i="25" s="1"/>
  <c r="AC603" i="25" s="1"/>
  <c r="Y602" i="25"/>
  <c r="O602" i="25"/>
  <c r="AA602" i="25" s="1"/>
  <c r="AB602" i="25" s="1"/>
  <c r="L601" i="25"/>
  <c r="X601" i="25" s="1"/>
  <c r="X600" i="25"/>
  <c r="O600" i="25"/>
  <c r="O601" i="25" s="1"/>
  <c r="AA601" i="25" s="1"/>
  <c r="L599" i="25"/>
  <c r="H599" i="25"/>
  <c r="X598" i="25"/>
  <c r="O598" i="25"/>
  <c r="O599" i="25" s="1"/>
  <c r="K598" i="25"/>
  <c r="K599" i="25" s="1"/>
  <c r="J596" i="25"/>
  <c r="Z596" i="25" s="1"/>
  <c r="Z595" i="25"/>
  <c r="K595" i="25"/>
  <c r="Z594" i="25"/>
  <c r="K594" i="25"/>
  <c r="AA594" i="25" s="1"/>
  <c r="AC594" i="25" s="1"/>
  <c r="N593" i="25"/>
  <c r="Z593" i="25" s="1"/>
  <c r="Z592" i="25"/>
  <c r="O592" i="25"/>
  <c r="AA591" i="25"/>
  <c r="Z591" i="25"/>
  <c r="Z590" i="25"/>
  <c r="K590" i="25"/>
  <c r="AA590" i="25" s="1"/>
  <c r="AC590" i="25" s="1"/>
  <c r="R589" i="25"/>
  <c r="J589" i="25"/>
  <c r="Z588" i="25"/>
  <c r="S588" i="25"/>
  <c r="K588" i="25"/>
  <c r="Z587" i="25"/>
  <c r="K587" i="25"/>
  <c r="K589" i="25" s="1"/>
  <c r="R586" i="25"/>
  <c r="J586" i="25"/>
  <c r="Z585" i="25"/>
  <c r="K585" i="25"/>
  <c r="AA585" i="25" s="1"/>
  <c r="AC585" i="25" s="1"/>
  <c r="Z584" i="25"/>
  <c r="K584" i="25"/>
  <c r="AA584" i="25" s="1"/>
  <c r="AB584" i="25" s="1"/>
  <c r="Z583" i="25"/>
  <c r="S583" i="25"/>
  <c r="S586" i="25" s="1"/>
  <c r="K583" i="25"/>
  <c r="Z582" i="25"/>
  <c r="K582" i="25"/>
  <c r="AA582" i="25" s="1"/>
  <c r="AC582" i="25" s="1"/>
  <c r="Z581" i="25"/>
  <c r="K581" i="25"/>
  <c r="L580" i="25"/>
  <c r="X580" i="25" s="1"/>
  <c r="X579" i="25"/>
  <c r="O579" i="25"/>
  <c r="AA579" i="25" s="1"/>
  <c r="AC579" i="25" s="1"/>
  <c r="X578" i="25"/>
  <c r="O578" i="25"/>
  <c r="O580" i="25" s="1"/>
  <c r="AA580" i="25" s="1"/>
  <c r="M577" i="25"/>
  <c r="Y577" i="25" s="1"/>
  <c r="Y576" i="25"/>
  <c r="O576" i="25"/>
  <c r="AA576" i="25" s="1"/>
  <c r="AC576" i="25" s="1"/>
  <c r="Y575" i="25"/>
  <c r="O575" i="25"/>
  <c r="O577" i="25" s="1"/>
  <c r="AA577" i="25" s="1"/>
  <c r="M574" i="25"/>
  <c r="Y574" i="25" s="1"/>
  <c r="Y573" i="25"/>
  <c r="O573" i="25"/>
  <c r="O574" i="25" s="1"/>
  <c r="AA574" i="25" s="1"/>
  <c r="J572" i="25"/>
  <c r="Z572" i="25" s="1"/>
  <c r="Z571" i="25"/>
  <c r="K571" i="25"/>
  <c r="Z570" i="25"/>
  <c r="K570" i="25"/>
  <c r="AA570" i="25" s="1"/>
  <c r="AC570" i="25" s="1"/>
  <c r="J569" i="25"/>
  <c r="Z569" i="25" s="1"/>
  <c r="Z568" i="25"/>
  <c r="K568" i="25"/>
  <c r="AA568" i="25" s="1"/>
  <c r="AB568" i="25" s="1"/>
  <c r="Z567" i="25"/>
  <c r="K567" i="25"/>
  <c r="J566" i="25"/>
  <c r="Z566" i="25" s="1"/>
  <c r="Z565" i="25"/>
  <c r="K565" i="25"/>
  <c r="K566" i="25" s="1"/>
  <c r="AA566" i="25" s="1"/>
  <c r="J564" i="25"/>
  <c r="Z564" i="25" s="1"/>
  <c r="Z563" i="25"/>
  <c r="K563" i="25"/>
  <c r="AA563" i="25" s="1"/>
  <c r="AC563" i="25" s="1"/>
  <c r="Z562" i="25"/>
  <c r="K562" i="25"/>
  <c r="AA562" i="25" s="1"/>
  <c r="Z561" i="25"/>
  <c r="K561" i="25"/>
  <c r="AA561" i="25" s="1"/>
  <c r="AC561" i="25" s="1"/>
  <c r="Z560" i="25"/>
  <c r="K560" i="25"/>
  <c r="AA560" i="25" s="1"/>
  <c r="AB560" i="25" s="1"/>
  <c r="Z559" i="25"/>
  <c r="K559" i="25"/>
  <c r="AA559" i="25" s="1"/>
  <c r="AC559" i="25" s="1"/>
  <c r="Z558" i="25"/>
  <c r="K558" i="25"/>
  <c r="AA558" i="25" s="1"/>
  <c r="Z557" i="25"/>
  <c r="K557" i="25"/>
  <c r="AA557" i="25" s="1"/>
  <c r="AC557" i="25" s="1"/>
  <c r="Z556" i="25"/>
  <c r="K556" i="25"/>
  <c r="R555" i="25"/>
  <c r="Z555" i="25" s="1"/>
  <c r="P555" i="25"/>
  <c r="H555" i="25"/>
  <c r="Z554" i="25"/>
  <c r="X554" i="25"/>
  <c r="S554" i="25"/>
  <c r="J553" i="25"/>
  <c r="Z553" i="25" s="1"/>
  <c r="Z552" i="25"/>
  <c r="K552" i="25"/>
  <c r="AA552" i="25" s="1"/>
  <c r="AC552" i="25" s="1"/>
  <c r="Z551" i="25"/>
  <c r="K551" i="25"/>
  <c r="K553" i="25" s="1"/>
  <c r="AA553" i="25" s="1"/>
  <c r="Z550" i="25"/>
  <c r="P550" i="25"/>
  <c r="X550" i="25" s="1"/>
  <c r="Z549" i="25"/>
  <c r="X549" i="25"/>
  <c r="S549" i="25"/>
  <c r="AA549" i="25" s="1"/>
  <c r="Z548" i="25"/>
  <c r="X548" i="25"/>
  <c r="S548" i="25"/>
  <c r="AA548" i="25" s="1"/>
  <c r="AB548" i="25" s="1"/>
  <c r="L547" i="25"/>
  <c r="O546" i="25"/>
  <c r="P545" i="25"/>
  <c r="X545" i="25" s="1"/>
  <c r="X544" i="25"/>
  <c r="S544" i="25"/>
  <c r="S545" i="25" s="1"/>
  <c r="AA545" i="25" s="1"/>
  <c r="AC545" i="25" s="1"/>
  <c r="R543" i="25"/>
  <c r="Z543" i="25" s="1"/>
  <c r="Z542" i="25"/>
  <c r="S542" i="25"/>
  <c r="AA542" i="25" s="1"/>
  <c r="AB542" i="25" s="1"/>
  <c r="J541" i="25"/>
  <c r="Z541" i="25" s="1"/>
  <c r="Z540" i="25"/>
  <c r="K540" i="25"/>
  <c r="AA540" i="25" s="1"/>
  <c r="R539" i="25"/>
  <c r="P539" i="25"/>
  <c r="X539" i="25" s="1"/>
  <c r="J539" i="25"/>
  <c r="Z539" i="25" s="1"/>
  <c r="X538" i="25"/>
  <c r="S538" i="25"/>
  <c r="AA538" i="25" s="1"/>
  <c r="AC538" i="25" s="1"/>
  <c r="X537" i="25"/>
  <c r="S537" i="25"/>
  <c r="Z536" i="25"/>
  <c r="K536" i="25"/>
  <c r="AA536" i="25" s="1"/>
  <c r="AC536" i="25" s="1"/>
  <c r="Z535" i="25"/>
  <c r="K535" i="25"/>
  <c r="AA535" i="25" s="1"/>
  <c r="Z534" i="25"/>
  <c r="K534" i="25"/>
  <c r="AA534" i="25" s="1"/>
  <c r="AC534" i="25" s="1"/>
  <c r="Z533" i="25"/>
  <c r="K533" i="25"/>
  <c r="AA533" i="25" s="1"/>
  <c r="Z532" i="25"/>
  <c r="S532" i="25"/>
  <c r="K532" i="25"/>
  <c r="Z531" i="25"/>
  <c r="K531" i="25"/>
  <c r="P530" i="25"/>
  <c r="X530" i="25" s="1"/>
  <c r="X529" i="25"/>
  <c r="S529" i="25"/>
  <c r="AA529" i="25" s="1"/>
  <c r="X528" i="25"/>
  <c r="S528" i="25"/>
  <c r="AA528" i="25" s="1"/>
  <c r="AC528" i="25" s="1"/>
  <c r="N359" i="25"/>
  <c r="Z359" i="25" s="1"/>
  <c r="Z358" i="25"/>
  <c r="O358" i="25"/>
  <c r="AA358" i="25" s="1"/>
  <c r="N357" i="25"/>
  <c r="J357" i="25"/>
  <c r="Z356" i="25"/>
  <c r="K356" i="25"/>
  <c r="AA356" i="25" s="1"/>
  <c r="AC356" i="25" s="1"/>
  <c r="Z355" i="25"/>
  <c r="O355" i="25"/>
  <c r="O357" i="25" s="1"/>
  <c r="K355" i="25"/>
  <c r="Z354" i="25"/>
  <c r="K354" i="25"/>
  <c r="AA354" i="25" s="1"/>
  <c r="Z353" i="25"/>
  <c r="K353" i="25"/>
  <c r="AA353" i="25" s="1"/>
  <c r="AC353" i="25" s="1"/>
  <c r="Z352" i="25"/>
  <c r="K352" i="25"/>
  <c r="AA352" i="25" s="1"/>
  <c r="Z351" i="25"/>
  <c r="K351" i="25"/>
  <c r="AA351" i="25" s="1"/>
  <c r="AC351" i="25" s="1"/>
  <c r="Z350" i="25"/>
  <c r="K350" i="25"/>
  <c r="AA350" i="25" s="1"/>
  <c r="Z349" i="25"/>
  <c r="K349" i="25"/>
  <c r="AA349" i="25" s="1"/>
  <c r="AC349" i="25" s="1"/>
  <c r="Z348" i="25"/>
  <c r="K348" i="25"/>
  <c r="AA348" i="25" s="1"/>
  <c r="Z347" i="25"/>
  <c r="K347" i="25"/>
  <c r="J346" i="25"/>
  <c r="Z346" i="25" s="1"/>
  <c r="Z345" i="25"/>
  <c r="K345" i="25"/>
  <c r="AA345" i="25" s="1"/>
  <c r="J344" i="25"/>
  <c r="Z344" i="25" s="1"/>
  <c r="Z343" i="25"/>
  <c r="K343" i="25"/>
  <c r="AA343" i="25" s="1"/>
  <c r="AC343" i="25" s="1"/>
  <c r="Z342" i="25"/>
  <c r="K342" i="25"/>
  <c r="AA342" i="25" s="1"/>
  <c r="Z341" i="25"/>
  <c r="K341" i="25"/>
  <c r="AA341" i="25" s="1"/>
  <c r="AC341" i="25" s="1"/>
  <c r="Z340" i="25"/>
  <c r="K340" i="25"/>
  <c r="AA340" i="25" s="1"/>
  <c r="Z339" i="25"/>
  <c r="K339" i="25"/>
  <c r="AA339" i="25" s="1"/>
  <c r="AC339" i="25" s="1"/>
  <c r="Z338" i="25"/>
  <c r="K338" i="25"/>
  <c r="J337" i="25"/>
  <c r="Z337" i="25" s="1"/>
  <c r="Z336" i="25"/>
  <c r="K336" i="25"/>
  <c r="AA336" i="25" s="1"/>
  <c r="AC336" i="25" s="1"/>
  <c r="Z335" i="25"/>
  <c r="K335" i="25"/>
  <c r="AA335" i="25" s="1"/>
  <c r="Z334" i="25"/>
  <c r="K334" i="25"/>
  <c r="AA334" i="25" s="1"/>
  <c r="AC334" i="25" s="1"/>
  <c r="Z333" i="25"/>
  <c r="K333" i="25"/>
  <c r="AA333" i="25" s="1"/>
  <c r="Z332" i="25"/>
  <c r="K332" i="25"/>
  <c r="AA332" i="25" s="1"/>
  <c r="AC332" i="25" s="1"/>
  <c r="Z331" i="25"/>
  <c r="K331" i="25"/>
  <c r="AA331" i="25" s="1"/>
  <c r="Z330" i="25"/>
  <c r="K330" i="25"/>
  <c r="AA330" i="25" s="1"/>
  <c r="AC330" i="25" s="1"/>
  <c r="Z329" i="25"/>
  <c r="K329" i="25"/>
  <c r="AA329" i="25" s="1"/>
  <c r="Z328" i="25"/>
  <c r="K328" i="25"/>
  <c r="AA328" i="25" s="1"/>
  <c r="AC328" i="25" s="1"/>
  <c r="Z327" i="25"/>
  <c r="K327" i="25"/>
  <c r="AA327" i="25" s="1"/>
  <c r="Z326" i="25"/>
  <c r="K326" i="25"/>
  <c r="O325" i="25"/>
  <c r="M325" i="25"/>
  <c r="Y325" i="25" s="1"/>
  <c r="L325" i="25"/>
  <c r="X325" i="25" s="1"/>
  <c r="J325" i="25"/>
  <c r="Z325" i="25" s="1"/>
  <c r="Z324" i="25"/>
  <c r="K324" i="25"/>
  <c r="AA324" i="25" s="1"/>
  <c r="AC324" i="25" s="1"/>
  <c r="Z323" i="25"/>
  <c r="K323" i="25"/>
  <c r="K325" i="25" s="1"/>
  <c r="J321" i="25"/>
  <c r="K321" i="25" s="1"/>
  <c r="Z320" i="25"/>
  <c r="AA320" i="25" s="1"/>
  <c r="AC320" i="25" s="1"/>
  <c r="K320" i="25"/>
  <c r="Z319" i="25"/>
  <c r="AA319" i="25" s="1"/>
  <c r="AB319" i="25" s="1"/>
  <c r="K319" i="25"/>
  <c r="Z318" i="25"/>
  <c r="AA318" i="25" s="1"/>
  <c r="AC318" i="25" s="1"/>
  <c r="K318" i="25"/>
  <c r="J317" i="25"/>
  <c r="Z317" i="25" s="1"/>
  <c r="AA317" i="25" s="1"/>
  <c r="Z316" i="25"/>
  <c r="AA316" i="25" s="1"/>
  <c r="AB316" i="25" s="1"/>
  <c r="K316" i="25"/>
  <c r="J315" i="25"/>
  <c r="K315" i="25" s="1"/>
  <c r="Z314" i="25"/>
  <c r="AA314" i="25" s="1"/>
  <c r="AC314" i="25" s="1"/>
  <c r="K314" i="25"/>
  <c r="J313" i="25"/>
  <c r="Z313" i="25" s="1"/>
  <c r="AA313" i="25" s="1"/>
  <c r="Z312" i="25"/>
  <c r="AA312" i="25" s="1"/>
  <c r="K312" i="25"/>
  <c r="AG311" i="25"/>
  <c r="J311" i="25"/>
  <c r="Z310" i="25"/>
  <c r="AA310" i="25" s="1"/>
  <c r="AB310" i="25" s="1"/>
  <c r="AB311" i="25" s="1"/>
  <c r="K310" i="25"/>
  <c r="K311" i="25" s="1"/>
  <c r="AG309" i="25"/>
  <c r="J309" i="25"/>
  <c r="Z308" i="25"/>
  <c r="AA308" i="25" s="1"/>
  <c r="K308" i="25"/>
  <c r="K309" i="25" s="1"/>
  <c r="AG307" i="25"/>
  <c r="J307" i="25"/>
  <c r="Z307" i="25" s="1"/>
  <c r="AA307" i="25" s="1"/>
  <c r="Z306" i="25"/>
  <c r="AA306" i="25" s="1"/>
  <c r="AB306" i="25" s="1"/>
  <c r="K306" i="25"/>
  <c r="Z305" i="25"/>
  <c r="AA305" i="25" s="1"/>
  <c r="AC305" i="25" s="1"/>
  <c r="K305" i="25"/>
  <c r="Z304" i="25"/>
  <c r="AA304" i="25" s="1"/>
  <c r="K304" i="25"/>
  <c r="Z303" i="25"/>
  <c r="AA303" i="25" s="1"/>
  <c r="AC303" i="25" s="1"/>
  <c r="K303" i="25"/>
  <c r="Z302" i="25"/>
  <c r="AA302" i="25" s="1"/>
  <c r="AB302" i="25" s="1"/>
  <c r="K302" i="25"/>
  <c r="Z301" i="25"/>
  <c r="AA301" i="25" s="1"/>
  <c r="AC301" i="25" s="1"/>
  <c r="K301" i="25"/>
  <c r="Z300" i="25"/>
  <c r="AA300" i="25" s="1"/>
  <c r="K300" i="25"/>
  <c r="AG299" i="25"/>
  <c r="J299" i="25"/>
  <c r="Z299" i="25" s="1"/>
  <c r="AA299" i="25" s="1"/>
  <c r="Z298" i="25"/>
  <c r="AA298" i="25" s="1"/>
  <c r="AB298" i="25" s="1"/>
  <c r="K298" i="25"/>
  <c r="Z297" i="25"/>
  <c r="AA297" i="25" s="1"/>
  <c r="AC297" i="25" s="1"/>
  <c r="K297" i="25"/>
  <c r="Z296" i="25"/>
  <c r="AA296" i="25" s="1"/>
  <c r="K296" i="25"/>
  <c r="Z295" i="25"/>
  <c r="AA295" i="25" s="1"/>
  <c r="AC295" i="25" s="1"/>
  <c r="K295" i="25"/>
  <c r="Z294" i="25"/>
  <c r="AA294" i="25" s="1"/>
  <c r="AB294" i="25" s="1"/>
  <c r="K294" i="25"/>
  <c r="Z293" i="25"/>
  <c r="AA293" i="25" s="1"/>
  <c r="AC293" i="25" s="1"/>
  <c r="K293" i="25"/>
  <c r="Z292" i="25"/>
  <c r="AA292" i="25" s="1"/>
  <c r="K292" i="25"/>
  <c r="AG291" i="25"/>
  <c r="J291" i="25"/>
  <c r="Z291" i="25" s="1"/>
  <c r="AA291" i="25" s="1"/>
  <c r="Z290" i="25"/>
  <c r="AA290" i="25" s="1"/>
  <c r="AB290" i="25" s="1"/>
  <c r="K290" i="25"/>
  <c r="Z289" i="25"/>
  <c r="AA289" i="25" s="1"/>
  <c r="AC289" i="25" s="1"/>
  <c r="K289" i="25"/>
  <c r="Z288" i="25"/>
  <c r="AA288" i="25" s="1"/>
  <c r="K288" i="25"/>
  <c r="Z287" i="25"/>
  <c r="AA287" i="25" s="1"/>
  <c r="AC287" i="25" s="1"/>
  <c r="K287" i="25"/>
  <c r="Z286" i="25"/>
  <c r="AA286" i="25" s="1"/>
  <c r="AB286" i="25" s="1"/>
  <c r="K286" i="25"/>
  <c r="Z285" i="25"/>
  <c r="AA285" i="25" s="1"/>
  <c r="AC285" i="25" s="1"/>
  <c r="K285" i="25"/>
  <c r="Z284" i="25"/>
  <c r="AA284" i="25" s="1"/>
  <c r="K284" i="25"/>
  <c r="AG283" i="25"/>
  <c r="J283" i="25"/>
  <c r="Z283" i="25" s="1"/>
  <c r="AA283" i="25" s="1"/>
  <c r="Z282" i="25"/>
  <c r="AA282" i="25" s="1"/>
  <c r="AB282" i="25" s="1"/>
  <c r="K282" i="25"/>
  <c r="Z281" i="25"/>
  <c r="AA281" i="25" s="1"/>
  <c r="AC281" i="25" s="1"/>
  <c r="K281" i="25"/>
  <c r="Z280" i="25"/>
  <c r="AA280" i="25" s="1"/>
  <c r="K280" i="25"/>
  <c r="Z279" i="25"/>
  <c r="AA279" i="25" s="1"/>
  <c r="AC279" i="25" s="1"/>
  <c r="K279" i="25"/>
  <c r="Z278" i="25"/>
  <c r="AA278" i="25" s="1"/>
  <c r="AB278" i="25" s="1"/>
  <c r="K278" i="25"/>
  <c r="Z277" i="25"/>
  <c r="AA277" i="25" s="1"/>
  <c r="AC277" i="25" s="1"/>
  <c r="K277" i="25"/>
  <c r="Z276" i="25"/>
  <c r="AA276" i="25" s="1"/>
  <c r="K276" i="25"/>
  <c r="AG275" i="25"/>
  <c r="J275" i="25"/>
  <c r="Z275" i="25" s="1"/>
  <c r="AA275" i="25" s="1"/>
  <c r="Z274" i="25"/>
  <c r="AA274" i="25" s="1"/>
  <c r="AB274" i="25" s="1"/>
  <c r="K274" i="25"/>
  <c r="Z273" i="25"/>
  <c r="AA273" i="25" s="1"/>
  <c r="AC273" i="25" s="1"/>
  <c r="K273" i="25"/>
  <c r="Z272" i="25"/>
  <c r="AA272" i="25" s="1"/>
  <c r="K272" i="25"/>
  <c r="Z271" i="25"/>
  <c r="AA271" i="25" s="1"/>
  <c r="AC271" i="25" s="1"/>
  <c r="K271" i="25"/>
  <c r="Z270" i="25"/>
  <c r="AA270" i="25" s="1"/>
  <c r="AB270" i="25" s="1"/>
  <c r="K270" i="25"/>
  <c r="Z269" i="25"/>
  <c r="AA269" i="25" s="1"/>
  <c r="AC269" i="25" s="1"/>
  <c r="K269" i="25"/>
  <c r="Z268" i="25"/>
  <c r="AA268" i="25" s="1"/>
  <c r="K268" i="25"/>
  <c r="AG267" i="25"/>
  <c r="J267" i="25"/>
  <c r="Z267" i="25" s="1"/>
  <c r="AA267" i="25" s="1"/>
  <c r="Z266" i="25"/>
  <c r="AA266" i="25" s="1"/>
  <c r="AB266" i="25" s="1"/>
  <c r="K266" i="25"/>
  <c r="Z265" i="25"/>
  <c r="AA265" i="25" s="1"/>
  <c r="AC265" i="25" s="1"/>
  <c r="K265" i="25"/>
  <c r="Z264" i="25"/>
  <c r="AA264" i="25" s="1"/>
  <c r="K264" i="25"/>
  <c r="Z263" i="25"/>
  <c r="AA263" i="25" s="1"/>
  <c r="AC263" i="25" s="1"/>
  <c r="K263" i="25"/>
  <c r="Z262" i="25"/>
  <c r="AA262" i="25" s="1"/>
  <c r="AB262" i="25" s="1"/>
  <c r="K262" i="25"/>
  <c r="Z261" i="25"/>
  <c r="AA261" i="25" s="1"/>
  <c r="AC261" i="25" s="1"/>
  <c r="K261" i="25"/>
  <c r="Z260" i="25"/>
  <c r="AA260" i="25" s="1"/>
  <c r="K260" i="25"/>
  <c r="AG259" i="25"/>
  <c r="J259" i="25"/>
  <c r="Z259" i="25" s="1"/>
  <c r="AA259" i="25" s="1"/>
  <c r="Z258" i="25"/>
  <c r="AA258" i="25" s="1"/>
  <c r="AB258" i="25" s="1"/>
  <c r="K258" i="25"/>
  <c r="Z257" i="25"/>
  <c r="AA257" i="25" s="1"/>
  <c r="AC257" i="25" s="1"/>
  <c r="K257" i="25"/>
  <c r="Z256" i="25"/>
  <c r="AA256" i="25" s="1"/>
  <c r="K256" i="25"/>
  <c r="Z255" i="25"/>
  <c r="AA255" i="25" s="1"/>
  <c r="AC255" i="25" s="1"/>
  <c r="K255" i="25"/>
  <c r="Z254" i="25"/>
  <c r="AA254" i="25" s="1"/>
  <c r="AB254" i="25" s="1"/>
  <c r="K254" i="25"/>
  <c r="Z253" i="25"/>
  <c r="AA253" i="25" s="1"/>
  <c r="AC253" i="25" s="1"/>
  <c r="K253" i="25"/>
  <c r="Z252" i="25"/>
  <c r="AA252" i="25" s="1"/>
  <c r="K252" i="25"/>
  <c r="AG251" i="25"/>
  <c r="J251" i="25"/>
  <c r="Z251" i="25" s="1"/>
  <c r="AA251" i="25" s="1"/>
  <c r="Z250" i="25"/>
  <c r="AA250" i="25" s="1"/>
  <c r="AB250" i="25" s="1"/>
  <c r="K250" i="25"/>
  <c r="Z249" i="25"/>
  <c r="AA249" i="25" s="1"/>
  <c r="AC249" i="25" s="1"/>
  <c r="K249" i="25"/>
  <c r="Z248" i="25"/>
  <c r="AA248" i="25" s="1"/>
  <c r="K248" i="25"/>
  <c r="Z247" i="25"/>
  <c r="AA247" i="25" s="1"/>
  <c r="AC247" i="25" s="1"/>
  <c r="K247" i="25"/>
  <c r="Z246" i="25"/>
  <c r="AA246" i="25" s="1"/>
  <c r="AB246" i="25" s="1"/>
  <c r="K246" i="25"/>
  <c r="Z245" i="25"/>
  <c r="AA245" i="25" s="1"/>
  <c r="AC245" i="25" s="1"/>
  <c r="K245" i="25"/>
  <c r="Z244" i="25"/>
  <c r="AA244" i="25" s="1"/>
  <c r="K244" i="25"/>
  <c r="J243" i="25"/>
  <c r="Z243" i="25" s="1"/>
  <c r="Z242" i="25"/>
  <c r="K242" i="25"/>
  <c r="AA242" i="25" s="1"/>
  <c r="AC242" i="25" s="1"/>
  <c r="Z241" i="25"/>
  <c r="K241" i="25"/>
  <c r="AA241" i="25" s="1"/>
  <c r="Z240" i="25"/>
  <c r="K240" i="25"/>
  <c r="AA240" i="25" s="1"/>
  <c r="AC240" i="25" s="1"/>
  <c r="Z239" i="25"/>
  <c r="K239" i="25"/>
  <c r="AA239" i="25" s="1"/>
  <c r="Z238" i="25"/>
  <c r="K238" i="25"/>
  <c r="AA237" i="25"/>
  <c r="AB237" i="25" s="1"/>
  <c r="Z237" i="25"/>
  <c r="AA236" i="25"/>
  <c r="AB236" i="25" s="1"/>
  <c r="Z236" i="25"/>
  <c r="J235" i="25"/>
  <c r="Z235" i="25" s="1"/>
  <c r="Z234" i="25"/>
  <c r="K234" i="25"/>
  <c r="AA234" i="25" s="1"/>
  <c r="Z233" i="25"/>
  <c r="K233" i="25"/>
  <c r="AA233" i="25" s="1"/>
  <c r="AC233" i="25" s="1"/>
  <c r="Z232" i="25"/>
  <c r="K232" i="25"/>
  <c r="AA232" i="25" s="1"/>
  <c r="Z231" i="25"/>
  <c r="K231" i="25"/>
  <c r="AA231" i="25" s="1"/>
  <c r="AC231" i="25" s="1"/>
  <c r="Z230" i="25"/>
  <c r="K230" i="25"/>
  <c r="AA230" i="25" s="1"/>
  <c r="Z229" i="25"/>
  <c r="K229" i="25"/>
  <c r="AA229" i="25" s="1"/>
  <c r="AC229" i="25" s="1"/>
  <c r="Z228" i="25"/>
  <c r="K228" i="25"/>
  <c r="AA228" i="25" s="1"/>
  <c r="J227" i="25"/>
  <c r="K227" i="25" s="1"/>
  <c r="AA227" i="25" s="1"/>
  <c r="AC227" i="25" s="1"/>
  <c r="Z226" i="25"/>
  <c r="K226" i="25"/>
  <c r="AA226" i="25" s="1"/>
  <c r="AC226" i="25" s="1"/>
  <c r="Z225" i="25"/>
  <c r="K225" i="25"/>
  <c r="AA225" i="25" s="1"/>
  <c r="Z224" i="25"/>
  <c r="K224" i="25"/>
  <c r="AA224" i="25" s="1"/>
  <c r="AC224" i="25" s="1"/>
  <c r="Z223" i="25"/>
  <c r="K223" i="25"/>
  <c r="AA223" i="25" s="1"/>
  <c r="Z222" i="25"/>
  <c r="K222" i="25"/>
  <c r="AA222" i="25" s="1"/>
  <c r="AC222" i="25" s="1"/>
  <c r="Z221" i="25"/>
  <c r="K221" i="25"/>
  <c r="AA221" i="25" s="1"/>
  <c r="J220" i="25"/>
  <c r="K220" i="25" s="1"/>
  <c r="AA220" i="25" s="1"/>
  <c r="AC220" i="25" s="1"/>
  <c r="Z219" i="25"/>
  <c r="K219" i="25"/>
  <c r="AA219" i="25" s="1"/>
  <c r="AC219" i="25" s="1"/>
  <c r="Z218" i="25"/>
  <c r="K218" i="25"/>
  <c r="AA218" i="25" s="1"/>
  <c r="J217" i="25"/>
  <c r="K217" i="25" s="1"/>
  <c r="AA217" i="25" s="1"/>
  <c r="AC217" i="25" s="1"/>
  <c r="Z216" i="25"/>
  <c r="K216" i="25"/>
  <c r="AA216" i="25" s="1"/>
  <c r="AC216" i="25" s="1"/>
  <c r="J215" i="25"/>
  <c r="Z215" i="25" s="1"/>
  <c r="Z214" i="25"/>
  <c r="K214" i="25"/>
  <c r="AA214" i="25" s="1"/>
  <c r="Z213" i="25"/>
  <c r="K213" i="25"/>
  <c r="AA213" i="25" s="1"/>
  <c r="AC213" i="25" s="1"/>
  <c r="Z212" i="25"/>
  <c r="K212" i="25"/>
  <c r="AA212" i="25" s="1"/>
  <c r="Z211" i="25"/>
  <c r="K211" i="25"/>
  <c r="AA211" i="25" s="1"/>
  <c r="AC211" i="25" s="1"/>
  <c r="Z210" i="25"/>
  <c r="K210" i="25"/>
  <c r="AA210" i="25" s="1"/>
  <c r="Z209" i="25"/>
  <c r="K209" i="25"/>
  <c r="AA209" i="25" s="1"/>
  <c r="AC209" i="25" s="1"/>
  <c r="J208" i="25"/>
  <c r="Z208" i="25" s="1"/>
  <c r="Z207" i="25"/>
  <c r="K207" i="25"/>
  <c r="AA207" i="25" s="1"/>
  <c r="Z206" i="25"/>
  <c r="K206" i="25"/>
  <c r="AA206" i="25" s="1"/>
  <c r="AC206" i="25" s="1"/>
  <c r="Z205" i="25"/>
  <c r="K205" i="25"/>
  <c r="AA205" i="25" s="1"/>
  <c r="Z204" i="25"/>
  <c r="K204" i="25"/>
  <c r="AA204" i="25" s="1"/>
  <c r="AC204" i="25" s="1"/>
  <c r="Z203" i="25"/>
  <c r="K203" i="25"/>
  <c r="AA203" i="25" s="1"/>
  <c r="Z202" i="25"/>
  <c r="K202" i="25"/>
  <c r="AA202" i="25" s="1"/>
  <c r="AC202" i="25" s="1"/>
  <c r="J201" i="25"/>
  <c r="Z201" i="25" s="1"/>
  <c r="Z200" i="25"/>
  <c r="K200" i="25"/>
  <c r="AA200" i="25" s="1"/>
  <c r="Z199" i="25"/>
  <c r="K199" i="25"/>
  <c r="AA199" i="25" s="1"/>
  <c r="AC199" i="25" s="1"/>
  <c r="Z198" i="25"/>
  <c r="K198" i="25"/>
  <c r="AA198" i="25" s="1"/>
  <c r="J197" i="25"/>
  <c r="K197" i="25" s="1"/>
  <c r="AA197" i="25" s="1"/>
  <c r="AC197" i="25" s="1"/>
  <c r="Z196" i="25"/>
  <c r="K196" i="25"/>
  <c r="AA196" i="25" s="1"/>
  <c r="AC196" i="25" s="1"/>
  <c r="Z195" i="25"/>
  <c r="K195" i="25"/>
  <c r="AA195" i="25" s="1"/>
  <c r="Z194" i="25"/>
  <c r="K194" i="25"/>
  <c r="AA194" i="25" s="1"/>
  <c r="AC194" i="25" s="1"/>
  <c r="Z193" i="25"/>
  <c r="K193" i="25"/>
  <c r="AA193" i="25" s="1"/>
  <c r="Z192" i="25"/>
  <c r="K192" i="25"/>
  <c r="AA192" i="25" s="1"/>
  <c r="AC192" i="25" s="1"/>
  <c r="Z191" i="25"/>
  <c r="K191" i="25"/>
  <c r="AA191" i="25" s="1"/>
  <c r="Z190" i="25"/>
  <c r="K190" i="25"/>
  <c r="AA190" i="25" s="1"/>
  <c r="AC190" i="25" s="1"/>
  <c r="Z189" i="25"/>
  <c r="K189" i="25"/>
  <c r="AA189" i="25" s="1"/>
  <c r="Z188" i="25"/>
  <c r="K188" i="25"/>
  <c r="AA188" i="25" s="1"/>
  <c r="AC188" i="25" s="1"/>
  <c r="V187" i="25"/>
  <c r="J187" i="25"/>
  <c r="Z186" i="25"/>
  <c r="W186" i="25"/>
  <c r="K186" i="25"/>
  <c r="Z185" i="25"/>
  <c r="K185" i="25"/>
  <c r="AA185" i="25" s="1"/>
  <c r="Z184" i="25"/>
  <c r="K184" i="25"/>
  <c r="AA184" i="25" s="1"/>
  <c r="AC184" i="25" s="1"/>
  <c r="Z183" i="25"/>
  <c r="K183" i="25"/>
  <c r="AA183" i="25" s="1"/>
  <c r="Z182" i="25"/>
  <c r="K182" i="25"/>
  <c r="AA182" i="25" s="1"/>
  <c r="AC182" i="25" s="1"/>
  <c r="J181" i="25"/>
  <c r="Z181" i="25" s="1"/>
  <c r="Z180" i="25"/>
  <c r="K180" i="25"/>
  <c r="AA180" i="25" s="1"/>
  <c r="Z179" i="25"/>
  <c r="K179" i="25"/>
  <c r="AA179" i="25" s="1"/>
  <c r="AC179" i="25" s="1"/>
  <c r="Z178" i="25"/>
  <c r="K178" i="25"/>
  <c r="AA178" i="25" s="1"/>
  <c r="V177" i="25"/>
  <c r="J177" i="25"/>
  <c r="K177" i="25" s="1"/>
  <c r="Z176" i="25"/>
  <c r="W176" i="25"/>
  <c r="W177" i="25" s="1"/>
  <c r="Z175" i="25"/>
  <c r="K175" i="25"/>
  <c r="AA175" i="25" s="1"/>
  <c r="Z174" i="25"/>
  <c r="K174" i="25"/>
  <c r="AA174" i="25" s="1"/>
  <c r="AC174" i="25" s="1"/>
  <c r="Z173" i="25"/>
  <c r="K173" i="25"/>
  <c r="AA173" i="25" s="1"/>
  <c r="Z172" i="25"/>
  <c r="K172" i="25"/>
  <c r="AA172" i="25" s="1"/>
  <c r="AC172" i="25" s="1"/>
  <c r="Z171" i="25"/>
  <c r="K171" i="25"/>
  <c r="AA171" i="25" s="1"/>
  <c r="Z170" i="25"/>
  <c r="K170" i="25"/>
  <c r="AA170" i="25" s="1"/>
  <c r="AC170" i="25" s="1"/>
  <c r="Z169" i="25"/>
  <c r="K169" i="25"/>
  <c r="AA169" i="25" s="1"/>
  <c r="Z168" i="25"/>
  <c r="K168" i="25"/>
  <c r="AA168" i="25" s="1"/>
  <c r="AC168" i="25" s="1"/>
  <c r="Z167" i="25"/>
  <c r="K167" i="25"/>
  <c r="AA167" i="25" s="1"/>
  <c r="Z166" i="25"/>
  <c r="K166" i="25"/>
  <c r="AA166" i="25" s="1"/>
  <c r="AC166" i="25" s="1"/>
  <c r="Z165" i="25"/>
  <c r="K165" i="25"/>
  <c r="AA165" i="25" s="1"/>
  <c r="Z164" i="25"/>
  <c r="K164" i="25"/>
  <c r="AA164" i="25" s="1"/>
  <c r="AC164" i="25" s="1"/>
  <c r="J163" i="25"/>
  <c r="Z163" i="25" s="1"/>
  <c r="Z162" i="25"/>
  <c r="K162" i="25"/>
  <c r="AA162" i="25" s="1"/>
  <c r="Z161" i="25"/>
  <c r="K161" i="25"/>
  <c r="AA161" i="25" s="1"/>
  <c r="AC161" i="25" s="1"/>
  <c r="J160" i="25"/>
  <c r="Z160" i="25" s="1"/>
  <c r="Z159" i="25"/>
  <c r="K159" i="25"/>
  <c r="AA159" i="25" s="1"/>
  <c r="Z158" i="25"/>
  <c r="K158" i="25"/>
  <c r="AA158" i="25" s="1"/>
  <c r="AC158" i="25" s="1"/>
  <c r="Z157" i="25"/>
  <c r="K157" i="25"/>
  <c r="AA157" i="25" s="1"/>
  <c r="Z156" i="25"/>
  <c r="K156" i="25"/>
  <c r="AA156" i="25" s="1"/>
  <c r="AC156" i="25" s="1"/>
  <c r="Z155" i="25"/>
  <c r="K155" i="25"/>
  <c r="AA155" i="25" s="1"/>
  <c r="Z154" i="25"/>
  <c r="K154" i="25"/>
  <c r="AA154" i="25" s="1"/>
  <c r="AC154" i="25" s="1"/>
  <c r="Z153" i="25"/>
  <c r="K153" i="25"/>
  <c r="AA153" i="25" s="1"/>
  <c r="Z152" i="25"/>
  <c r="K152" i="25"/>
  <c r="AA152" i="25" s="1"/>
  <c r="AC152" i="25" s="1"/>
  <c r="Z151" i="25"/>
  <c r="K151" i="25"/>
  <c r="AA151" i="25" s="1"/>
  <c r="Z150" i="25"/>
  <c r="K150" i="25"/>
  <c r="AA150" i="25" s="1"/>
  <c r="AC150" i="25" s="1"/>
  <c r="J149" i="25"/>
  <c r="Z149" i="25" s="1"/>
  <c r="Z148" i="25"/>
  <c r="K148" i="25"/>
  <c r="AA148" i="25" s="1"/>
  <c r="Z147" i="25"/>
  <c r="K147" i="25"/>
  <c r="AA147" i="25" s="1"/>
  <c r="AC147" i="25" s="1"/>
  <c r="J146" i="25"/>
  <c r="Z146" i="25" s="1"/>
  <c r="Z145" i="25"/>
  <c r="K145" i="25"/>
  <c r="AA145" i="25" s="1"/>
  <c r="Z144" i="25"/>
  <c r="K144" i="25"/>
  <c r="AA144" i="25" s="1"/>
  <c r="AC144" i="25" s="1"/>
  <c r="Z143" i="25"/>
  <c r="K143" i="25"/>
  <c r="AA143" i="25" s="1"/>
  <c r="Z142" i="25"/>
  <c r="K142" i="25"/>
  <c r="AA142" i="25" s="1"/>
  <c r="AC142" i="25" s="1"/>
  <c r="Z141" i="25"/>
  <c r="K141" i="25"/>
  <c r="AA141" i="25" s="1"/>
  <c r="Z140" i="25"/>
  <c r="K140" i="25"/>
  <c r="AA140" i="25" s="1"/>
  <c r="AC140" i="25" s="1"/>
  <c r="Z139" i="25"/>
  <c r="K139" i="25"/>
  <c r="AA139" i="25" s="1"/>
  <c r="Z138" i="25"/>
  <c r="K138" i="25"/>
  <c r="AA138" i="25" s="1"/>
  <c r="AC138" i="25" s="1"/>
  <c r="Z137" i="25"/>
  <c r="K137" i="25"/>
  <c r="AA137" i="25" s="1"/>
  <c r="Z136" i="25"/>
  <c r="K136" i="25"/>
  <c r="AA136" i="25" s="1"/>
  <c r="AC136" i="25" s="1"/>
  <c r="Z135" i="25"/>
  <c r="K135" i="25"/>
  <c r="AA135" i="25" s="1"/>
  <c r="J134" i="25"/>
  <c r="K134" i="25" s="1"/>
  <c r="AA134" i="25" s="1"/>
  <c r="AC134" i="25" s="1"/>
  <c r="Z133" i="25"/>
  <c r="K133" i="25"/>
  <c r="AA133" i="25" s="1"/>
  <c r="AC133" i="25" s="1"/>
  <c r="J132" i="25"/>
  <c r="Z132" i="25" s="1"/>
  <c r="Z131" i="25"/>
  <c r="K131" i="25"/>
  <c r="AA131" i="25" s="1"/>
  <c r="Z130" i="25"/>
  <c r="K130" i="25"/>
  <c r="AA130" i="25" s="1"/>
  <c r="AC130" i="25" s="1"/>
  <c r="Z129" i="25"/>
  <c r="K129" i="25"/>
  <c r="AA129" i="25" s="1"/>
  <c r="Z128" i="25"/>
  <c r="K128" i="25"/>
  <c r="AA128" i="25" s="1"/>
  <c r="AC128" i="25" s="1"/>
  <c r="J127" i="25"/>
  <c r="Z127" i="25" s="1"/>
  <c r="Z126" i="25"/>
  <c r="K126" i="25"/>
  <c r="AA126" i="25" s="1"/>
  <c r="Z125" i="25"/>
  <c r="K125" i="25"/>
  <c r="AA125" i="25" s="1"/>
  <c r="AC125" i="25" s="1"/>
  <c r="Z124" i="25"/>
  <c r="K124" i="25"/>
  <c r="AA124" i="25" s="1"/>
  <c r="Z123" i="25"/>
  <c r="K123" i="25"/>
  <c r="AA123" i="25" s="1"/>
  <c r="AC123" i="25" s="1"/>
  <c r="Z122" i="25"/>
  <c r="K122" i="25"/>
  <c r="AA122" i="25" s="1"/>
  <c r="Z121" i="25"/>
  <c r="K121" i="25"/>
  <c r="AA121" i="25" s="1"/>
  <c r="AC121" i="25" s="1"/>
  <c r="Z120" i="25"/>
  <c r="K120" i="25"/>
  <c r="K127" i="25" s="1"/>
  <c r="AA127" i="25" s="1"/>
  <c r="J119" i="25"/>
  <c r="K119" i="25" s="1"/>
  <c r="AA119" i="25" s="1"/>
  <c r="AC119" i="25" s="1"/>
  <c r="Z118" i="25"/>
  <c r="K118" i="25"/>
  <c r="AA118" i="25" s="1"/>
  <c r="AC118" i="25" s="1"/>
  <c r="Z117" i="25"/>
  <c r="K117" i="25"/>
  <c r="AA117" i="25" s="1"/>
  <c r="Z116" i="25"/>
  <c r="K116" i="25"/>
  <c r="AA116" i="25" s="1"/>
  <c r="AC116" i="25" s="1"/>
  <c r="Z115" i="25"/>
  <c r="K115" i="25"/>
  <c r="AA115" i="25" s="1"/>
  <c r="J114" i="25"/>
  <c r="K114" i="25" s="1"/>
  <c r="AA114" i="25" s="1"/>
  <c r="AC114" i="25" s="1"/>
  <c r="Z113" i="25"/>
  <c r="K113" i="25"/>
  <c r="AA113" i="25" s="1"/>
  <c r="AC113" i="25" s="1"/>
  <c r="Z112" i="25"/>
  <c r="K112" i="25"/>
  <c r="AA112" i="25" s="1"/>
  <c r="Z111" i="25"/>
  <c r="K111" i="25"/>
  <c r="AA111" i="25" s="1"/>
  <c r="AC111" i="25" s="1"/>
  <c r="Z110" i="25"/>
  <c r="K110" i="25"/>
  <c r="AA110" i="25" s="1"/>
  <c r="J109" i="25"/>
  <c r="K109" i="25" s="1"/>
  <c r="AA109" i="25" s="1"/>
  <c r="AC109" i="25" s="1"/>
  <c r="Z108" i="25"/>
  <c r="K108" i="25"/>
  <c r="AA108" i="25" s="1"/>
  <c r="AC108" i="25" s="1"/>
  <c r="J107" i="25"/>
  <c r="Z107" i="25" s="1"/>
  <c r="Z106" i="25"/>
  <c r="K106" i="25"/>
  <c r="AA106" i="25" s="1"/>
  <c r="Z105" i="25"/>
  <c r="K105" i="25"/>
  <c r="AA105" i="25" s="1"/>
  <c r="AC105" i="25" s="1"/>
  <c r="Z104" i="25"/>
  <c r="K104" i="25"/>
  <c r="AA104" i="25" s="1"/>
  <c r="Z103" i="25"/>
  <c r="K103" i="25"/>
  <c r="AA103" i="25" s="1"/>
  <c r="AC103" i="25" s="1"/>
  <c r="Z102" i="25"/>
  <c r="K102" i="25"/>
  <c r="AA102" i="25" s="1"/>
  <c r="Z101" i="25"/>
  <c r="K101" i="25"/>
  <c r="AA101" i="25" s="1"/>
  <c r="AC101" i="25" s="1"/>
  <c r="Z100" i="25"/>
  <c r="K100" i="25"/>
  <c r="AA100" i="25" s="1"/>
  <c r="Z99" i="25"/>
  <c r="K99" i="25"/>
  <c r="AA99" i="25" s="1"/>
  <c r="AC99" i="25" s="1"/>
  <c r="Z98" i="25"/>
  <c r="K98" i="25"/>
  <c r="AA98" i="25" s="1"/>
  <c r="J97" i="25"/>
  <c r="K97" i="25" s="1"/>
  <c r="AA97" i="25" s="1"/>
  <c r="AC97" i="25" s="1"/>
  <c r="Z96" i="25"/>
  <c r="K96" i="25"/>
  <c r="AA96" i="25" s="1"/>
  <c r="AC96" i="25" s="1"/>
  <c r="Z95" i="25"/>
  <c r="K95" i="25"/>
  <c r="AA95" i="25" s="1"/>
  <c r="J94" i="25"/>
  <c r="K94" i="25" s="1"/>
  <c r="AA94" i="25" s="1"/>
  <c r="AC94" i="25" s="1"/>
  <c r="Z93" i="25"/>
  <c r="K93" i="25"/>
  <c r="AA93" i="25" s="1"/>
  <c r="AC93" i="25" s="1"/>
  <c r="Z92" i="25"/>
  <c r="K92" i="25"/>
  <c r="AA92" i="25" s="1"/>
  <c r="Z91" i="25"/>
  <c r="K91" i="25"/>
  <c r="AA91" i="25" s="1"/>
  <c r="AC91" i="25" s="1"/>
  <c r="Z90" i="25"/>
  <c r="K90" i="25"/>
  <c r="AA90" i="25" s="1"/>
  <c r="Z89" i="25"/>
  <c r="K89" i="25"/>
  <c r="AA89" i="25" s="1"/>
  <c r="AC89" i="25" s="1"/>
  <c r="Z88" i="25"/>
  <c r="K88" i="25"/>
  <c r="AA88" i="25" s="1"/>
  <c r="Z87" i="25"/>
  <c r="K87" i="25"/>
  <c r="AA87" i="25" s="1"/>
  <c r="AC87" i="25" s="1"/>
  <c r="Z86" i="25"/>
  <c r="K86" i="25"/>
  <c r="AA86" i="25" s="1"/>
  <c r="Z85" i="25"/>
  <c r="K85" i="25"/>
  <c r="AA85" i="25" s="1"/>
  <c r="AC85" i="25" s="1"/>
  <c r="Z84" i="25"/>
  <c r="K84" i="25"/>
  <c r="AA84" i="25" s="1"/>
  <c r="Z83" i="25"/>
  <c r="K83" i="25"/>
  <c r="AA83" i="25" s="1"/>
  <c r="AC83" i="25" s="1"/>
  <c r="Z82" i="25"/>
  <c r="K82" i="25"/>
  <c r="AA82" i="25" s="1"/>
  <c r="J81" i="25"/>
  <c r="K81" i="25" s="1"/>
  <c r="AA81" i="25" s="1"/>
  <c r="AC81" i="25" s="1"/>
  <c r="Z80" i="25"/>
  <c r="K80" i="25"/>
  <c r="AA80" i="25" s="1"/>
  <c r="AC80" i="25" s="1"/>
  <c r="Z79" i="25"/>
  <c r="K79" i="25"/>
  <c r="AA79" i="25" s="1"/>
  <c r="Z78" i="25"/>
  <c r="K78" i="25"/>
  <c r="AA78" i="25" s="1"/>
  <c r="AC78" i="25" s="1"/>
  <c r="Z77" i="25"/>
  <c r="K77" i="25"/>
  <c r="AA77" i="25" s="1"/>
  <c r="Z76" i="25"/>
  <c r="K76" i="25"/>
  <c r="AA76" i="25" s="1"/>
  <c r="AC76" i="25" s="1"/>
  <c r="J75" i="25"/>
  <c r="Z75" i="25" s="1"/>
  <c r="H75" i="25"/>
  <c r="X75" i="25" s="1"/>
  <c r="Z74" i="25"/>
  <c r="K74" i="25"/>
  <c r="AA74" i="25" s="1"/>
  <c r="J73" i="25"/>
  <c r="K73" i="25" s="1"/>
  <c r="AA73" i="25" s="1"/>
  <c r="AC73" i="25" s="1"/>
  <c r="Z72" i="25"/>
  <c r="K72" i="25"/>
  <c r="AA72" i="25" s="1"/>
  <c r="AC72" i="25" s="1"/>
  <c r="Z71" i="25"/>
  <c r="K71" i="25"/>
  <c r="AA71" i="25" s="1"/>
  <c r="J70" i="25"/>
  <c r="K70" i="25" s="1"/>
  <c r="AA70" i="25" s="1"/>
  <c r="AC70" i="25" s="1"/>
  <c r="Z69" i="25"/>
  <c r="K69" i="25"/>
  <c r="AA69" i="25" s="1"/>
  <c r="AC69" i="25" s="1"/>
  <c r="Z68" i="25"/>
  <c r="K68" i="25"/>
  <c r="AA68" i="25" s="1"/>
  <c r="Z67" i="25"/>
  <c r="K67" i="25"/>
  <c r="AA67" i="25" s="1"/>
  <c r="AC67" i="25" s="1"/>
  <c r="J66" i="25"/>
  <c r="Z66" i="25" s="1"/>
  <c r="Z65" i="25"/>
  <c r="K65" i="25"/>
  <c r="AA65" i="25" s="1"/>
  <c r="Z64" i="25"/>
  <c r="K64" i="25"/>
  <c r="AA64" i="25" s="1"/>
  <c r="AC64" i="25" s="1"/>
  <c r="Z63" i="25"/>
  <c r="K63" i="25"/>
  <c r="AA63" i="25" s="1"/>
  <c r="Z62" i="25"/>
  <c r="K62" i="25"/>
  <c r="AA62" i="25" s="1"/>
  <c r="AC62" i="25" s="1"/>
  <c r="Z61" i="25"/>
  <c r="K61" i="25"/>
  <c r="AA61" i="25" s="1"/>
  <c r="J60" i="25"/>
  <c r="K60" i="25" s="1"/>
  <c r="AA60" i="25" s="1"/>
  <c r="AC60" i="25" s="1"/>
  <c r="Z59" i="25"/>
  <c r="K59" i="25"/>
  <c r="AA59" i="25" s="1"/>
  <c r="AC59" i="25" s="1"/>
  <c r="Z58" i="25"/>
  <c r="K58" i="25"/>
  <c r="AA58" i="25" s="1"/>
  <c r="Z57" i="25"/>
  <c r="K57" i="25"/>
  <c r="AA57" i="25" s="1"/>
  <c r="AC57" i="25" s="1"/>
  <c r="Z56" i="25"/>
  <c r="K56" i="25"/>
  <c r="AA56" i="25" s="1"/>
  <c r="Z55" i="25"/>
  <c r="K55" i="25"/>
  <c r="AA55" i="25" s="1"/>
  <c r="AC55" i="25" s="1"/>
  <c r="Z54" i="25"/>
  <c r="K54" i="25"/>
  <c r="AA54" i="25" s="1"/>
  <c r="Z53" i="25"/>
  <c r="K53" i="25"/>
  <c r="AA53" i="25" s="1"/>
  <c r="AC53" i="25" s="1"/>
  <c r="Z52" i="25"/>
  <c r="K52" i="25"/>
  <c r="AA52" i="25" s="1"/>
  <c r="Z51" i="25"/>
  <c r="K51" i="25"/>
  <c r="AA51" i="25" s="1"/>
  <c r="AC51" i="25" s="1"/>
  <c r="Z50" i="25"/>
  <c r="K50" i="25"/>
  <c r="AA50" i="25" s="1"/>
  <c r="Z49" i="25"/>
  <c r="K49" i="25"/>
  <c r="AA49" i="25" s="1"/>
  <c r="AC49" i="25" s="1"/>
  <c r="J48" i="25"/>
  <c r="Z48" i="25" s="1"/>
  <c r="AA48" i="25" s="1"/>
  <c r="Z47" i="25"/>
  <c r="AA47" i="25" s="1"/>
  <c r="AB47" i="25" s="1"/>
  <c r="K47" i="25"/>
  <c r="V46" i="25"/>
  <c r="J46" i="25"/>
  <c r="K46" i="25" s="1"/>
  <c r="Z45" i="25"/>
  <c r="W45" i="25"/>
  <c r="W46" i="25" s="1"/>
  <c r="K45" i="25"/>
  <c r="Z44" i="25"/>
  <c r="K44" i="25"/>
  <c r="AA44" i="25" s="1"/>
  <c r="Z43" i="25"/>
  <c r="K43" i="25"/>
  <c r="AA43" i="25" s="1"/>
  <c r="Z42" i="25"/>
  <c r="K42" i="25"/>
  <c r="AA42" i="25" s="1"/>
  <c r="Z41" i="25"/>
  <c r="K41" i="25"/>
  <c r="AA41" i="25" s="1"/>
  <c r="Z40" i="25"/>
  <c r="K40" i="25"/>
  <c r="AA40" i="25" s="1"/>
  <c r="Z39" i="25"/>
  <c r="K39" i="25"/>
  <c r="AA39" i="25" s="1"/>
  <c r="Z38" i="25"/>
  <c r="K38" i="25"/>
  <c r="AA38" i="25" s="1"/>
  <c r="Z37" i="25"/>
  <c r="K37" i="25"/>
  <c r="AA37" i="25" s="1"/>
  <c r="Z36" i="25"/>
  <c r="K36" i="25"/>
  <c r="AA36" i="25" s="1"/>
  <c r="J34" i="25"/>
  <c r="Z34" i="25" s="1"/>
  <c r="Z33" i="25"/>
  <c r="K33" i="25"/>
  <c r="AA33" i="25" s="1"/>
  <c r="J31" i="25"/>
  <c r="K31" i="25" s="1"/>
  <c r="AA31" i="25" s="1"/>
  <c r="Z30" i="25"/>
  <c r="K30" i="25"/>
  <c r="AA30" i="25" s="1"/>
  <c r="J29" i="25"/>
  <c r="Z29" i="25" s="1"/>
  <c r="Z28" i="25"/>
  <c r="K28" i="25"/>
  <c r="AA28" i="25" s="1"/>
  <c r="O27" i="25"/>
  <c r="M27" i="25"/>
  <c r="Y27" i="25" s="1"/>
  <c r="J27" i="25"/>
  <c r="K27" i="25" s="1"/>
  <c r="AA27" i="25" s="1"/>
  <c r="Z26" i="25"/>
  <c r="K26" i="25"/>
  <c r="AA26" i="25" s="1"/>
  <c r="Z25" i="25"/>
  <c r="K25" i="25"/>
  <c r="AA25" i="25" s="1"/>
  <c r="Z24" i="25"/>
  <c r="K24" i="25"/>
  <c r="AA24" i="25" s="1"/>
  <c r="J23" i="25"/>
  <c r="K23" i="25" s="1"/>
  <c r="AA23" i="25" s="1"/>
  <c r="Z22" i="25"/>
  <c r="K22" i="25"/>
  <c r="AA22" i="25" s="1"/>
  <c r="J21" i="25"/>
  <c r="Z21" i="25" s="1"/>
  <c r="Z20" i="25"/>
  <c r="K20" i="25"/>
  <c r="AA20" i="25" s="1"/>
  <c r="J19" i="25"/>
  <c r="Z19" i="25" s="1"/>
  <c r="H19" i="25"/>
  <c r="X19" i="25" s="1"/>
  <c r="Z18" i="25"/>
  <c r="X18" i="25"/>
  <c r="K18" i="25"/>
  <c r="K19" i="25" s="1"/>
  <c r="AA19" i="25" s="1"/>
  <c r="L17" i="25"/>
  <c r="X17" i="25" s="1"/>
  <c r="J17" i="25"/>
  <c r="Z17" i="25" s="1"/>
  <c r="I17" i="25"/>
  <c r="I19" i="25" s="1"/>
  <c r="Y19" i="25" s="1"/>
  <c r="Z16" i="25"/>
  <c r="Y16" i="25"/>
  <c r="K16" i="25"/>
  <c r="K17" i="25" s="1"/>
  <c r="O15" i="25"/>
  <c r="O17" i="25" s="1"/>
  <c r="M15" i="25"/>
  <c r="Y15" i="25" s="1"/>
  <c r="J15" i="25"/>
  <c r="Z15" i="25" s="1"/>
  <c r="Z14" i="25"/>
  <c r="K14" i="25"/>
  <c r="K15" i="25" s="1"/>
  <c r="AA15" i="25" s="1"/>
  <c r="K586" i="25" l="1"/>
  <c r="AA586" i="25" s="1"/>
  <c r="AA588" i="25"/>
  <c r="AB588" i="25" s="1"/>
  <c r="Z589" i="25"/>
  <c r="Z660" i="25"/>
  <c r="AC624" i="25"/>
  <c r="K629" i="25"/>
  <c r="AB271" i="25"/>
  <c r="AA16" i="25"/>
  <c r="AB16" i="25" s="1"/>
  <c r="K21" i="25"/>
  <c r="AA21" i="25" s="1"/>
  <c r="AC21" i="25" s="1"/>
  <c r="K29" i="25"/>
  <c r="AA29" i="25" s="1"/>
  <c r="AB29" i="25" s="1"/>
  <c r="K160" i="25"/>
  <c r="AA160" i="25" s="1"/>
  <c r="AB160" i="25" s="1"/>
  <c r="K163" i="25"/>
  <c r="AA163" i="25" s="1"/>
  <c r="AB163" i="25" s="1"/>
  <c r="AB255" i="25"/>
  <c r="AB287" i="25"/>
  <c r="K346" i="25"/>
  <c r="AA346" i="25" s="1"/>
  <c r="AB346" i="25" s="1"/>
  <c r="Z357" i="25"/>
  <c r="AA532" i="25"/>
  <c r="AC532" i="25" s="1"/>
  <c r="K660" i="25"/>
  <c r="AA660" i="25" s="1"/>
  <c r="AA45" i="25"/>
  <c r="AB45" i="25" s="1"/>
  <c r="Z114" i="25"/>
  <c r="K132" i="25"/>
  <c r="AA132" i="25" s="1"/>
  <c r="AB132" i="25" s="1"/>
  <c r="AA186" i="25"/>
  <c r="AB186" i="25" s="1"/>
  <c r="Z187" i="25"/>
  <c r="K201" i="25"/>
  <c r="AA201" i="25" s="1"/>
  <c r="AB201" i="25" s="1"/>
  <c r="Z217" i="25"/>
  <c r="Z220" i="25"/>
  <c r="Z227" i="25"/>
  <c r="K235" i="25"/>
  <c r="AA235" i="25" s="1"/>
  <c r="AB235" i="25" s="1"/>
  <c r="AB247" i="25"/>
  <c r="AB263" i="25"/>
  <c r="AB279" i="25"/>
  <c r="AB295" i="25"/>
  <c r="K313" i="25"/>
  <c r="AA325" i="25"/>
  <c r="AB325" i="25" s="1"/>
  <c r="K555" i="25"/>
  <c r="X599" i="25"/>
  <c r="AA606" i="25"/>
  <c r="AC606" i="25" s="1"/>
  <c r="Z618" i="25"/>
  <c r="AA634" i="25"/>
  <c r="AB634" i="25" s="1"/>
  <c r="O650" i="25"/>
  <c r="AA650" i="25" s="1"/>
  <c r="AC650" i="25" s="1"/>
  <c r="AB656" i="25"/>
  <c r="X667" i="25"/>
  <c r="AA669" i="25"/>
  <c r="AC669" i="25" s="1"/>
  <c r="AA599" i="25"/>
  <c r="AC599" i="25" s="1"/>
  <c r="AA607" i="25"/>
  <c r="AC607" i="25" s="1"/>
  <c r="K337" i="25"/>
  <c r="AA337" i="25" s="1"/>
  <c r="AB303" i="25"/>
  <c r="AB545" i="25"/>
  <c r="AC610" i="25"/>
  <c r="AB612" i="25"/>
  <c r="T21" i="26"/>
  <c r="U14" i="26"/>
  <c r="U16" i="26" s="1"/>
  <c r="U17" i="26"/>
  <c r="U21" i="26" s="1"/>
  <c r="AB248" i="25"/>
  <c r="AC248" i="25"/>
  <c r="AB252" i="25"/>
  <c r="AC252" i="25"/>
  <c r="AB264" i="25"/>
  <c r="AC264" i="25"/>
  <c r="AB268" i="25"/>
  <c r="AC268" i="25"/>
  <c r="AB280" i="25"/>
  <c r="AC280" i="25"/>
  <c r="AB284" i="25"/>
  <c r="AC284" i="25"/>
  <c r="AB296" i="25"/>
  <c r="AC296" i="25"/>
  <c r="AB300" i="25"/>
  <c r="AC300" i="25"/>
  <c r="AB244" i="25"/>
  <c r="AC244" i="25"/>
  <c r="AB256" i="25"/>
  <c r="AC256" i="25"/>
  <c r="AB260" i="25"/>
  <c r="AC260" i="25"/>
  <c r="AB272" i="25"/>
  <c r="AC272" i="25"/>
  <c r="AB276" i="25"/>
  <c r="AC276" i="25"/>
  <c r="AB288" i="25"/>
  <c r="AC288" i="25"/>
  <c r="AB292" i="25"/>
  <c r="AC292" i="25"/>
  <c r="AB304" i="25"/>
  <c r="AC304" i="25"/>
  <c r="AB308" i="25"/>
  <c r="AB309" i="25" s="1"/>
  <c r="AC308" i="25"/>
  <c r="AC309" i="25" s="1"/>
  <c r="AB312" i="25"/>
  <c r="AC312" i="25"/>
  <c r="Z27" i="25"/>
  <c r="K572" i="25"/>
  <c r="AA572" i="25" s="1"/>
  <c r="AB572" i="25" s="1"/>
  <c r="S589" i="25"/>
  <c r="AA589" i="25" s="1"/>
  <c r="AC591" i="25"/>
  <c r="AB591" i="25"/>
  <c r="AA630" i="25"/>
  <c r="AC630" i="25" s="1"/>
  <c r="O631" i="25"/>
  <c r="AC652" i="25"/>
  <c r="AB652" i="25"/>
  <c r="K34" i="25"/>
  <c r="AA34" i="25" s="1"/>
  <c r="AC34" i="25" s="1"/>
  <c r="K48" i="25"/>
  <c r="Z60" i="25"/>
  <c r="K66" i="25"/>
  <c r="AA66" i="25" s="1"/>
  <c r="AB66" i="25" s="1"/>
  <c r="Z81" i="25"/>
  <c r="K107" i="25"/>
  <c r="AA107" i="25" s="1"/>
  <c r="AB107" i="25" s="1"/>
  <c r="Z134" i="25"/>
  <c r="K146" i="25"/>
  <c r="AA146" i="25" s="1"/>
  <c r="AB146" i="25" s="1"/>
  <c r="K149" i="25"/>
  <c r="AA149" i="25" s="1"/>
  <c r="AB149" i="25" s="1"/>
  <c r="K181" i="25"/>
  <c r="AA181" i="25" s="1"/>
  <c r="AB181" i="25" s="1"/>
  <c r="K187" i="25"/>
  <c r="W187" i="25"/>
  <c r="K208" i="25"/>
  <c r="AA208" i="25" s="1"/>
  <c r="AB208" i="25" s="1"/>
  <c r="K215" i="25"/>
  <c r="AA215" i="25" s="1"/>
  <c r="AB215" i="25" s="1"/>
  <c r="AC237" i="25"/>
  <c r="K251" i="25"/>
  <c r="K259" i="25"/>
  <c r="K267" i="25"/>
  <c r="K275" i="25"/>
  <c r="K283" i="25"/>
  <c r="K291" i="25"/>
  <c r="K299" i="25"/>
  <c r="K307" i="25"/>
  <c r="AC310" i="25"/>
  <c r="AC311" i="25" s="1"/>
  <c r="AC316" i="25"/>
  <c r="K317" i="25"/>
  <c r="AB320" i="25"/>
  <c r="Z321" i="25"/>
  <c r="AA321" i="25" s="1"/>
  <c r="AC321" i="25" s="1"/>
  <c r="O359" i="25"/>
  <c r="AA359" i="25" s="1"/>
  <c r="AB359" i="25" s="1"/>
  <c r="S530" i="25"/>
  <c r="AA530" i="25" s="1"/>
  <c r="S539" i="25"/>
  <c r="K541" i="25"/>
  <c r="AA541" i="25" s="1"/>
  <c r="AC541" i="25" s="1"/>
  <c r="S543" i="25"/>
  <c r="AA543" i="25" s="1"/>
  <c r="AC548" i="25"/>
  <c r="S550" i="25"/>
  <c r="AA550" i="25" s="1"/>
  <c r="AC550" i="25" s="1"/>
  <c r="S555" i="25"/>
  <c r="AA567" i="25"/>
  <c r="AC567" i="25" s="1"/>
  <c r="K569" i="25"/>
  <c r="AA569" i="25" s="1"/>
  <c r="AB569" i="25" s="1"/>
  <c r="AA592" i="25"/>
  <c r="AB592" i="25" s="1"/>
  <c r="O593" i="25"/>
  <c r="AA593" i="25" s="1"/>
  <c r="AC601" i="25"/>
  <c r="AB601" i="25"/>
  <c r="O618" i="25"/>
  <c r="AB619" i="25"/>
  <c r="AC619" i="25"/>
  <c r="AC620" i="25"/>
  <c r="AB622" i="25"/>
  <c r="AC622" i="25"/>
  <c r="AA626" i="25"/>
  <c r="AB626" i="25" s="1"/>
  <c r="K627" i="25"/>
  <c r="AA627" i="25" s="1"/>
  <c r="AC627" i="25" s="1"/>
  <c r="X627" i="25"/>
  <c r="AC645" i="25"/>
  <c r="AB645" i="25"/>
  <c r="AA647" i="25"/>
  <c r="AB647" i="25" s="1"/>
  <c r="O648" i="25"/>
  <c r="AA648" i="25" s="1"/>
  <c r="Z648" i="25"/>
  <c r="AA653" i="25"/>
  <c r="AB653" i="25" s="1"/>
  <c r="O654" i="25"/>
  <c r="AA654" i="25" s="1"/>
  <c r="AA554" i="25"/>
  <c r="AC554" i="25" s="1"/>
  <c r="AA583" i="25"/>
  <c r="Z586" i="25"/>
  <c r="K596" i="25"/>
  <c r="AA596" i="25" s="1"/>
  <c r="AB596" i="25" s="1"/>
  <c r="AA598" i="25"/>
  <c r="AB598" i="25" s="1"/>
  <c r="AA611" i="25"/>
  <c r="AC611" i="25" s="1"/>
  <c r="AA617" i="25"/>
  <c r="AB617" i="25" s="1"/>
  <c r="X618" i="25"/>
  <c r="K618" i="25"/>
  <c r="O625" i="25"/>
  <c r="Z625" i="25"/>
  <c r="AB15" i="25"/>
  <c r="AC15" i="25"/>
  <c r="AC19" i="25"/>
  <c r="AB19" i="25"/>
  <c r="AB24" i="25"/>
  <c r="AC24" i="25"/>
  <c r="AC25" i="25"/>
  <c r="AB25" i="25"/>
  <c r="AB26" i="25"/>
  <c r="AC26" i="25"/>
  <c r="AB33" i="25"/>
  <c r="AC33" i="25"/>
  <c r="AC36" i="25"/>
  <c r="AB36" i="25"/>
  <c r="AB37" i="25"/>
  <c r="AC37" i="25"/>
  <c r="AC38" i="25"/>
  <c r="AB38" i="25"/>
  <c r="AB39" i="25"/>
  <c r="AC39" i="25"/>
  <c r="AC40" i="25"/>
  <c r="AB40" i="25"/>
  <c r="AB41" i="25"/>
  <c r="AC41" i="25"/>
  <c r="AC42" i="25"/>
  <c r="AB42" i="25"/>
  <c r="AB43" i="25"/>
  <c r="AC43" i="25"/>
  <c r="AC44" i="25"/>
  <c r="AB44" i="25"/>
  <c r="AB48" i="25"/>
  <c r="AC48" i="25"/>
  <c r="AB50" i="25"/>
  <c r="AC50" i="25"/>
  <c r="AB52" i="25"/>
  <c r="AC52" i="25"/>
  <c r="AB54" i="25"/>
  <c r="AC54" i="25"/>
  <c r="AB56" i="25"/>
  <c r="AC56" i="25"/>
  <c r="AB58" i="25"/>
  <c r="AC58" i="25"/>
  <c r="AB61" i="25"/>
  <c r="AC61" i="25"/>
  <c r="AB63" i="25"/>
  <c r="AC63" i="25"/>
  <c r="AB65" i="25"/>
  <c r="AC65" i="25"/>
  <c r="AB71" i="25"/>
  <c r="AC71" i="25"/>
  <c r="AB77" i="25"/>
  <c r="AC77" i="25"/>
  <c r="AB79" i="25"/>
  <c r="AC79" i="25"/>
  <c r="AB82" i="25"/>
  <c r="AC82" i="25"/>
  <c r="AB84" i="25"/>
  <c r="AC84" i="25"/>
  <c r="AB86" i="25"/>
  <c r="AC86" i="25"/>
  <c r="AB88" i="25"/>
  <c r="AC88" i="25"/>
  <c r="AB90" i="25"/>
  <c r="AC90" i="25"/>
  <c r="AB92" i="25"/>
  <c r="AC92" i="25"/>
  <c r="AB98" i="25"/>
  <c r="AC98" i="25"/>
  <c r="AB100" i="25"/>
  <c r="AC100" i="25"/>
  <c r="AB102" i="25"/>
  <c r="AC102" i="25"/>
  <c r="AB104" i="25"/>
  <c r="AC104" i="25"/>
  <c r="AB106" i="25"/>
  <c r="AC106" i="25"/>
  <c r="AB122" i="25"/>
  <c r="AC122" i="25"/>
  <c r="AB124" i="25"/>
  <c r="AC124" i="25"/>
  <c r="AB126" i="25"/>
  <c r="AC126" i="25"/>
  <c r="AB135" i="25"/>
  <c r="AC135" i="25"/>
  <c r="AB137" i="25"/>
  <c r="AC137" i="25"/>
  <c r="AB139" i="25"/>
  <c r="AC139" i="25"/>
  <c r="AB141" i="25"/>
  <c r="AC141" i="25"/>
  <c r="AB143" i="25"/>
  <c r="AC143" i="25"/>
  <c r="AB145" i="25"/>
  <c r="AC145" i="25"/>
  <c r="AB148" i="25"/>
  <c r="AC148" i="25"/>
  <c r="AB165" i="25"/>
  <c r="AC165" i="25"/>
  <c r="AB167" i="25"/>
  <c r="AC167" i="25"/>
  <c r="AB169" i="25"/>
  <c r="AC169" i="25"/>
  <c r="AB171" i="25"/>
  <c r="AC171" i="25"/>
  <c r="AB173" i="25"/>
  <c r="AC173" i="25"/>
  <c r="AB175" i="25"/>
  <c r="AC175" i="25"/>
  <c r="AB178" i="25"/>
  <c r="AC178" i="25"/>
  <c r="AB180" i="25"/>
  <c r="AC180" i="25"/>
  <c r="AB189" i="25"/>
  <c r="AC189" i="25"/>
  <c r="AB191" i="25"/>
  <c r="AC191" i="25"/>
  <c r="AB193" i="25"/>
  <c r="AC193" i="25"/>
  <c r="AB195" i="25"/>
  <c r="AC195" i="25"/>
  <c r="AB203" i="25"/>
  <c r="AC203" i="25"/>
  <c r="AB205" i="25"/>
  <c r="AC205" i="25"/>
  <c r="AB207" i="25"/>
  <c r="AC207" i="25"/>
  <c r="AB210" i="25"/>
  <c r="AC210" i="25"/>
  <c r="AB212" i="25"/>
  <c r="AC212" i="25"/>
  <c r="AB214" i="25"/>
  <c r="AC214" i="25"/>
  <c r="AB239" i="25"/>
  <c r="AC239" i="25"/>
  <c r="AB241" i="25"/>
  <c r="AC241" i="25"/>
  <c r="AB251" i="25"/>
  <c r="AC251" i="25"/>
  <c r="AB259" i="25"/>
  <c r="AC259" i="25"/>
  <c r="AB267" i="25"/>
  <c r="AC267" i="25"/>
  <c r="AB275" i="25"/>
  <c r="AC275" i="25"/>
  <c r="AB283" i="25"/>
  <c r="AC283" i="25"/>
  <c r="AB291" i="25"/>
  <c r="AC291" i="25"/>
  <c r="AB299" i="25"/>
  <c r="AC299" i="25"/>
  <c r="AB307" i="25"/>
  <c r="AC307" i="25"/>
  <c r="AB317" i="25"/>
  <c r="AC317" i="25"/>
  <c r="AB340" i="25"/>
  <c r="AC340" i="25"/>
  <c r="AB342" i="25"/>
  <c r="AC342" i="25"/>
  <c r="AB358" i="25"/>
  <c r="AC358" i="25"/>
  <c r="AB529" i="25"/>
  <c r="AC529" i="25"/>
  <c r="AB540" i="25"/>
  <c r="AC540" i="25"/>
  <c r="AB604" i="25"/>
  <c r="AC604" i="25"/>
  <c r="AA17" i="25"/>
  <c r="AB20" i="25"/>
  <c r="AC20" i="25"/>
  <c r="AC22" i="25"/>
  <c r="AB22" i="25"/>
  <c r="AC23" i="25"/>
  <c r="AB23" i="25"/>
  <c r="AC27" i="25"/>
  <c r="AB27" i="25"/>
  <c r="AB28" i="25"/>
  <c r="AC28" i="25"/>
  <c r="AC30" i="25"/>
  <c r="AB30" i="25"/>
  <c r="AC31" i="25"/>
  <c r="AB31" i="25"/>
  <c r="AA46" i="25"/>
  <c r="AB68" i="25"/>
  <c r="AC68" i="25"/>
  <c r="AB74" i="25"/>
  <c r="AC74" i="25"/>
  <c r="AB95" i="25"/>
  <c r="AC95" i="25"/>
  <c r="AB110" i="25"/>
  <c r="AC110" i="25"/>
  <c r="AB112" i="25"/>
  <c r="AC112" i="25"/>
  <c r="AB115" i="25"/>
  <c r="AC115" i="25"/>
  <c r="AB117" i="25"/>
  <c r="AC117" i="25"/>
  <c r="AB129" i="25"/>
  <c r="AC129" i="25"/>
  <c r="AB131" i="25"/>
  <c r="AC131" i="25"/>
  <c r="AB151" i="25"/>
  <c r="AC151" i="25"/>
  <c r="AB153" i="25"/>
  <c r="AC153" i="25"/>
  <c r="AB155" i="25"/>
  <c r="AC155" i="25"/>
  <c r="AB157" i="25"/>
  <c r="AC157" i="25"/>
  <c r="AB159" i="25"/>
  <c r="AC159" i="25"/>
  <c r="AB162" i="25"/>
  <c r="AC162" i="25"/>
  <c r="AB183" i="25"/>
  <c r="AC183" i="25"/>
  <c r="AB185" i="25"/>
  <c r="AC185" i="25"/>
  <c r="AB198" i="25"/>
  <c r="AC198" i="25"/>
  <c r="AB200" i="25"/>
  <c r="AC200" i="25"/>
  <c r="AB218" i="25"/>
  <c r="AC218" i="25"/>
  <c r="AB221" i="25"/>
  <c r="AC221" i="25"/>
  <c r="AB223" i="25"/>
  <c r="AC223" i="25"/>
  <c r="AB225" i="25"/>
  <c r="AC225" i="25"/>
  <c r="AB228" i="25"/>
  <c r="AC228" i="25"/>
  <c r="AB230" i="25"/>
  <c r="AC230" i="25"/>
  <c r="AB232" i="25"/>
  <c r="AC232" i="25"/>
  <c r="AB234" i="25"/>
  <c r="AC234" i="25"/>
  <c r="AB313" i="25"/>
  <c r="AC313" i="25"/>
  <c r="AB327" i="25"/>
  <c r="AC327" i="25"/>
  <c r="AB329" i="25"/>
  <c r="AC329" i="25"/>
  <c r="AB331" i="25"/>
  <c r="AC331" i="25"/>
  <c r="AB333" i="25"/>
  <c r="AC333" i="25"/>
  <c r="AB335" i="25"/>
  <c r="AC335" i="25"/>
  <c r="AB345" i="25"/>
  <c r="AC345" i="25"/>
  <c r="AB348" i="25"/>
  <c r="AC348" i="25"/>
  <c r="AB350" i="25"/>
  <c r="AC350" i="25"/>
  <c r="AB352" i="25"/>
  <c r="AC352" i="25"/>
  <c r="AB354" i="25"/>
  <c r="AC354" i="25"/>
  <c r="AB533" i="25"/>
  <c r="AC533" i="25"/>
  <c r="AB535" i="25"/>
  <c r="AC535" i="25"/>
  <c r="AB558" i="25"/>
  <c r="AC558" i="25"/>
  <c r="AB562" i="25"/>
  <c r="AC562" i="25"/>
  <c r="AB566" i="25"/>
  <c r="AC566" i="25"/>
  <c r="AB615" i="25"/>
  <c r="AC615" i="25"/>
  <c r="AB643" i="25"/>
  <c r="AC643" i="25"/>
  <c r="Z23" i="25"/>
  <c r="Z31" i="25"/>
  <c r="Z46" i="25"/>
  <c r="AC47" i="25"/>
  <c r="AB51" i="25"/>
  <c r="AB55" i="25"/>
  <c r="AB59" i="25"/>
  <c r="AB62" i="25"/>
  <c r="AB67" i="25"/>
  <c r="AB70" i="25"/>
  <c r="AB73" i="25"/>
  <c r="AB76" i="25"/>
  <c r="AB80" i="25"/>
  <c r="AB83" i="25"/>
  <c r="AB87" i="25"/>
  <c r="AB91" i="25"/>
  <c r="AB94" i="25"/>
  <c r="AB97" i="25"/>
  <c r="AB101" i="25"/>
  <c r="AB105" i="25"/>
  <c r="AB109" i="25"/>
  <c r="AB113" i="25"/>
  <c r="AB116" i="25"/>
  <c r="AB119" i="25"/>
  <c r="AB123" i="25"/>
  <c r="AB128" i="25"/>
  <c r="AB133" i="25"/>
  <c r="AB136" i="25"/>
  <c r="AB140" i="25"/>
  <c r="AB144" i="25"/>
  <c r="AB150" i="25"/>
  <c r="AB154" i="25"/>
  <c r="AB158" i="25"/>
  <c r="AB164" i="25"/>
  <c r="AB168" i="25"/>
  <c r="AB172" i="25"/>
  <c r="AB182" i="25"/>
  <c r="AB190" i="25"/>
  <c r="AB194" i="25"/>
  <c r="AB197" i="25"/>
  <c r="AB202" i="25"/>
  <c r="AB206" i="25"/>
  <c r="AB211" i="25"/>
  <c r="AB216" i="25"/>
  <c r="AB219" i="25"/>
  <c r="AB222" i="25"/>
  <c r="AB226" i="25"/>
  <c r="AB229" i="25"/>
  <c r="AB233" i="25"/>
  <c r="AB240" i="25"/>
  <c r="AA323" i="25"/>
  <c r="AB324" i="25"/>
  <c r="AB330" i="25"/>
  <c r="AB334" i="25"/>
  <c r="AB341" i="25"/>
  <c r="AB349" i="25"/>
  <c r="AB353" i="25"/>
  <c r="AA355" i="25"/>
  <c r="AB356" i="25"/>
  <c r="AB528" i="25"/>
  <c r="AB534" i="25"/>
  <c r="AA537" i="25"/>
  <c r="AB538" i="25"/>
  <c r="AB552" i="25"/>
  <c r="AB559" i="25"/>
  <c r="AA565" i="25"/>
  <c r="AC568" i="25"/>
  <c r="AA571" i="25"/>
  <c r="AC577" i="25"/>
  <c r="AB577" i="25"/>
  <c r="AA575" i="25"/>
  <c r="AC580" i="25"/>
  <c r="AB580" i="25"/>
  <c r="AA578" i="25"/>
  <c r="AA581" i="25"/>
  <c r="AC584" i="25"/>
  <c r="AA587" i="25"/>
  <c r="AC609" i="25"/>
  <c r="AB609" i="25"/>
  <c r="AB623" i="25"/>
  <c r="AC623" i="25"/>
  <c r="AC633" i="25"/>
  <c r="AB637" i="25"/>
  <c r="AB640" i="25"/>
  <c r="K658" i="25"/>
  <c r="AA658" i="25" s="1"/>
  <c r="AA14" i="25"/>
  <c r="Y17" i="25"/>
  <c r="AA18" i="25"/>
  <c r="AB49" i="25"/>
  <c r="AB53" i="25"/>
  <c r="AB57" i="25"/>
  <c r="AB60" i="25"/>
  <c r="AB64" i="25"/>
  <c r="AB69" i="25"/>
  <c r="Z70" i="25"/>
  <c r="AB72" i="25"/>
  <c r="Z73" i="25"/>
  <c r="K75" i="25"/>
  <c r="AA75" i="25" s="1"/>
  <c r="AB78" i="25"/>
  <c r="AB81" i="25"/>
  <c r="AB85" i="25"/>
  <c r="AB89" i="25"/>
  <c r="AB93" i="25"/>
  <c r="Z94" i="25"/>
  <c r="AB96" i="25"/>
  <c r="Z97" i="25"/>
  <c r="AB99" i="25"/>
  <c r="AB103" i="25"/>
  <c r="AB108" i="25"/>
  <c r="Z109" i="25"/>
  <c r="AB111" i="25"/>
  <c r="AB114" i="25"/>
  <c r="AB118" i="25"/>
  <c r="Z119" i="25"/>
  <c r="AA120" i="25"/>
  <c r="AB121" i="25"/>
  <c r="AB125" i="25"/>
  <c r="AB130" i="25"/>
  <c r="AB134" i="25"/>
  <c r="AB138" i="25"/>
  <c r="AB142" i="25"/>
  <c r="AB147" i="25"/>
  <c r="AB152" i="25"/>
  <c r="AB156" i="25"/>
  <c r="AB161" i="25"/>
  <c r="AB166" i="25"/>
  <c r="AB170" i="25"/>
  <c r="AB174" i="25"/>
  <c r="AA177" i="25"/>
  <c r="Z177" i="25"/>
  <c r="AB179" i="25"/>
  <c r="AB184" i="25"/>
  <c r="AB188" i="25"/>
  <c r="AB192" i="25"/>
  <c r="AB196" i="25"/>
  <c r="Z197" i="25"/>
  <c r="AB199" i="25"/>
  <c r="AB204" i="25"/>
  <c r="AB209" i="25"/>
  <c r="AB213" i="25"/>
  <c r="AB217" i="25"/>
  <c r="AB220" i="25"/>
  <c r="AB224" i="25"/>
  <c r="AB227" i="25"/>
  <c r="AB231" i="25"/>
  <c r="AC236" i="25"/>
  <c r="K243" i="25"/>
  <c r="AA243" i="25" s="1"/>
  <c r="AB242" i="25"/>
  <c r="AB245" i="25"/>
  <c r="AC246" i="25"/>
  <c r="AB249" i="25"/>
  <c r="AC250" i="25"/>
  <c r="AB253" i="25"/>
  <c r="AC254" i="25"/>
  <c r="AB257" i="25"/>
  <c r="AC258" i="25"/>
  <c r="AB261" i="25"/>
  <c r="AC262" i="25"/>
  <c r="AB265" i="25"/>
  <c r="AC266" i="25"/>
  <c r="AB269" i="25"/>
  <c r="AC270" i="25"/>
  <c r="AB273" i="25"/>
  <c r="AC274" i="25"/>
  <c r="AB277" i="25"/>
  <c r="AC278" i="25"/>
  <c r="AB281" i="25"/>
  <c r="AC282" i="25"/>
  <c r="AB285" i="25"/>
  <c r="AC286" i="25"/>
  <c r="AB289" i="25"/>
  <c r="AC290" i="25"/>
  <c r="AB293" i="25"/>
  <c r="AC294" i="25"/>
  <c r="AB297" i="25"/>
  <c r="AC298" i="25"/>
  <c r="AB301" i="25"/>
  <c r="AC302" i="25"/>
  <c r="AB305" i="25"/>
  <c r="AC306" i="25"/>
  <c r="AB314" i="25"/>
  <c r="Z315" i="25"/>
  <c r="AA315" i="25" s="1"/>
  <c r="AB318" i="25"/>
  <c r="AC319" i="25"/>
  <c r="AB328" i="25"/>
  <c r="AB332" i="25"/>
  <c r="AB336" i="25"/>
  <c r="K344" i="25"/>
  <c r="AA344" i="25" s="1"/>
  <c r="AA338" i="25"/>
  <c r="AB339" i="25"/>
  <c r="AB343" i="25"/>
  <c r="K357" i="25"/>
  <c r="AA357" i="25" s="1"/>
  <c r="AB351" i="25"/>
  <c r="K539" i="25"/>
  <c r="AB536" i="25"/>
  <c r="AC542" i="25"/>
  <c r="AB549" i="25"/>
  <c r="AC549" i="25"/>
  <c r="AC553" i="25"/>
  <c r="AB553" i="25"/>
  <c r="AA551" i="25"/>
  <c r="AC560" i="25"/>
  <c r="AB563" i="25"/>
  <c r="AC574" i="25"/>
  <c r="AB574" i="25"/>
  <c r="AB576" i="25"/>
  <c r="AB579" i="25"/>
  <c r="AB582" i="25"/>
  <c r="AA595" i="25"/>
  <c r="AC602" i="25"/>
  <c r="AB605" i="25"/>
  <c r="AC613" i="25"/>
  <c r="AB616" i="25"/>
  <c r="AB621" i="25"/>
  <c r="AC621" i="25"/>
  <c r="AC628" i="25"/>
  <c r="AC638" i="25"/>
  <c r="AB638" i="25"/>
  <c r="AA636" i="25"/>
  <c r="AC641" i="25"/>
  <c r="AB641" i="25"/>
  <c r="AA639" i="25"/>
  <c r="AA642" i="25"/>
  <c r="AB646" i="25"/>
  <c r="AC649" i="25"/>
  <c r="AA659" i="25"/>
  <c r="AA176" i="25"/>
  <c r="AA238" i="25"/>
  <c r="AA326" i="25"/>
  <c r="AA347" i="25"/>
  <c r="AA531" i="25"/>
  <c r="O547" i="25"/>
  <c r="AA547" i="25" s="1"/>
  <c r="AA546" i="25"/>
  <c r="X555" i="25"/>
  <c r="K564" i="25"/>
  <c r="AA564" i="25" s="1"/>
  <c r="AA556" i="25"/>
  <c r="AB557" i="25"/>
  <c r="AB561" i="25"/>
  <c r="AB570" i="25"/>
  <c r="AB585" i="25"/>
  <c r="AB590" i="25"/>
  <c r="AB594" i="25"/>
  <c r="AB603" i="25"/>
  <c r="AB614" i="25"/>
  <c r="K625" i="25"/>
  <c r="AA635" i="25"/>
  <c r="AC657" i="25"/>
  <c r="AB657" i="25"/>
  <c r="AA670" i="25"/>
  <c r="AA544" i="25"/>
  <c r="AA573" i="25"/>
  <c r="AA600" i="25"/>
  <c r="AA608" i="25"/>
  <c r="AA632" i="25"/>
  <c r="AA644" i="25"/>
  <c r="AA651" i="25"/>
  <c r="AA655" i="25"/>
  <c r="AB666" i="25"/>
  <c r="AB667" i="25"/>
  <c r="AC667" i="25"/>
  <c r="AA662" i="25"/>
  <c r="AB662" i="25" s="1"/>
  <c r="AC588" i="25" l="1"/>
  <c r="AA629" i="25"/>
  <c r="K631" i="25"/>
  <c r="AB627" i="25"/>
  <c r="AB541" i="25"/>
  <c r="AB650" i="25"/>
  <c r="AB606" i="25"/>
  <c r="AB599" i="25"/>
  <c r="AA625" i="25"/>
  <c r="AC625" i="25" s="1"/>
  <c r="AC569" i="25"/>
  <c r="AC647" i="25"/>
  <c r="AC586" i="25"/>
  <c r="AB586" i="25"/>
  <c r="AC634" i="25"/>
  <c r="AC29" i="25"/>
  <c r="AA555" i="25"/>
  <c r="AB555" i="25" s="1"/>
  <c r="AC596" i="25"/>
  <c r="AC325" i="25"/>
  <c r="AC572" i="25"/>
  <c r="AC186" i="25"/>
  <c r="AC346" i="25"/>
  <c r="AC235" i="25"/>
  <c r="AC160" i="25"/>
  <c r="AB21" i="25"/>
  <c r="AA187" i="25"/>
  <c r="AB187" i="25" s="1"/>
  <c r="AB660" i="25"/>
  <c r="AC660" i="25"/>
  <c r="AB607" i="25"/>
  <c r="AC163" i="25"/>
  <c r="AC16" i="25"/>
  <c r="AC45" i="25"/>
  <c r="AB669" i="25"/>
  <c r="AB554" i="25"/>
  <c r="AB532" i="25"/>
  <c r="AC201" i="25"/>
  <c r="AC617" i="25"/>
  <c r="AB34" i="25"/>
  <c r="AA631" i="25"/>
  <c r="AC631" i="25" s="1"/>
  <c r="AB630" i="25"/>
  <c r="AB631" i="25" s="1"/>
  <c r="AC653" i="25"/>
  <c r="AA539" i="25"/>
  <c r="AB539" i="25" s="1"/>
  <c r="AC132" i="25"/>
  <c r="AA618" i="25"/>
  <c r="AB321" i="25"/>
  <c r="AC146" i="25"/>
  <c r="AC181" i="25"/>
  <c r="AC107" i="25"/>
  <c r="AC215" i="25"/>
  <c r="AC66" i="25"/>
  <c r="AB550" i="25"/>
  <c r="AC359" i="25"/>
  <c r="AC598" i="25"/>
  <c r="AB567" i="25"/>
  <c r="AC208" i="25"/>
  <c r="AC648" i="25"/>
  <c r="AB648" i="25"/>
  <c r="AB654" i="25"/>
  <c r="AC654" i="25"/>
  <c r="AB543" i="25"/>
  <c r="AC543" i="25"/>
  <c r="AC592" i="25"/>
  <c r="AC149" i="25"/>
  <c r="AC626" i="25"/>
  <c r="AB611" i="25"/>
  <c r="AC583" i="25"/>
  <c r="AB583" i="25"/>
  <c r="AB593" i="25"/>
  <c r="AC593" i="25"/>
  <c r="AC662" i="25"/>
  <c r="AC651" i="25"/>
  <c r="AB651" i="25"/>
  <c r="AC632" i="25"/>
  <c r="AB632" i="25"/>
  <c r="AC608" i="25"/>
  <c r="AB608" i="25"/>
  <c r="AC573" i="25"/>
  <c r="AB573" i="25"/>
  <c r="AC670" i="25"/>
  <c r="AB670" i="25"/>
  <c r="AC635" i="25"/>
  <c r="AB635" i="25"/>
  <c r="AB556" i="25"/>
  <c r="AC556" i="25"/>
  <c r="AC546" i="25"/>
  <c r="AB546" i="25"/>
  <c r="AC531" i="25"/>
  <c r="AB531" i="25"/>
  <c r="AC326" i="25"/>
  <c r="AC337" i="25" s="1"/>
  <c r="AB326" i="25"/>
  <c r="AB337" i="25" s="1"/>
  <c r="AC176" i="25"/>
  <c r="AB176" i="25"/>
  <c r="AB639" i="25"/>
  <c r="AC639" i="25"/>
  <c r="AB338" i="25"/>
  <c r="AB344" i="25" s="1"/>
  <c r="AC338" i="25"/>
  <c r="AC344" i="25" s="1"/>
  <c r="AC315" i="25"/>
  <c r="AB315" i="25"/>
  <c r="AC177" i="25"/>
  <c r="AB177" i="25"/>
  <c r="AB75" i="25"/>
  <c r="AC75" i="25"/>
  <c r="AB578" i="25"/>
  <c r="AC578" i="25"/>
  <c r="AB571" i="25"/>
  <c r="AC571" i="25"/>
  <c r="AB565" i="25"/>
  <c r="AC565" i="25"/>
  <c r="AB530" i="25"/>
  <c r="AB323" i="25"/>
  <c r="AC323" i="25"/>
  <c r="AC46" i="25"/>
  <c r="AB46" i="25"/>
  <c r="AC655" i="25"/>
  <c r="AB655" i="25"/>
  <c r="AC644" i="25"/>
  <c r="AB644" i="25"/>
  <c r="AC600" i="25"/>
  <c r="AB600" i="25"/>
  <c r="AC544" i="25"/>
  <c r="AB544" i="25"/>
  <c r="AC564" i="25"/>
  <c r="AB564" i="25"/>
  <c r="AB547" i="25"/>
  <c r="AC547" i="25"/>
  <c r="AC347" i="25"/>
  <c r="AB347" i="25"/>
  <c r="AC238" i="25"/>
  <c r="AB238" i="25"/>
  <c r="AB659" i="25"/>
  <c r="AC659" i="25"/>
  <c r="AB642" i="25"/>
  <c r="AC642" i="25"/>
  <c r="AB636" i="25"/>
  <c r="AC636" i="25"/>
  <c r="AB595" i="25"/>
  <c r="AC595" i="25"/>
  <c r="AB551" i="25"/>
  <c r="AC551" i="25"/>
  <c r="AC357" i="25"/>
  <c r="AB357" i="25"/>
  <c r="AC243" i="25"/>
  <c r="AB243" i="25"/>
  <c r="AB120" i="25"/>
  <c r="AB127" i="25" s="1"/>
  <c r="AC120" i="25"/>
  <c r="AC127" i="25" s="1"/>
  <c r="AC18" i="25"/>
  <c r="AB18" i="25"/>
  <c r="AC14" i="25"/>
  <c r="AB14" i="25"/>
  <c r="AC658" i="25"/>
  <c r="AB658" i="25"/>
  <c r="AB587" i="25"/>
  <c r="AB589" i="25" s="1"/>
  <c r="AC587" i="25"/>
  <c r="AC589" i="25" s="1"/>
  <c r="AB581" i="25"/>
  <c r="AC581" i="25"/>
  <c r="AB575" i="25"/>
  <c r="AC575" i="25"/>
  <c r="AB537" i="25"/>
  <c r="AC537" i="25"/>
  <c r="AC530" i="25"/>
  <c r="AB355" i="25"/>
  <c r="AC355" i="25"/>
  <c r="AC17" i="25"/>
  <c r="AB17" i="25"/>
  <c r="AB629" i="25" l="1"/>
  <c r="AC629" i="25"/>
  <c r="AC555" i="25"/>
  <c r="AB525" i="25"/>
  <c r="AB625" i="25"/>
  <c r="AC539" i="25"/>
  <c r="AC618" i="25"/>
  <c r="AC187" i="25"/>
  <c r="AC525" i="25" s="1"/>
  <c r="AB618" i="25"/>
  <c r="AC671" i="25" l="1"/>
  <c r="AC672" i="25" s="1"/>
  <c r="AB671" i="25"/>
  <c r="AB672" i="25" s="1"/>
  <c r="R13" i="22"/>
  <c r="Q13" i="22"/>
  <c r="AJ282" i="24" l="1"/>
  <c r="W282" i="24"/>
  <c r="AM282" i="24" s="1"/>
  <c r="AO282" i="24" s="1"/>
  <c r="AL281" i="24"/>
  <c r="AI281" i="24"/>
  <c r="AM281" i="24" s="1"/>
  <c r="AN281" i="24" s="1"/>
  <c r="AL280" i="24"/>
  <c r="AI280" i="24"/>
  <c r="AM280" i="24" s="1"/>
  <c r="AO280" i="24" s="1"/>
  <c r="AJ279" i="24"/>
  <c r="W279" i="24"/>
  <c r="AM279" i="24" s="1"/>
  <c r="AJ278" i="24"/>
  <c r="AI278" i="24"/>
  <c r="AM278" i="24" s="1"/>
  <c r="AO278" i="24" s="1"/>
  <c r="AJ277" i="24"/>
  <c r="W277" i="24"/>
  <c r="AM277" i="24" s="1"/>
  <c r="AN277" i="24" s="1"/>
  <c r="AJ276" i="24"/>
  <c r="AI276" i="24"/>
  <c r="W276" i="24"/>
  <c r="AK275" i="24"/>
  <c r="AJ275" i="24"/>
  <c r="AI275" i="24"/>
  <c r="AM275" i="24" s="1"/>
  <c r="AO275" i="24" s="1"/>
  <c r="AJ274" i="24"/>
  <c r="W274" i="24"/>
  <c r="AM274" i="24" s="1"/>
  <c r="AO274" i="24" s="1"/>
  <c r="AJ273" i="24"/>
  <c r="W273" i="24"/>
  <c r="AM273" i="24" s="1"/>
  <c r="AJ272" i="24"/>
  <c r="O272" i="24"/>
  <c r="AM272" i="24" s="1"/>
  <c r="AO272" i="24" s="1"/>
  <c r="AJ271" i="24"/>
  <c r="O271" i="24"/>
  <c r="AM271" i="24" s="1"/>
  <c r="AN271" i="24" s="1"/>
  <c r="AJ270" i="24"/>
  <c r="W270" i="24"/>
  <c r="AM270" i="24" s="1"/>
  <c r="AO270" i="24" s="1"/>
  <c r="AJ269" i="24"/>
  <c r="W269" i="24"/>
  <c r="AM269" i="24" s="1"/>
  <c r="AL268" i="24"/>
  <c r="AI268" i="24"/>
  <c r="AM268" i="24" s="1"/>
  <c r="AO268" i="24" s="1"/>
  <c r="AL267" i="24"/>
  <c r="AI267" i="24"/>
  <c r="AM267" i="24" s="1"/>
  <c r="AN267" i="24" s="1"/>
  <c r="AJ266" i="24"/>
  <c r="W266" i="24"/>
  <c r="AM266" i="24" s="1"/>
  <c r="AO266" i="24" s="1"/>
  <c r="AL265" i="24"/>
  <c r="AI265" i="24"/>
  <c r="AM265" i="24" s="1"/>
  <c r="AL264" i="24"/>
  <c r="AI264" i="24"/>
  <c r="AM264" i="24" s="1"/>
  <c r="AO264" i="24" s="1"/>
  <c r="AJ263" i="24"/>
  <c r="W263" i="24"/>
  <c r="AM263" i="24" s="1"/>
  <c r="AN263" i="24" s="1"/>
  <c r="AL262" i="24"/>
  <c r="AI262" i="24"/>
  <c r="AM262" i="24" s="1"/>
  <c r="AO262" i="24" s="1"/>
  <c r="AL261" i="24"/>
  <c r="AI261" i="24"/>
  <c r="AM261" i="24" s="1"/>
  <c r="AL260" i="24"/>
  <c r="AJ260" i="24"/>
  <c r="W260" i="24"/>
  <c r="AM260" i="24" s="1"/>
  <c r="AJ259" i="24"/>
  <c r="O259" i="24"/>
  <c r="AM259" i="24" s="1"/>
  <c r="AO259" i="24" s="1"/>
  <c r="AJ258" i="24"/>
  <c r="O258" i="24"/>
  <c r="AM258" i="24" s="1"/>
  <c r="AN258" i="24" s="1"/>
  <c r="AL257" i="24"/>
  <c r="AK257" i="24"/>
  <c r="AJ257" i="24"/>
  <c r="O257" i="24"/>
  <c r="AM257" i="24" s="1"/>
  <c r="AO257" i="24" s="1"/>
  <c r="AJ256" i="24"/>
  <c r="O256" i="24"/>
  <c r="AM256" i="24" s="1"/>
  <c r="AJ252" i="24"/>
  <c r="W252" i="24"/>
  <c r="AM252" i="24" s="1"/>
  <c r="AO252" i="24" s="1"/>
  <c r="AJ251" i="24"/>
  <c r="W251" i="24"/>
  <c r="AM251" i="24" s="1"/>
  <c r="AN251" i="24" s="1"/>
  <c r="T250" i="24"/>
  <c r="AJ250" i="24" s="1"/>
  <c r="AJ249" i="24"/>
  <c r="W249" i="24"/>
  <c r="AM249" i="24" s="1"/>
  <c r="AJ248" i="24"/>
  <c r="W248" i="24"/>
  <c r="AM248" i="24" s="1"/>
  <c r="AO248" i="24" s="1"/>
  <c r="AJ247" i="24"/>
  <c r="W247" i="24"/>
  <c r="T246" i="24"/>
  <c r="AJ246" i="24" s="1"/>
  <c r="AJ245" i="24"/>
  <c r="W245" i="24"/>
  <c r="W246" i="24" s="1"/>
  <c r="AM246" i="24" s="1"/>
  <c r="AK244" i="24"/>
  <c r="V244" i="24"/>
  <c r="AL244" i="24" s="1"/>
  <c r="T244" i="24"/>
  <c r="AJ244" i="24" s="1"/>
  <c r="AL243" i="24"/>
  <c r="AJ243" i="24"/>
  <c r="W243" i="24"/>
  <c r="AM243" i="24" s="1"/>
  <c r="AO243" i="24" s="1"/>
  <c r="AL242" i="24"/>
  <c r="AJ242" i="24"/>
  <c r="W242" i="24"/>
  <c r="AM242" i="24" s="1"/>
  <c r="AO242" i="24" s="1"/>
  <c r="AK241" i="24"/>
  <c r="P241" i="24"/>
  <c r="AJ241" i="24" s="1"/>
  <c r="AJ240" i="24"/>
  <c r="S240" i="24"/>
  <c r="AM240" i="24" s="1"/>
  <c r="AN240" i="24" s="1"/>
  <c r="AJ239" i="24"/>
  <c r="S239" i="24"/>
  <c r="AM239" i="24" s="1"/>
  <c r="AO239" i="24" s="1"/>
  <c r="AJ238" i="24"/>
  <c r="S238" i="24"/>
  <c r="S241" i="24" s="1"/>
  <c r="AM241" i="24" s="1"/>
  <c r="P237" i="24"/>
  <c r="AJ237" i="24" s="1"/>
  <c r="AJ236" i="24"/>
  <c r="S236" i="24"/>
  <c r="AM236" i="24" s="1"/>
  <c r="AO236" i="24" s="1"/>
  <c r="AJ235" i="24"/>
  <c r="S235" i="24"/>
  <c r="AM235" i="24" s="1"/>
  <c r="AJ234" i="24"/>
  <c r="S234" i="24"/>
  <c r="AM234" i="24" s="1"/>
  <c r="AO234" i="24" s="1"/>
  <c r="AJ233" i="24"/>
  <c r="S233" i="24"/>
  <c r="AM233" i="24" s="1"/>
  <c r="AN233" i="24" s="1"/>
  <c r="AJ232" i="24"/>
  <c r="S232" i="24"/>
  <c r="P231" i="24"/>
  <c r="AJ231" i="24" s="1"/>
  <c r="AJ230" i="24"/>
  <c r="S230" i="24"/>
  <c r="AM230" i="24" s="1"/>
  <c r="AO230" i="24" s="1"/>
  <c r="AJ229" i="24"/>
  <c r="S229" i="24"/>
  <c r="AM229" i="24" s="1"/>
  <c r="AJ228" i="24"/>
  <c r="S228" i="24"/>
  <c r="AM228" i="24" s="1"/>
  <c r="AO228" i="24" s="1"/>
  <c r="AJ227" i="24"/>
  <c r="S227" i="24"/>
  <c r="AM227" i="24" s="1"/>
  <c r="AJ226" i="24"/>
  <c r="S226" i="24"/>
  <c r="P225" i="24"/>
  <c r="AJ225" i="24" s="1"/>
  <c r="AJ224" i="24"/>
  <c r="S224" i="24"/>
  <c r="AM224" i="24" s="1"/>
  <c r="T223" i="24"/>
  <c r="P223" i="24"/>
  <c r="AJ222" i="24"/>
  <c r="W222" i="24"/>
  <c r="AM222" i="24" s="1"/>
  <c r="AO222" i="24" s="1"/>
  <c r="AJ221" i="24"/>
  <c r="W221" i="24"/>
  <c r="AM221" i="24" s="1"/>
  <c r="AJ220" i="24"/>
  <c r="W220" i="24"/>
  <c r="AJ219" i="24"/>
  <c r="S219" i="24"/>
  <c r="S223" i="24" s="1"/>
  <c r="T218" i="24"/>
  <c r="AJ218" i="24" s="1"/>
  <c r="AJ217" i="24"/>
  <c r="W217" i="24"/>
  <c r="AM217" i="24" s="1"/>
  <c r="AO217" i="24" s="1"/>
  <c r="AJ216" i="24"/>
  <c r="W216" i="24"/>
  <c r="AM216" i="24" s="1"/>
  <c r="AJ215" i="24"/>
  <c r="W215" i="24"/>
  <c r="W218" i="24" s="1"/>
  <c r="AM218" i="24" s="1"/>
  <c r="P214" i="24"/>
  <c r="AJ214" i="24" s="1"/>
  <c r="AJ213" i="24"/>
  <c r="S213" i="24"/>
  <c r="AM213" i="24" s="1"/>
  <c r="AJ212" i="24"/>
  <c r="S212" i="24"/>
  <c r="AM212" i="24" s="1"/>
  <c r="AO212" i="24" s="1"/>
  <c r="AJ211" i="24"/>
  <c r="S211" i="24"/>
  <c r="AM211" i="24" s="1"/>
  <c r="AJ210" i="24"/>
  <c r="S210" i="24"/>
  <c r="AM210" i="24" s="1"/>
  <c r="AO210" i="24" s="1"/>
  <c r="AJ209" i="24"/>
  <c r="S209" i="24"/>
  <c r="AM209" i="24" s="1"/>
  <c r="AJ208" i="24"/>
  <c r="S208" i="24"/>
  <c r="AM208" i="24" s="1"/>
  <c r="AO208" i="24" s="1"/>
  <c r="AJ207" i="24"/>
  <c r="S207" i="24"/>
  <c r="AM207" i="24" s="1"/>
  <c r="AJ206" i="24"/>
  <c r="S206" i="24"/>
  <c r="AM206" i="24" s="1"/>
  <c r="AO206" i="24" s="1"/>
  <c r="AJ205" i="24"/>
  <c r="S205" i="24"/>
  <c r="AM205" i="24" s="1"/>
  <c r="AJ204" i="24"/>
  <c r="S204" i="24"/>
  <c r="AM204" i="24" s="1"/>
  <c r="AO204" i="24" s="1"/>
  <c r="AJ203" i="24"/>
  <c r="S203" i="24"/>
  <c r="AM203" i="24" s="1"/>
  <c r="AJ202" i="24"/>
  <c r="S202" i="24"/>
  <c r="AM202" i="24" s="1"/>
  <c r="AO202" i="24" s="1"/>
  <c r="AJ201" i="24"/>
  <c r="S201" i="24"/>
  <c r="AM201" i="24" s="1"/>
  <c r="AJ200" i="24"/>
  <c r="S200" i="24"/>
  <c r="AM200" i="24" s="1"/>
  <c r="AO200" i="24" s="1"/>
  <c r="AJ199" i="24"/>
  <c r="S199" i="24"/>
  <c r="AM199" i="24" s="1"/>
  <c r="AJ198" i="24"/>
  <c r="S198" i="24"/>
  <c r="AM198" i="24" s="1"/>
  <c r="AO198" i="24" s="1"/>
  <c r="AJ197" i="24"/>
  <c r="S197" i="24"/>
  <c r="AM197" i="24" s="1"/>
  <c r="AJ196" i="24"/>
  <c r="S196" i="24"/>
  <c r="AM196" i="24" s="1"/>
  <c r="AO196" i="24" s="1"/>
  <c r="AJ195" i="24"/>
  <c r="S195" i="24"/>
  <c r="AM195" i="24" s="1"/>
  <c r="AJ194" i="24"/>
  <c r="S194" i="24"/>
  <c r="AM194" i="24" s="1"/>
  <c r="AO194" i="24" s="1"/>
  <c r="AJ193" i="24"/>
  <c r="S193" i="24"/>
  <c r="AM193" i="24" s="1"/>
  <c r="AJ192" i="24"/>
  <c r="S192" i="24"/>
  <c r="AM192" i="24" s="1"/>
  <c r="AO192" i="24" s="1"/>
  <c r="AJ191" i="24"/>
  <c r="S191" i="24"/>
  <c r="AM191" i="24" s="1"/>
  <c r="AJ190" i="24"/>
  <c r="S190" i="24"/>
  <c r="AM190" i="24" s="1"/>
  <c r="AO190" i="24" s="1"/>
  <c r="AJ189" i="24"/>
  <c r="S189" i="24"/>
  <c r="AM189" i="24" s="1"/>
  <c r="AJ188" i="24"/>
  <c r="S188" i="24"/>
  <c r="AM188" i="24" s="1"/>
  <c r="AO188" i="24" s="1"/>
  <c r="AJ187" i="24"/>
  <c r="S187" i="24"/>
  <c r="S214" i="24" s="1"/>
  <c r="AM214" i="24" s="1"/>
  <c r="P186" i="24"/>
  <c r="AJ186" i="24" s="1"/>
  <c r="AJ185" i="24"/>
  <c r="S185" i="24"/>
  <c r="AM185" i="24" s="1"/>
  <c r="AO185" i="24" s="1"/>
  <c r="AJ184" i="24"/>
  <c r="S184" i="24"/>
  <c r="S186" i="24" s="1"/>
  <c r="AM186" i="24" s="1"/>
  <c r="P183" i="24"/>
  <c r="AJ183" i="24" s="1"/>
  <c r="AJ182" i="24"/>
  <c r="S182" i="24"/>
  <c r="AM182" i="24" s="1"/>
  <c r="AO182" i="24" s="1"/>
  <c r="AJ181" i="24"/>
  <c r="S181" i="24"/>
  <c r="AM181" i="24" s="1"/>
  <c r="AJ180" i="24"/>
  <c r="S180" i="24"/>
  <c r="AM180" i="24" s="1"/>
  <c r="AO180" i="24" s="1"/>
  <c r="AJ179" i="24"/>
  <c r="S179" i="24"/>
  <c r="AM179" i="24" s="1"/>
  <c r="AJ178" i="24"/>
  <c r="S178" i="24"/>
  <c r="AM178" i="24" s="1"/>
  <c r="AO178" i="24" s="1"/>
  <c r="AJ177" i="24"/>
  <c r="S177" i="24"/>
  <c r="AM177" i="24" s="1"/>
  <c r="AJ176" i="24"/>
  <c r="S176" i="24"/>
  <c r="AM176" i="24" s="1"/>
  <c r="AO176" i="24" s="1"/>
  <c r="AJ175" i="24"/>
  <c r="S175" i="24"/>
  <c r="AM175" i="24" s="1"/>
  <c r="AJ174" i="24"/>
  <c r="S174" i="24"/>
  <c r="T173" i="24"/>
  <c r="P173" i="24"/>
  <c r="AJ172" i="24"/>
  <c r="W172" i="24"/>
  <c r="AM172" i="24" s="1"/>
  <c r="AJ171" i="24"/>
  <c r="W171" i="24"/>
  <c r="AM171" i="24" s="1"/>
  <c r="AO171" i="24" s="1"/>
  <c r="AJ170" i="24"/>
  <c r="W170" i="24"/>
  <c r="AM170" i="24" s="1"/>
  <c r="AJ169" i="24"/>
  <c r="W169" i="24"/>
  <c r="AM169" i="24" s="1"/>
  <c r="AO169" i="24" s="1"/>
  <c r="AJ168" i="24"/>
  <c r="W168" i="24"/>
  <c r="AM168" i="24" s="1"/>
  <c r="AJ167" i="24"/>
  <c r="W167" i="24"/>
  <c r="AM167" i="24" s="1"/>
  <c r="AJ166" i="24"/>
  <c r="W166" i="24"/>
  <c r="AJ165" i="24"/>
  <c r="W165" i="24"/>
  <c r="AM165" i="24" s="1"/>
  <c r="AO165" i="24" s="1"/>
  <c r="AJ164" i="24"/>
  <c r="S164" i="24"/>
  <c r="AM164" i="24" s="1"/>
  <c r="AN164" i="24" s="1"/>
  <c r="AJ163" i="24"/>
  <c r="W163" i="24"/>
  <c r="AM163" i="24" s="1"/>
  <c r="AO163" i="24" s="1"/>
  <c r="V162" i="24"/>
  <c r="AL162" i="24" s="1"/>
  <c r="T162" i="24"/>
  <c r="P162" i="24"/>
  <c r="AJ162" i="24" s="1"/>
  <c r="AL161" i="24"/>
  <c r="AJ161" i="24"/>
  <c r="W161" i="24"/>
  <c r="AM161" i="24" s="1"/>
  <c r="AN161" i="24" s="1"/>
  <c r="AJ160" i="24"/>
  <c r="W160" i="24"/>
  <c r="AM160" i="24" s="1"/>
  <c r="AJ159" i="24"/>
  <c r="S159" i="24"/>
  <c r="AM159" i="24" s="1"/>
  <c r="AO159" i="24" s="1"/>
  <c r="AL158" i="24"/>
  <c r="AJ158" i="24"/>
  <c r="W158" i="24"/>
  <c r="AM158" i="24" s="1"/>
  <c r="AL157" i="24"/>
  <c r="AJ157" i="24"/>
  <c r="W157" i="24"/>
  <c r="AM157" i="24" s="1"/>
  <c r="AJ156" i="24"/>
  <c r="S156" i="24"/>
  <c r="AM156" i="24" s="1"/>
  <c r="AN156" i="24" s="1"/>
  <c r="AJ155" i="24"/>
  <c r="S155" i="24"/>
  <c r="AM155" i="24" s="1"/>
  <c r="AO155" i="24" s="1"/>
  <c r="AJ154" i="24"/>
  <c r="S154" i="24"/>
  <c r="AM154" i="24" s="1"/>
  <c r="AJ153" i="24"/>
  <c r="S153" i="24"/>
  <c r="AM153" i="24" s="1"/>
  <c r="AO153" i="24" s="1"/>
  <c r="AJ152" i="24"/>
  <c r="S152" i="24"/>
  <c r="AM152" i="24" s="1"/>
  <c r="AN152" i="24" s="1"/>
  <c r="AJ151" i="24"/>
  <c r="S151" i="24"/>
  <c r="AJ150" i="24"/>
  <c r="S150" i="24"/>
  <c r="AM150" i="24" s="1"/>
  <c r="AO150" i="24" s="1"/>
  <c r="AL149" i="24"/>
  <c r="AJ149" i="24"/>
  <c r="W149" i="24"/>
  <c r="AM149" i="24" s="1"/>
  <c r="AN149" i="24" s="1"/>
  <c r="AJ148" i="24"/>
  <c r="W148" i="24"/>
  <c r="T147" i="24"/>
  <c r="P147" i="24"/>
  <c r="AJ146" i="24"/>
  <c r="S146" i="24"/>
  <c r="AM146" i="24" s="1"/>
  <c r="AO146" i="24" s="1"/>
  <c r="AJ145" i="24"/>
  <c r="W145" i="24"/>
  <c r="AM145" i="24" s="1"/>
  <c r="AJ144" i="24"/>
  <c r="S144" i="24"/>
  <c r="AM144" i="24" s="1"/>
  <c r="AO144" i="24" s="1"/>
  <c r="AJ143" i="24"/>
  <c r="W143" i="24"/>
  <c r="S143" i="24"/>
  <c r="AJ142" i="24"/>
  <c r="W142" i="24"/>
  <c r="AM142" i="24" s="1"/>
  <c r="AJ141" i="24"/>
  <c r="S141" i="24"/>
  <c r="AM141" i="24" s="1"/>
  <c r="AO141" i="24" s="1"/>
  <c r="AJ140" i="24"/>
  <c r="W140" i="24"/>
  <c r="S140" i="24"/>
  <c r="AJ139" i="24"/>
  <c r="S139" i="24"/>
  <c r="AM139" i="24" s="1"/>
  <c r="AJ138" i="24"/>
  <c r="W138" i="24"/>
  <c r="S138" i="24"/>
  <c r="AJ137" i="24"/>
  <c r="W137" i="24"/>
  <c r="AM137" i="24" s="1"/>
  <c r="AO137" i="24" s="1"/>
  <c r="AJ136" i="24"/>
  <c r="W136" i="24"/>
  <c r="S136" i="24"/>
  <c r="AJ135" i="24"/>
  <c r="W135" i="24"/>
  <c r="AM135" i="24" s="1"/>
  <c r="AJ134" i="24"/>
  <c r="S134" i="24"/>
  <c r="AM134" i="24" s="1"/>
  <c r="AO134" i="24" s="1"/>
  <c r="AJ133" i="24"/>
  <c r="W133" i="24"/>
  <c r="AM133" i="24" s="1"/>
  <c r="AJ132" i="24"/>
  <c r="S132" i="24"/>
  <c r="AM132" i="24" s="1"/>
  <c r="AO132" i="24" s="1"/>
  <c r="AJ131" i="24"/>
  <c r="S131" i="24"/>
  <c r="AM131" i="24" s="1"/>
  <c r="AJ130" i="24"/>
  <c r="W130" i="24"/>
  <c r="S130" i="24"/>
  <c r="AJ129" i="24"/>
  <c r="S129" i="24"/>
  <c r="AM129" i="24" s="1"/>
  <c r="AO129" i="24" s="1"/>
  <c r="AJ128" i="24"/>
  <c r="S128" i="24"/>
  <c r="AM128" i="24" s="1"/>
  <c r="AJ127" i="24"/>
  <c r="S127" i="24"/>
  <c r="AM127" i="24" s="1"/>
  <c r="AO127" i="24" s="1"/>
  <c r="AJ126" i="24"/>
  <c r="W126" i="24"/>
  <c r="S126" i="24"/>
  <c r="AJ125" i="24"/>
  <c r="W125" i="24"/>
  <c r="AM125" i="24" s="1"/>
  <c r="AJ124" i="24"/>
  <c r="W124" i="24"/>
  <c r="S124" i="24"/>
  <c r="AJ123" i="24"/>
  <c r="W123" i="24"/>
  <c r="AM123" i="24" s="1"/>
  <c r="AO123" i="24" s="1"/>
  <c r="AJ122" i="24"/>
  <c r="W122" i="24"/>
  <c r="T121" i="24"/>
  <c r="P121" i="24"/>
  <c r="AJ120" i="24"/>
  <c r="W120" i="24"/>
  <c r="AM120" i="24" s="1"/>
  <c r="AO120" i="24" s="1"/>
  <c r="AJ119" i="24"/>
  <c r="W119" i="24"/>
  <c r="S119" i="24"/>
  <c r="AJ118" i="24"/>
  <c r="S118" i="24"/>
  <c r="AM118" i="24" s="1"/>
  <c r="AJ117" i="24"/>
  <c r="W117" i="24"/>
  <c r="AM117" i="24" s="1"/>
  <c r="AO117" i="24" s="1"/>
  <c r="AJ116" i="24"/>
  <c r="W116" i="24"/>
  <c r="S116" i="24"/>
  <c r="AJ115" i="24"/>
  <c r="W115" i="24"/>
  <c r="AM115" i="24" s="1"/>
  <c r="AJ114" i="24"/>
  <c r="W114" i="24"/>
  <c r="AM114" i="24" s="1"/>
  <c r="AO114" i="24" s="1"/>
  <c r="AJ113" i="24"/>
  <c r="S113" i="24"/>
  <c r="AM113" i="24" s="1"/>
  <c r="AJ112" i="24"/>
  <c r="S112" i="24"/>
  <c r="AM112" i="24" s="1"/>
  <c r="AO112" i="24" s="1"/>
  <c r="AJ111" i="24"/>
  <c r="S111" i="24"/>
  <c r="AM111" i="24" s="1"/>
  <c r="AJ110" i="24"/>
  <c r="S110" i="24"/>
  <c r="AM110" i="24" s="1"/>
  <c r="AO110" i="24" s="1"/>
  <c r="AJ109" i="24"/>
  <c r="W109" i="24"/>
  <c r="AM109" i="24" s="1"/>
  <c r="AJ108" i="24"/>
  <c r="S108" i="24"/>
  <c r="AM108" i="24" s="1"/>
  <c r="AO108" i="24" s="1"/>
  <c r="AJ107" i="24"/>
  <c r="S107" i="24"/>
  <c r="AM107" i="24" s="1"/>
  <c r="AJ106" i="24"/>
  <c r="S106" i="24"/>
  <c r="AM106" i="24" s="1"/>
  <c r="AO106" i="24" s="1"/>
  <c r="AJ105" i="24"/>
  <c r="S105" i="24"/>
  <c r="AM105" i="24" s="1"/>
  <c r="AJ104" i="24"/>
  <c r="S104" i="24"/>
  <c r="AM104" i="24" s="1"/>
  <c r="AO104" i="24" s="1"/>
  <c r="AJ103" i="24"/>
  <c r="W103" i="24"/>
  <c r="S103" i="24"/>
  <c r="AJ102" i="24"/>
  <c r="W102" i="24"/>
  <c r="AM102" i="24" s="1"/>
  <c r="AJ101" i="24"/>
  <c r="W101" i="24"/>
  <c r="AM101" i="24" s="1"/>
  <c r="AO101" i="24" s="1"/>
  <c r="AJ100" i="24"/>
  <c r="W100" i="24"/>
  <c r="AM100" i="24" s="1"/>
  <c r="AJ99" i="24"/>
  <c r="W99" i="24"/>
  <c r="S99" i="24"/>
  <c r="AJ98" i="24"/>
  <c r="W98" i="24"/>
  <c r="S98" i="24"/>
  <c r="AJ97" i="24"/>
  <c r="W97" i="24"/>
  <c r="W121" i="24" s="1"/>
  <c r="W96" i="24"/>
  <c r="P96" i="24"/>
  <c r="AJ96" i="24" s="1"/>
  <c r="AJ95" i="24"/>
  <c r="S95" i="24"/>
  <c r="S96" i="24" s="1"/>
  <c r="AM96" i="24" s="1"/>
  <c r="AJ93" i="24"/>
  <c r="S93" i="24"/>
  <c r="AM93" i="24" s="1"/>
  <c r="P92" i="24"/>
  <c r="AJ92" i="24" s="1"/>
  <c r="AJ91" i="24"/>
  <c r="S91" i="24"/>
  <c r="S92" i="24" s="1"/>
  <c r="AM92" i="24" s="1"/>
  <c r="T90" i="24"/>
  <c r="P90" i="24"/>
  <c r="L90" i="24"/>
  <c r="AJ89" i="24"/>
  <c r="W89" i="24"/>
  <c r="AJ88" i="24"/>
  <c r="W88" i="24"/>
  <c r="S88" i="24"/>
  <c r="AM88" i="24" s="1"/>
  <c r="AO88" i="24" s="1"/>
  <c r="AJ87" i="24"/>
  <c r="O87" i="24"/>
  <c r="AM87" i="24" s="1"/>
  <c r="AO87" i="24" s="1"/>
  <c r="U86" i="24"/>
  <c r="AK86" i="24" s="1"/>
  <c r="T86" i="24"/>
  <c r="P86" i="24"/>
  <c r="L86" i="24"/>
  <c r="AJ86" i="24" s="1"/>
  <c r="AJ85" i="24"/>
  <c r="O85" i="24"/>
  <c r="AM85" i="24" s="1"/>
  <c r="AJ84" i="24"/>
  <c r="W84" i="24"/>
  <c r="AM84" i="24" s="1"/>
  <c r="AO84" i="24" s="1"/>
  <c r="AJ83" i="24"/>
  <c r="W83" i="24"/>
  <c r="S83" i="24"/>
  <c r="O83" i="24"/>
  <c r="AJ82" i="24"/>
  <c r="O82" i="24"/>
  <c r="AM82" i="24" s="1"/>
  <c r="AO82" i="24" s="1"/>
  <c r="AJ81" i="24"/>
  <c r="W81" i="24"/>
  <c r="O81" i="24"/>
  <c r="AJ80" i="24"/>
  <c r="W80" i="24"/>
  <c r="O80" i="24"/>
  <c r="AJ79" i="24"/>
  <c r="W79" i="24"/>
  <c r="S79" i="24"/>
  <c r="O79" i="24"/>
  <c r="AJ78" i="24"/>
  <c r="W78" i="24"/>
  <c r="AM78" i="24" s="1"/>
  <c r="AO78" i="24" s="1"/>
  <c r="AJ77" i="24"/>
  <c r="W77" i="24"/>
  <c r="S77" i="24"/>
  <c r="O77" i="24"/>
  <c r="AJ76" i="24"/>
  <c r="O76" i="24"/>
  <c r="AM76" i="24" s="1"/>
  <c r="AO76" i="24" s="1"/>
  <c r="AJ75" i="24"/>
  <c r="W75" i="24"/>
  <c r="AM75" i="24" s="1"/>
  <c r="AK74" i="24"/>
  <c r="AJ74" i="24"/>
  <c r="W74" i="24"/>
  <c r="O74" i="24"/>
  <c r="AJ73" i="24"/>
  <c r="O73" i="24"/>
  <c r="AM73" i="24" s="1"/>
  <c r="AJ72" i="24"/>
  <c r="S72" i="24"/>
  <c r="O72" i="24"/>
  <c r="AJ71" i="24"/>
  <c r="S71" i="24"/>
  <c r="AM71" i="24" s="1"/>
  <c r="AO71" i="24" s="1"/>
  <c r="AK70" i="24"/>
  <c r="AJ70" i="24"/>
  <c r="W70" i="24"/>
  <c r="S70" i="24"/>
  <c r="AJ69" i="24"/>
  <c r="W69" i="24"/>
  <c r="S69" i="24"/>
  <c r="S86" i="24" s="1"/>
  <c r="O69" i="24"/>
  <c r="AJ68" i="24"/>
  <c r="O68" i="24"/>
  <c r="AL64" i="24"/>
  <c r="AK64" i="24"/>
  <c r="AJ64" i="24"/>
  <c r="O64" i="24"/>
  <c r="AM64" i="24" s="1"/>
  <c r="AO64" i="24" s="1"/>
  <c r="AM63" i="24"/>
  <c r="AN63" i="24" s="1"/>
  <c r="AA63" i="24"/>
  <c r="AM62" i="24"/>
  <c r="AN62" i="24" s="1"/>
  <c r="AA62" i="24"/>
  <c r="AM61" i="24"/>
  <c r="AN61" i="24" s="1"/>
  <c r="AA61" i="24"/>
  <c r="AM60" i="24"/>
  <c r="AN60" i="24" s="1"/>
  <c r="AA60" i="24"/>
  <c r="AM59" i="24"/>
  <c r="AN59" i="24" s="1"/>
  <c r="AA59" i="24"/>
  <c r="AM58" i="24"/>
  <c r="AN58" i="24" s="1"/>
  <c r="AA58" i="24"/>
  <c r="AM57" i="24"/>
  <c r="AN57" i="24" s="1"/>
  <c r="AE57" i="24"/>
  <c r="AM56" i="24"/>
  <c r="AN56" i="24" s="1"/>
  <c r="AE56" i="24"/>
  <c r="AO55" i="24"/>
  <c r="AM55" i="24"/>
  <c r="AN55" i="24" s="1"/>
  <c r="AE55" i="24"/>
  <c r="AM54" i="24"/>
  <c r="AN54" i="24" s="1"/>
  <c r="AE54" i="24"/>
  <c r="AM53" i="24"/>
  <c r="AN53" i="24" s="1"/>
  <c r="AE53" i="24"/>
  <c r="AM52" i="24"/>
  <c r="AN52" i="24" s="1"/>
  <c r="AE52" i="24"/>
  <c r="AO51" i="24"/>
  <c r="AN51" i="24"/>
  <c r="AL51" i="24"/>
  <c r="AO50" i="24"/>
  <c r="AN50" i="24"/>
  <c r="AL50" i="24"/>
  <c r="AL49" i="24"/>
  <c r="K49" i="24"/>
  <c r="AM49" i="24" s="1"/>
  <c r="AT48" i="24"/>
  <c r="AL48" i="24"/>
  <c r="O48" i="24"/>
  <c r="AM48" i="24" s="1"/>
  <c r="AT47" i="24"/>
  <c r="AL47" i="24"/>
  <c r="O47" i="24"/>
  <c r="AM47" i="24" s="1"/>
  <c r="AT46" i="24"/>
  <c r="AL46" i="24"/>
  <c r="O46" i="24"/>
  <c r="AM46" i="24" s="1"/>
  <c r="AT45" i="24"/>
  <c r="AL45" i="24"/>
  <c r="O45" i="24"/>
  <c r="AM45" i="24" s="1"/>
  <c r="AT44" i="24"/>
  <c r="AL44" i="24"/>
  <c r="O44" i="24"/>
  <c r="AM44" i="24" s="1"/>
  <c r="AT43" i="24"/>
  <c r="AL43" i="24"/>
  <c r="O43" i="24"/>
  <c r="AM43" i="24" s="1"/>
  <c r="AT42" i="24"/>
  <c r="AL42" i="24"/>
  <c r="O42" i="24"/>
  <c r="AM42" i="24" s="1"/>
  <c r="AT41" i="24"/>
  <c r="AL41" i="24"/>
  <c r="O41" i="24"/>
  <c r="AM41" i="24" s="1"/>
  <c r="AT40" i="24"/>
  <c r="AL40" i="24"/>
  <c r="O40" i="24"/>
  <c r="AM40" i="24" s="1"/>
  <c r="AT39" i="24"/>
  <c r="AL39" i="24"/>
  <c r="O39" i="24"/>
  <c r="AM39" i="24" s="1"/>
  <c r="AT38" i="24"/>
  <c r="AL38" i="24"/>
  <c r="O38" i="24"/>
  <c r="AM38" i="24" s="1"/>
  <c r="AT37" i="24"/>
  <c r="AL37" i="24"/>
  <c r="O37" i="24"/>
  <c r="AM37" i="24" s="1"/>
  <c r="AT36" i="24"/>
  <c r="AL36" i="24"/>
  <c r="O36" i="24"/>
  <c r="AM36" i="24" s="1"/>
  <c r="AT35" i="24"/>
  <c r="AL35" i="24"/>
  <c r="O35" i="24"/>
  <c r="AM35" i="24" s="1"/>
  <c r="AT34" i="24"/>
  <c r="AL34" i="24"/>
  <c r="O34" i="24"/>
  <c r="AM34" i="24" s="1"/>
  <c r="AT33" i="24"/>
  <c r="AL33" i="24"/>
  <c r="O33" i="24"/>
  <c r="AM33" i="24" s="1"/>
  <c r="AT32" i="24"/>
  <c r="AL32" i="24"/>
  <c r="O32" i="24"/>
  <c r="AM32" i="24" s="1"/>
  <c r="AT31" i="24"/>
  <c r="AL31" i="24"/>
  <c r="O31" i="24"/>
  <c r="AM31" i="24" s="1"/>
  <c r="AT30" i="24"/>
  <c r="AL30" i="24"/>
  <c r="O30" i="24"/>
  <c r="AM30" i="24" s="1"/>
  <c r="AT29" i="24"/>
  <c r="AL29" i="24"/>
  <c r="O29" i="24"/>
  <c r="AM29" i="24" s="1"/>
  <c r="AT28" i="24"/>
  <c r="AL28" i="24"/>
  <c r="O28" i="24"/>
  <c r="AM28" i="24" s="1"/>
  <c r="AT27" i="24"/>
  <c r="AL27" i="24"/>
  <c r="O27" i="24"/>
  <c r="AM27" i="24" s="1"/>
  <c r="AT26" i="24"/>
  <c r="AL26" i="24"/>
  <c r="O26" i="24"/>
  <c r="AM26" i="24" s="1"/>
  <c r="AT25" i="24"/>
  <c r="AL25" i="24"/>
  <c r="O25" i="24"/>
  <c r="AM25" i="24" s="1"/>
  <c r="AT24" i="24"/>
  <c r="AL24" i="24"/>
  <c r="O24" i="24"/>
  <c r="AM24" i="24" s="1"/>
  <c r="AT23" i="24"/>
  <c r="AL23" i="24"/>
  <c r="O23" i="24"/>
  <c r="AM23" i="24" s="1"/>
  <c r="AT22" i="24"/>
  <c r="AL22" i="24"/>
  <c r="O22" i="24"/>
  <c r="AM22" i="24" s="1"/>
  <c r="AT21" i="24"/>
  <c r="AL21" i="24"/>
  <c r="O21" i="24"/>
  <c r="AM21" i="24" s="1"/>
  <c r="AT20" i="24"/>
  <c r="AL20" i="24"/>
  <c r="O20" i="24"/>
  <c r="AM20" i="24" s="1"/>
  <c r="AT19" i="24"/>
  <c r="AL19" i="24"/>
  <c r="O19" i="24"/>
  <c r="AM19" i="24" s="1"/>
  <c r="AT18" i="24"/>
  <c r="AL18" i="24"/>
  <c r="O18" i="24"/>
  <c r="AM18" i="24" s="1"/>
  <c r="AT17" i="24"/>
  <c r="AL17" i="24"/>
  <c r="O17" i="24"/>
  <c r="AM17" i="24" s="1"/>
  <c r="AT16" i="24"/>
  <c r="AL16" i="24"/>
  <c r="O16" i="24"/>
  <c r="AM16" i="24" s="1"/>
  <c r="AT15" i="24"/>
  <c r="AL15" i="24"/>
  <c r="O15" i="24"/>
  <c r="AM15" i="24" s="1"/>
  <c r="AT14" i="24"/>
  <c r="AL14" i="24"/>
  <c r="O14" i="24"/>
  <c r="AM14" i="24" s="1"/>
  <c r="AT13" i="24"/>
  <c r="AL13" i="24"/>
  <c r="O13" i="24"/>
  <c r="AM13" i="24" s="1"/>
  <c r="AT12" i="24"/>
  <c r="AL12" i="24"/>
  <c r="O12" i="24"/>
  <c r="AM12" i="24" s="1"/>
  <c r="O13" i="23"/>
  <c r="Q12" i="23"/>
  <c r="Q13" i="23" s="1"/>
  <c r="P12" i="23"/>
  <c r="P13" i="23" s="1"/>
  <c r="S225" i="24" l="1"/>
  <c r="AM225" i="24" s="1"/>
  <c r="T253" i="24"/>
  <c r="AJ253" i="24" s="1"/>
  <c r="AO63" i="24"/>
  <c r="AO59" i="24"/>
  <c r="AM80" i="24"/>
  <c r="AN80" i="24" s="1"/>
  <c r="AM103" i="24"/>
  <c r="AM119" i="24"/>
  <c r="AN119" i="24" s="1"/>
  <c r="AJ121" i="24"/>
  <c r="AM126" i="24"/>
  <c r="AN126" i="24" s="1"/>
  <c r="AM130" i="24"/>
  <c r="AO130" i="24" s="1"/>
  <c r="AM140" i="24"/>
  <c r="AN140" i="24" s="1"/>
  <c r="AJ173" i="24"/>
  <c r="AO244" i="24"/>
  <c r="AM276" i="24"/>
  <c r="AO276" i="24" s="1"/>
  <c r="AN158" i="24"/>
  <c r="AO158" i="24"/>
  <c r="O90" i="24"/>
  <c r="S162" i="24"/>
  <c r="W173" i="24"/>
  <c r="AO53" i="24"/>
  <c r="AO57" i="24"/>
  <c r="AO61" i="24"/>
  <c r="O86" i="24"/>
  <c r="AM70" i="24"/>
  <c r="AO70" i="24" s="1"/>
  <c r="AM72" i="24"/>
  <c r="AM77" i="24"/>
  <c r="AO77" i="24" s="1"/>
  <c r="AM79" i="24"/>
  <c r="AN79" i="24" s="1"/>
  <c r="AM81" i="24"/>
  <c r="AO81" i="24" s="1"/>
  <c r="AM83" i="24"/>
  <c r="AO83" i="24" s="1"/>
  <c r="W90" i="24"/>
  <c r="AJ90" i="24"/>
  <c r="AM99" i="24"/>
  <c r="AM116" i="24"/>
  <c r="AO116" i="24" s="1"/>
  <c r="AN130" i="24"/>
  <c r="AM136" i="24"/>
  <c r="AO136" i="24" s="1"/>
  <c r="AM138" i="24"/>
  <c r="AM143" i="24"/>
  <c r="AO143" i="24" s="1"/>
  <c r="AJ147" i="24"/>
  <c r="W162" i="24"/>
  <c r="AO149" i="24"/>
  <c r="AO161" i="24"/>
  <c r="S173" i="24"/>
  <c r="AJ223" i="24"/>
  <c r="AN242" i="24"/>
  <c r="AN243" i="24"/>
  <c r="AN275" i="24"/>
  <c r="AN276" i="24"/>
  <c r="AN12" i="24"/>
  <c r="AO12" i="24"/>
  <c r="AN14" i="24"/>
  <c r="AO14" i="24"/>
  <c r="AN16" i="24"/>
  <c r="AO16" i="24"/>
  <c r="AN18" i="24"/>
  <c r="AO18" i="24"/>
  <c r="AN20" i="24"/>
  <c r="AO20" i="24"/>
  <c r="AN22" i="24"/>
  <c r="AO22" i="24"/>
  <c r="AN24" i="24"/>
  <c r="AO24" i="24"/>
  <c r="AN26" i="24"/>
  <c r="AO26" i="24"/>
  <c r="AN28" i="24"/>
  <c r="AO28" i="24"/>
  <c r="AN30" i="24"/>
  <c r="AO30" i="24"/>
  <c r="AN32" i="24"/>
  <c r="AO32" i="24"/>
  <c r="AN34" i="24"/>
  <c r="AO34" i="24"/>
  <c r="AN36" i="24"/>
  <c r="AO36" i="24"/>
  <c r="AN38" i="24"/>
  <c r="AO38" i="24"/>
  <c r="AN40" i="24"/>
  <c r="AO40" i="24"/>
  <c r="AN42" i="24"/>
  <c r="AO42" i="24"/>
  <c r="AN44" i="24"/>
  <c r="AO44" i="24"/>
  <c r="AN46" i="24"/>
  <c r="AO46" i="24"/>
  <c r="AN48" i="24"/>
  <c r="AO48" i="24"/>
  <c r="AO80" i="24"/>
  <c r="AN103" i="24"/>
  <c r="AO103" i="24"/>
  <c r="AN105" i="24"/>
  <c r="AO105" i="24"/>
  <c r="AN107" i="24"/>
  <c r="AO107" i="24"/>
  <c r="AN109" i="24"/>
  <c r="AO109" i="24"/>
  <c r="AN111" i="24"/>
  <c r="AO111" i="24"/>
  <c r="AN113" i="24"/>
  <c r="AO113" i="24"/>
  <c r="AN115" i="24"/>
  <c r="AO115" i="24"/>
  <c r="AO119" i="24"/>
  <c r="AO126" i="24"/>
  <c r="AN128" i="24"/>
  <c r="AO128" i="24"/>
  <c r="AN131" i="24"/>
  <c r="AO131" i="24"/>
  <c r="AN133" i="24"/>
  <c r="AO133" i="24"/>
  <c r="AN135" i="24"/>
  <c r="AO135" i="24"/>
  <c r="AO140" i="24"/>
  <c r="AN142" i="24"/>
  <c r="AO142" i="24"/>
  <c r="AN154" i="24"/>
  <c r="AO154" i="24"/>
  <c r="AN13" i="24"/>
  <c r="AO13" i="24"/>
  <c r="AN15" i="24"/>
  <c r="AO15" i="24"/>
  <c r="AN17" i="24"/>
  <c r="AO17" i="24"/>
  <c r="AN19" i="24"/>
  <c r="AO19" i="24"/>
  <c r="AN21" i="24"/>
  <c r="AO21" i="24"/>
  <c r="AN23" i="24"/>
  <c r="AO23" i="24"/>
  <c r="AN25" i="24"/>
  <c r="AO25" i="24"/>
  <c r="AN27" i="24"/>
  <c r="AO27" i="24"/>
  <c r="AN29" i="24"/>
  <c r="AO29" i="24"/>
  <c r="AN31" i="24"/>
  <c r="AO31" i="24"/>
  <c r="AN33" i="24"/>
  <c r="AO33" i="24"/>
  <c r="AN35" i="24"/>
  <c r="AO35" i="24"/>
  <c r="AN37" i="24"/>
  <c r="AO37" i="24"/>
  <c r="AN39" i="24"/>
  <c r="AO39" i="24"/>
  <c r="AN41" i="24"/>
  <c r="AO41" i="24"/>
  <c r="AN43" i="24"/>
  <c r="AO43" i="24"/>
  <c r="AN45" i="24"/>
  <c r="AO45" i="24"/>
  <c r="AN47" i="24"/>
  <c r="AO47" i="24"/>
  <c r="AN49" i="24"/>
  <c r="AO49" i="24"/>
  <c r="AN70" i="24"/>
  <c r="AN73" i="24"/>
  <c r="AO73" i="24"/>
  <c r="AN75" i="24"/>
  <c r="AO75" i="24"/>
  <c r="AN77" i="24"/>
  <c r="AO79" i="24"/>
  <c r="AN81" i="24"/>
  <c r="AN83" i="24"/>
  <c r="AN85" i="24"/>
  <c r="AO85" i="24"/>
  <c r="AN93" i="24"/>
  <c r="AN94" i="24" s="1"/>
  <c r="AO93" i="24"/>
  <c r="AO94" i="24" s="1"/>
  <c r="AN100" i="24"/>
  <c r="AO100" i="24"/>
  <c r="AN102" i="24"/>
  <c r="AO102" i="24"/>
  <c r="AN116" i="24"/>
  <c r="AN118" i="24"/>
  <c r="AO118" i="24"/>
  <c r="AN125" i="24"/>
  <c r="AO125" i="24"/>
  <c r="AN136" i="24"/>
  <c r="AN139" i="24"/>
  <c r="AO139" i="24"/>
  <c r="AN143" i="24"/>
  <c r="AN145" i="24"/>
  <c r="AO145" i="24"/>
  <c r="AN160" i="24"/>
  <c r="AO160" i="24"/>
  <c r="AN71" i="24"/>
  <c r="AN76" i="24"/>
  <c r="AN82" i="24"/>
  <c r="AM89" i="24"/>
  <c r="AN106" i="24"/>
  <c r="AN110" i="24"/>
  <c r="AN114" i="24"/>
  <c r="AN117" i="24"/>
  <c r="AN120" i="24"/>
  <c r="S147" i="24"/>
  <c r="AM124" i="24"/>
  <c r="AN129" i="24"/>
  <c r="AN134" i="24"/>
  <c r="AN137" i="24"/>
  <c r="AN141" i="24"/>
  <c r="AN144" i="24"/>
  <c r="AM148" i="24"/>
  <c r="AM151" i="24"/>
  <c r="AO152" i="24"/>
  <c r="AN155" i="24"/>
  <c r="AO164" i="24"/>
  <c r="AO167" i="24"/>
  <c r="AN167" i="24"/>
  <c r="AN168" i="24"/>
  <c r="AO168" i="24"/>
  <c r="AN170" i="24"/>
  <c r="AO170" i="24"/>
  <c r="AN172" i="24"/>
  <c r="AO172" i="24"/>
  <c r="AN216" i="24"/>
  <c r="AO216" i="24"/>
  <c r="AN235" i="24"/>
  <c r="AO235" i="24"/>
  <c r="AN261" i="24"/>
  <c r="AO261" i="24"/>
  <c r="AN265" i="24"/>
  <c r="AO265" i="24"/>
  <c r="AN269" i="24"/>
  <c r="AO269" i="24"/>
  <c r="AN273" i="24"/>
  <c r="AO273" i="24"/>
  <c r="AN279" i="24"/>
  <c r="AO279" i="24"/>
  <c r="AO52" i="24"/>
  <c r="AO54" i="24"/>
  <c r="AO56" i="24"/>
  <c r="AO58" i="24"/>
  <c r="AO60" i="24"/>
  <c r="AO62" i="24"/>
  <c r="AN64" i="24"/>
  <c r="AM68" i="24"/>
  <c r="AM69" i="24"/>
  <c r="W86" i="24"/>
  <c r="AM86" i="24" s="1"/>
  <c r="AM74" i="24"/>
  <c r="AN78" i="24"/>
  <c r="AN84" i="24"/>
  <c r="AN87" i="24"/>
  <c r="AN88" i="24"/>
  <c r="S90" i="24"/>
  <c r="AM90" i="24" s="1"/>
  <c r="S121" i="24"/>
  <c r="AM121" i="24" s="1"/>
  <c r="AM98" i="24"/>
  <c r="AN101" i="24"/>
  <c r="AN104" i="24"/>
  <c r="AN108" i="24"/>
  <c r="AN112" i="24"/>
  <c r="W147" i="24"/>
  <c r="AM122" i="24"/>
  <c r="AN123" i="24"/>
  <c r="AN127" i="24"/>
  <c r="AN132" i="24"/>
  <c r="AN146" i="24"/>
  <c r="AN150" i="24"/>
  <c r="AO156" i="24"/>
  <c r="AN157" i="24"/>
  <c r="AO157" i="24"/>
  <c r="AN163" i="24"/>
  <c r="AM166" i="24"/>
  <c r="AN175" i="24"/>
  <c r="AO175" i="24"/>
  <c r="AN177" i="24"/>
  <c r="AO177" i="24"/>
  <c r="AN179" i="24"/>
  <c r="AO179" i="24"/>
  <c r="AN181" i="24"/>
  <c r="AO181" i="24"/>
  <c r="AN189" i="24"/>
  <c r="AO189" i="24"/>
  <c r="AN191" i="24"/>
  <c r="AO191" i="24"/>
  <c r="AN193" i="24"/>
  <c r="AO193" i="24"/>
  <c r="AN195" i="24"/>
  <c r="AO195" i="24"/>
  <c r="AN197" i="24"/>
  <c r="AO197" i="24"/>
  <c r="AN199" i="24"/>
  <c r="AO199" i="24"/>
  <c r="AN201" i="24"/>
  <c r="AO201" i="24"/>
  <c r="AN203" i="24"/>
  <c r="AO203" i="24"/>
  <c r="AN205" i="24"/>
  <c r="AO205" i="24"/>
  <c r="AN207" i="24"/>
  <c r="AO207" i="24"/>
  <c r="AN209" i="24"/>
  <c r="AO209" i="24"/>
  <c r="AN211" i="24"/>
  <c r="AO211" i="24"/>
  <c r="AN213" i="24"/>
  <c r="AO213" i="24"/>
  <c r="AN221" i="24"/>
  <c r="AO221" i="24"/>
  <c r="AN224" i="24"/>
  <c r="AN225" i="24" s="1"/>
  <c r="AO224" i="24"/>
  <c r="AO225" i="24" s="1"/>
  <c r="AN227" i="24"/>
  <c r="AO227" i="24"/>
  <c r="AN229" i="24"/>
  <c r="AO229" i="24"/>
  <c r="AN249" i="24"/>
  <c r="AO249" i="24"/>
  <c r="AN256" i="24"/>
  <c r="AO256" i="24"/>
  <c r="AN171" i="24"/>
  <c r="AN176" i="24"/>
  <c r="AN180" i="24"/>
  <c r="AN190" i="24"/>
  <c r="AN194" i="24"/>
  <c r="AN198" i="24"/>
  <c r="AN202" i="24"/>
  <c r="AN206" i="24"/>
  <c r="AN210" i="24"/>
  <c r="AN222" i="24"/>
  <c r="AN228" i="24"/>
  <c r="AM238" i="24"/>
  <c r="AO240" i="24"/>
  <c r="AO258" i="24"/>
  <c r="AO263" i="24"/>
  <c r="AN266" i="24"/>
  <c r="AO271" i="24"/>
  <c r="AN274" i="24"/>
  <c r="AO281" i="24"/>
  <c r="AM91" i="24"/>
  <c r="AM95" i="24"/>
  <c r="AM97" i="24"/>
  <c r="AN153" i="24"/>
  <c r="AN159" i="24"/>
  <c r="AN165" i="24"/>
  <c r="AN169" i="24"/>
  <c r="S183" i="24"/>
  <c r="AM183" i="24" s="1"/>
  <c r="AN178" i="24"/>
  <c r="AN182" i="24"/>
  <c r="AM184" i="24"/>
  <c r="AN185" i="24"/>
  <c r="AM187" i="24"/>
  <c r="AN188" i="24"/>
  <c r="AN192" i="24"/>
  <c r="AN196" i="24"/>
  <c r="AN200" i="24"/>
  <c r="AN204" i="24"/>
  <c r="AN208" i="24"/>
  <c r="AN212" i="24"/>
  <c r="AN217" i="24"/>
  <c r="AM219" i="24"/>
  <c r="W223" i="24"/>
  <c r="AM223" i="24" s="1"/>
  <c r="S231" i="24"/>
  <c r="AM231" i="24" s="1"/>
  <c r="AN230" i="24"/>
  <c r="S237" i="24"/>
  <c r="AM237" i="24" s="1"/>
  <c r="AM232" i="24"/>
  <c r="AO233" i="24"/>
  <c r="AN236" i="24"/>
  <c r="AN239" i="24"/>
  <c r="AO251" i="24"/>
  <c r="AO253" i="24" s="1"/>
  <c r="AN257" i="24"/>
  <c r="AO260" i="24"/>
  <c r="AN260" i="24"/>
  <c r="AN262" i="24"/>
  <c r="AO267" i="24"/>
  <c r="AN270" i="24"/>
  <c r="AO277" i="24"/>
  <c r="AN280" i="24"/>
  <c r="AM174" i="24"/>
  <c r="AM215" i="24"/>
  <c r="AM220" i="24"/>
  <c r="AM226" i="24"/>
  <c r="AN234" i="24"/>
  <c r="W244" i="24"/>
  <c r="AM244" i="24" s="1"/>
  <c r="AM247" i="24"/>
  <c r="AN248" i="24"/>
  <c r="W250" i="24"/>
  <c r="AM250" i="24" s="1"/>
  <c r="AN252" i="24"/>
  <c r="AN253" i="24" s="1"/>
  <c r="AN259" i="24"/>
  <c r="AN264" i="24"/>
  <c r="AN268" i="24"/>
  <c r="AN272" i="24"/>
  <c r="AN278" i="24"/>
  <c r="AN282" i="24"/>
  <c r="AM245" i="24"/>
  <c r="Q15" i="22"/>
  <c r="R14" i="22"/>
  <c r="R15" i="22"/>
  <c r="R16" i="22" s="1"/>
  <c r="AW122" i="20"/>
  <c r="Q16" i="22"/>
  <c r="Q14" i="22"/>
  <c r="AV119" i="20"/>
  <c r="AV118" i="20"/>
  <c r="W253" i="24" l="1"/>
  <c r="AM253" i="24" s="1"/>
  <c r="AN244" i="24"/>
  <c r="AM173" i="24"/>
  <c r="AM162" i="24"/>
  <c r="AO138" i="24"/>
  <c r="AN138" i="24"/>
  <c r="AO99" i="24"/>
  <c r="AN99" i="24"/>
  <c r="AM147" i="24"/>
  <c r="AO72" i="24"/>
  <c r="AN72" i="24"/>
  <c r="AO220" i="24"/>
  <c r="AO223" i="24" s="1"/>
  <c r="AN220" i="24"/>
  <c r="AN223" i="24" s="1"/>
  <c r="AO174" i="24"/>
  <c r="AO183" i="24" s="1"/>
  <c r="AN174" i="24"/>
  <c r="AN183" i="24" s="1"/>
  <c r="AN219" i="24"/>
  <c r="AO219" i="24"/>
  <c r="AN187" i="24"/>
  <c r="AN214" i="24" s="1"/>
  <c r="AO187" i="24"/>
  <c r="AO214" i="24" s="1"/>
  <c r="AN184" i="24"/>
  <c r="AN186" i="24" s="1"/>
  <c r="AO184" i="24"/>
  <c r="AO186" i="24" s="1"/>
  <c r="AO97" i="24"/>
  <c r="AN97" i="24"/>
  <c r="AO91" i="24"/>
  <c r="AO92" i="24" s="1"/>
  <c r="AN91" i="24"/>
  <c r="AN92" i="24" s="1"/>
  <c r="AN238" i="24"/>
  <c r="AN241" i="24" s="1"/>
  <c r="AO238" i="24"/>
  <c r="AO241" i="24" s="1"/>
  <c r="AO283" i="24"/>
  <c r="AN122" i="24"/>
  <c r="AO122" i="24"/>
  <c r="AO98" i="24"/>
  <c r="AN98" i="24"/>
  <c r="AN68" i="24"/>
  <c r="AO68" i="24"/>
  <c r="AN151" i="24"/>
  <c r="AO151" i="24"/>
  <c r="AN89" i="24"/>
  <c r="AN90" i="24" s="1"/>
  <c r="AO89" i="24"/>
  <c r="AO90" i="24" s="1"/>
  <c r="AO65" i="24"/>
  <c r="AO245" i="24"/>
  <c r="AO246" i="24" s="1"/>
  <c r="AN245" i="24"/>
  <c r="AN246" i="24" s="1"/>
  <c r="AN247" i="24"/>
  <c r="AN250" i="24" s="1"/>
  <c r="AO247" i="24"/>
  <c r="AO226" i="24"/>
  <c r="AO231" i="24" s="1"/>
  <c r="AN226" i="24"/>
  <c r="AN231" i="24" s="1"/>
  <c r="AO215" i="24"/>
  <c r="AO218" i="24" s="1"/>
  <c r="AN215" i="24"/>
  <c r="AN218" i="24" s="1"/>
  <c r="AN232" i="24"/>
  <c r="AN237" i="24" s="1"/>
  <c r="AO232" i="24"/>
  <c r="AO237" i="24" s="1"/>
  <c r="AO95" i="24"/>
  <c r="AO96" i="24" s="1"/>
  <c r="AN95" i="24"/>
  <c r="AN96" i="24" s="1"/>
  <c r="AN283" i="24"/>
  <c r="AN166" i="24"/>
  <c r="AN173" i="24" s="1"/>
  <c r="AO166" i="24"/>
  <c r="AO173" i="24" s="1"/>
  <c r="AO74" i="24"/>
  <c r="AN74" i="24"/>
  <c r="AO69" i="24"/>
  <c r="AN69" i="24"/>
  <c r="AN148" i="24"/>
  <c r="AN162" i="24" s="1"/>
  <c r="AO148" i="24"/>
  <c r="AO162" i="24" s="1"/>
  <c r="AO124" i="24"/>
  <c r="AN124" i="24"/>
  <c r="AN65" i="24"/>
  <c r="O7" i="21"/>
  <c r="Q7" i="21" s="1"/>
  <c r="Q8" i="21" s="1"/>
  <c r="AN86" i="24" l="1"/>
  <c r="AO147" i="24"/>
  <c r="AN121" i="24"/>
  <c r="AO86" i="24"/>
  <c r="AN147" i="24"/>
  <c r="AO121" i="24"/>
  <c r="P7" i="21"/>
  <c r="P8" i="21" s="1"/>
  <c r="AN254" i="24" l="1"/>
  <c r="AO254" i="24"/>
  <c r="AO285" i="24" s="1"/>
  <c r="N966" i="20" l="1"/>
  <c r="AT966" i="20" s="1"/>
  <c r="AU966" i="20" s="1"/>
  <c r="AT965" i="20"/>
  <c r="AU965" i="20" s="1"/>
  <c r="O965" i="20"/>
  <c r="O966" i="20" s="1"/>
  <c r="V964" i="20"/>
  <c r="AT964" i="20" s="1"/>
  <c r="AU964" i="20" s="1"/>
  <c r="AT963" i="20"/>
  <c r="AU963" i="20" s="1"/>
  <c r="AV963" i="20" s="1"/>
  <c r="AV964" i="20" s="1"/>
  <c r="W963" i="20"/>
  <c r="W964" i="20" s="1"/>
  <c r="N962" i="20"/>
  <c r="AT961" i="20"/>
  <c r="O961" i="20"/>
  <c r="O962" i="20" s="1"/>
  <c r="N960" i="20"/>
  <c r="AT959" i="20"/>
  <c r="O959" i="20"/>
  <c r="N958" i="20"/>
  <c r="AT957" i="20"/>
  <c r="AU957" i="20" s="1"/>
  <c r="O957" i="20"/>
  <c r="AW957" i="20" s="1"/>
  <c r="AT956" i="20"/>
  <c r="AU956" i="20" s="1"/>
  <c r="O956" i="20"/>
  <c r="AT955" i="20"/>
  <c r="AU955" i="20" s="1"/>
  <c r="O955" i="20"/>
  <c r="AW955" i="20" s="1"/>
  <c r="AT954" i="20"/>
  <c r="AU954" i="20" s="1"/>
  <c r="O954" i="20"/>
  <c r="AT953" i="20"/>
  <c r="O953" i="20"/>
  <c r="AW953" i="20" s="1"/>
  <c r="AT952" i="20"/>
  <c r="AU952" i="20" s="1"/>
  <c r="O952" i="20"/>
  <c r="AW952" i="20" s="1"/>
  <c r="AG950" i="20"/>
  <c r="AS950" i="20" s="1"/>
  <c r="AU950" i="20" s="1"/>
  <c r="AS949" i="20"/>
  <c r="AU949" i="20" s="1"/>
  <c r="AW949" i="20" s="1"/>
  <c r="AI949" i="20"/>
  <c r="AI950" i="20" s="1"/>
  <c r="AF947" i="20"/>
  <c r="U947" i="20"/>
  <c r="T947" i="20"/>
  <c r="O947" i="20"/>
  <c r="L947" i="20"/>
  <c r="AS946" i="20"/>
  <c r="AS947" i="20" s="1"/>
  <c r="W946" i="20"/>
  <c r="AR945" i="20"/>
  <c r="AU945" i="20" s="1"/>
  <c r="AI945" i="20"/>
  <c r="AR944" i="20"/>
  <c r="AU944" i="20" s="1"/>
  <c r="AR943" i="20"/>
  <c r="AU943" i="20" s="1"/>
  <c r="AI943" i="20"/>
  <c r="AR942" i="20"/>
  <c r="AU942" i="20" s="1"/>
  <c r="AW942" i="20" s="1"/>
  <c r="AR941" i="20"/>
  <c r="AU941" i="20" s="1"/>
  <c r="AW941" i="20" s="1"/>
  <c r="AR940" i="20"/>
  <c r="AU940" i="20" s="1"/>
  <c r="AW940" i="20" s="1"/>
  <c r="W940" i="20"/>
  <c r="AR939" i="20"/>
  <c r="AU939" i="20" s="1"/>
  <c r="AR938" i="20"/>
  <c r="AU938" i="20" s="1"/>
  <c r="AI938" i="20"/>
  <c r="AR937" i="20"/>
  <c r="AU937" i="20" s="1"/>
  <c r="AR936" i="20"/>
  <c r="AU936" i="20" s="1"/>
  <c r="AR935" i="20"/>
  <c r="W935" i="20"/>
  <c r="AI934" i="20"/>
  <c r="AF934" i="20"/>
  <c r="U934" i="20"/>
  <c r="H934" i="20"/>
  <c r="AS933" i="20"/>
  <c r="AU933" i="20" s="1"/>
  <c r="W933" i="20"/>
  <c r="AR932" i="20"/>
  <c r="AU932" i="20" s="1"/>
  <c r="AS931" i="20"/>
  <c r="AU931" i="20" s="1"/>
  <c r="W931" i="20"/>
  <c r="AS930" i="20"/>
  <c r="W930" i="20"/>
  <c r="AR929" i="20"/>
  <c r="AU928" i="20"/>
  <c r="AV928" i="20" s="1"/>
  <c r="K928" i="20"/>
  <c r="K934" i="20" s="1"/>
  <c r="T927" i="20"/>
  <c r="AR926" i="20"/>
  <c r="AU926" i="20" s="1"/>
  <c r="W926" i="20"/>
  <c r="AR925" i="20"/>
  <c r="AU925" i="20" s="1"/>
  <c r="W925" i="20"/>
  <c r="AR924" i="20"/>
  <c r="AU924" i="20" s="1"/>
  <c r="W924" i="20"/>
  <c r="AR923" i="20"/>
  <c r="W923" i="20"/>
  <c r="X921" i="20"/>
  <c r="AR920" i="20"/>
  <c r="AA920" i="20"/>
  <c r="AA921" i="20" s="1"/>
  <c r="AI919" i="20"/>
  <c r="AF919" i="20"/>
  <c r="AR918" i="20"/>
  <c r="AI917" i="20"/>
  <c r="AF917" i="20"/>
  <c r="AR916" i="20"/>
  <c r="AI915" i="20"/>
  <c r="AF915" i="20"/>
  <c r="AR914" i="20"/>
  <c r="AI913" i="20"/>
  <c r="AF913" i="20"/>
  <c r="AR912" i="20"/>
  <c r="O911" i="20"/>
  <c r="L911" i="20"/>
  <c r="AR910" i="20"/>
  <c r="O909" i="20"/>
  <c r="L909" i="20"/>
  <c r="AR908" i="20"/>
  <c r="AR909" i="20" s="1"/>
  <c r="AI907" i="20"/>
  <c r="AF907" i="20"/>
  <c r="O907" i="20"/>
  <c r="L907" i="20"/>
  <c r="AR906" i="20"/>
  <c r="AU906" i="20" s="1"/>
  <c r="AV906" i="20" s="1"/>
  <c r="AR905" i="20"/>
  <c r="AU905" i="20" s="1"/>
  <c r="AR904" i="20"/>
  <c r="AU904" i="20" s="1"/>
  <c r="AR903" i="20"/>
  <c r="AU903" i="20" s="1"/>
  <c r="AR902" i="20"/>
  <c r="AU902" i="20" s="1"/>
  <c r="AR901" i="20"/>
  <c r="AU901" i="20" s="1"/>
  <c r="AR900" i="20"/>
  <c r="AU900" i="20" s="1"/>
  <c r="AR899" i="20"/>
  <c r="AU899" i="20" s="1"/>
  <c r="AR898" i="20"/>
  <c r="AU898" i="20" s="1"/>
  <c r="AR897" i="20"/>
  <c r="AU897" i="20" s="1"/>
  <c r="AR896" i="20"/>
  <c r="AU896" i="20" s="1"/>
  <c r="AR895" i="20"/>
  <c r="AU895" i="20" s="1"/>
  <c r="AR894" i="20"/>
  <c r="AU894" i="20" s="1"/>
  <c r="AR893" i="20"/>
  <c r="AU893" i="20" s="1"/>
  <c r="AR892" i="20"/>
  <c r="AU892" i="20" s="1"/>
  <c r="AR891" i="20"/>
  <c r="AU891" i="20" s="1"/>
  <c r="AR890" i="20"/>
  <c r="AU890" i="20" s="1"/>
  <c r="AV890" i="20" s="1"/>
  <c r="AR889" i="20"/>
  <c r="AU889" i="20" s="1"/>
  <c r="AR888" i="20"/>
  <c r="AU888" i="20" s="1"/>
  <c r="AR887" i="20"/>
  <c r="AU887" i="20" s="1"/>
  <c r="AR886" i="20"/>
  <c r="AU886" i="20" s="1"/>
  <c r="AR885" i="20"/>
  <c r="AU885" i="20" s="1"/>
  <c r="AR884" i="20"/>
  <c r="AU884" i="20" s="1"/>
  <c r="AR883" i="20"/>
  <c r="AU883" i="20" s="1"/>
  <c r="AR882" i="20"/>
  <c r="AU882" i="20" s="1"/>
  <c r="AR881" i="20"/>
  <c r="AU881" i="20" s="1"/>
  <c r="AR880" i="20"/>
  <c r="AU880" i="20" s="1"/>
  <c r="AR879" i="20"/>
  <c r="AU879" i="20" s="1"/>
  <c r="AR878" i="20"/>
  <c r="AU878" i="20" s="1"/>
  <c r="AR877" i="20"/>
  <c r="AU877" i="20" s="1"/>
  <c r="AR876" i="20"/>
  <c r="AU876" i="20" s="1"/>
  <c r="AR875" i="20"/>
  <c r="AU875" i="20" s="1"/>
  <c r="AR874" i="20"/>
  <c r="AI873" i="20"/>
  <c r="AF873" i="20"/>
  <c r="O873" i="20"/>
  <c r="L873" i="20"/>
  <c r="AR872" i="20"/>
  <c r="AU872" i="20" s="1"/>
  <c r="AR871" i="20"/>
  <c r="AU871" i="20" s="1"/>
  <c r="AR870" i="20"/>
  <c r="AU870" i="20" s="1"/>
  <c r="AR869" i="20"/>
  <c r="O868" i="20"/>
  <c r="L868" i="20"/>
  <c r="AR867" i="20"/>
  <c r="AU867" i="20" s="1"/>
  <c r="AR866" i="20"/>
  <c r="AU866" i="20" s="1"/>
  <c r="AR865" i="20"/>
  <c r="AU865" i="20" s="1"/>
  <c r="X864" i="20"/>
  <c r="AR863" i="20"/>
  <c r="AU863" i="20" s="1"/>
  <c r="AA863" i="20"/>
  <c r="AR862" i="20"/>
  <c r="AU862" i="20" s="1"/>
  <c r="AA862" i="20"/>
  <c r="AR861" i="20"/>
  <c r="AU861" i="20" s="1"/>
  <c r="AA861" i="20"/>
  <c r="AR860" i="20"/>
  <c r="AU860" i="20" s="1"/>
  <c r="AA860" i="20"/>
  <c r="AR859" i="20"/>
  <c r="AU859" i="20" s="1"/>
  <c r="AA859" i="20"/>
  <c r="AR858" i="20"/>
  <c r="AA858" i="20"/>
  <c r="T857" i="20"/>
  <c r="AR856" i="20"/>
  <c r="W856" i="20"/>
  <c r="W857" i="20" s="1"/>
  <c r="AI855" i="20"/>
  <c r="AF855" i="20"/>
  <c r="T855" i="20"/>
  <c r="AR854" i="20"/>
  <c r="AU854" i="20" s="1"/>
  <c r="AR853" i="20"/>
  <c r="AU853" i="20" s="1"/>
  <c r="AR852" i="20"/>
  <c r="AU852" i="20" s="1"/>
  <c r="AR851" i="20"/>
  <c r="W851" i="20"/>
  <c r="W855" i="20" s="1"/>
  <c r="AI850" i="20"/>
  <c r="AF850" i="20"/>
  <c r="T850" i="20"/>
  <c r="O850" i="20"/>
  <c r="L850" i="20"/>
  <c r="AR849" i="20"/>
  <c r="AU849" i="20" s="1"/>
  <c r="AR848" i="20"/>
  <c r="AU848" i="20" s="1"/>
  <c r="AR847" i="20"/>
  <c r="AU847" i="20" s="1"/>
  <c r="W847" i="20"/>
  <c r="W850" i="20" s="1"/>
  <c r="AR846" i="20"/>
  <c r="AU846" i="20" s="1"/>
  <c r="AR845" i="20"/>
  <c r="AU845" i="20" s="1"/>
  <c r="AR844" i="20"/>
  <c r="O843" i="20"/>
  <c r="L843" i="20"/>
  <c r="AR842" i="20"/>
  <c r="O841" i="20"/>
  <c r="L841" i="20"/>
  <c r="AR840" i="20"/>
  <c r="AI839" i="20"/>
  <c r="AF839" i="20"/>
  <c r="AR838" i="20"/>
  <c r="BA837" i="20"/>
  <c r="AB837" i="20"/>
  <c r="AR836" i="20"/>
  <c r="AE836" i="20"/>
  <c r="AE837" i="20" s="1"/>
  <c r="AI835" i="20"/>
  <c r="AF835" i="20"/>
  <c r="T835" i="20"/>
  <c r="AR834" i="20"/>
  <c r="AU834" i="20" s="1"/>
  <c r="AR833" i="20"/>
  <c r="W833" i="20"/>
  <c r="W835" i="20" s="1"/>
  <c r="AI832" i="20"/>
  <c r="AF832" i="20"/>
  <c r="AB832" i="20"/>
  <c r="U832" i="20"/>
  <c r="O832" i="20"/>
  <c r="L832" i="20"/>
  <c r="AR831" i="20"/>
  <c r="AU831" i="20" s="1"/>
  <c r="AR830" i="20"/>
  <c r="AU830" i="20" s="1"/>
  <c r="AR829" i="20"/>
  <c r="AU829" i="20" s="1"/>
  <c r="AS828" i="20"/>
  <c r="AU828" i="20" s="1"/>
  <c r="W828" i="20"/>
  <c r="AR827" i="20"/>
  <c r="AU827" i="20" s="1"/>
  <c r="AS826" i="20"/>
  <c r="AU826" i="20" s="1"/>
  <c r="W826" i="20"/>
  <c r="AR825" i="20"/>
  <c r="AU825" i="20" s="1"/>
  <c r="AR824" i="20"/>
  <c r="AU824" i="20" s="1"/>
  <c r="AE824" i="20"/>
  <c r="AR823" i="20"/>
  <c r="AU823" i="20" s="1"/>
  <c r="AR822" i="20"/>
  <c r="AU822" i="20" s="1"/>
  <c r="AS821" i="20"/>
  <c r="AU821" i="20" s="1"/>
  <c r="W821" i="20"/>
  <c r="AS820" i="20"/>
  <c r="W820" i="20"/>
  <c r="AR819" i="20"/>
  <c r="AU819" i="20" s="1"/>
  <c r="AW819" i="20" s="1"/>
  <c r="AR818" i="20"/>
  <c r="AU818" i="20" s="1"/>
  <c r="AV818" i="20" s="1"/>
  <c r="AE818" i="20"/>
  <c r="AQ817" i="20"/>
  <c r="AN817" i="20"/>
  <c r="AI817" i="20"/>
  <c r="AG817" i="20"/>
  <c r="AF817" i="20"/>
  <c r="AB817" i="20"/>
  <c r="X817" i="20"/>
  <c r="U817" i="20"/>
  <c r="T817" i="20"/>
  <c r="O817" i="20"/>
  <c r="L817" i="20"/>
  <c r="AR816" i="20"/>
  <c r="AU816" i="20" s="1"/>
  <c r="AA816" i="20"/>
  <c r="AR815" i="20"/>
  <c r="AU815" i="20" s="1"/>
  <c r="AR814" i="20"/>
  <c r="AU814" i="20" s="1"/>
  <c r="AR813" i="20"/>
  <c r="AU813" i="20" s="1"/>
  <c r="AR812" i="20"/>
  <c r="AU812" i="20" s="1"/>
  <c r="AR811" i="20"/>
  <c r="AU811" i="20" s="1"/>
  <c r="AR810" i="20"/>
  <c r="AU810" i="20" s="1"/>
  <c r="AR809" i="20"/>
  <c r="AU809" i="20" s="1"/>
  <c r="AR808" i="20"/>
  <c r="AU808" i="20" s="1"/>
  <c r="AR807" i="20"/>
  <c r="AU807" i="20" s="1"/>
  <c r="AS806" i="20"/>
  <c r="AU806" i="20" s="1"/>
  <c r="W806" i="20"/>
  <c r="AR805" i="20"/>
  <c r="AU805" i="20" s="1"/>
  <c r="AW805" i="20" s="1"/>
  <c r="W805" i="20"/>
  <c r="AR804" i="20"/>
  <c r="AU804" i="20" s="1"/>
  <c r="AR803" i="20"/>
  <c r="AU803" i="20" s="1"/>
  <c r="W803" i="20"/>
  <c r="AR802" i="20"/>
  <c r="AU802" i="20" s="1"/>
  <c r="AR801" i="20"/>
  <c r="AU801" i="20" s="1"/>
  <c r="AW801" i="20" s="1"/>
  <c r="AS800" i="20"/>
  <c r="AU800" i="20" s="1"/>
  <c r="AW800" i="20" s="1"/>
  <c r="W800" i="20"/>
  <c r="AS799" i="20"/>
  <c r="AU799" i="20" s="1"/>
  <c r="W799" i="20"/>
  <c r="AS798" i="20"/>
  <c r="AU798" i="20" s="1"/>
  <c r="W798" i="20"/>
  <c r="AS797" i="20"/>
  <c r="AU797" i="20" s="1"/>
  <c r="W797" i="20"/>
  <c r="AR796" i="20"/>
  <c r="AU796" i="20" s="1"/>
  <c r="AW796" i="20" s="1"/>
  <c r="AR795" i="20"/>
  <c r="AU795" i="20" s="1"/>
  <c r="AW795" i="20" s="1"/>
  <c r="W795" i="20"/>
  <c r="AR794" i="20"/>
  <c r="AU794" i="20" s="1"/>
  <c r="AS793" i="20"/>
  <c r="AU793" i="20" s="1"/>
  <c r="W793" i="20"/>
  <c r="AR792" i="20"/>
  <c r="AU792" i="20" s="1"/>
  <c r="AS791" i="20"/>
  <c r="AU791" i="20" s="1"/>
  <c r="W791" i="20"/>
  <c r="AS790" i="20"/>
  <c r="AU790" i="20" s="1"/>
  <c r="W790" i="20"/>
  <c r="AR789" i="20"/>
  <c r="AU789" i="20" s="1"/>
  <c r="AR788" i="20"/>
  <c r="AU788" i="20" s="1"/>
  <c r="AR787" i="20"/>
  <c r="AU787" i="20" s="1"/>
  <c r="AR786" i="20"/>
  <c r="AU786" i="20" s="1"/>
  <c r="AR785" i="20"/>
  <c r="AU785" i="20" s="1"/>
  <c r="W785" i="20"/>
  <c r="AS784" i="20"/>
  <c r="AU784" i="20" s="1"/>
  <c r="AR783" i="20"/>
  <c r="AU783" i="20" s="1"/>
  <c r="AA783" i="20"/>
  <c r="AR782" i="20"/>
  <c r="AU782" i="20" s="1"/>
  <c r="AR781" i="20"/>
  <c r="AU781" i="20" s="1"/>
  <c r="AE781" i="20"/>
  <c r="AS780" i="20"/>
  <c r="AU780" i="20" s="1"/>
  <c r="AR779" i="20"/>
  <c r="AU779" i="20" s="1"/>
  <c r="AR778" i="20"/>
  <c r="AU778" i="20" s="1"/>
  <c r="W778" i="20"/>
  <c r="AR777" i="20"/>
  <c r="AU777" i="20" s="1"/>
  <c r="AE777" i="20"/>
  <c r="AA777" i="20"/>
  <c r="AR776" i="20"/>
  <c r="AU776" i="20" s="1"/>
  <c r="AE776" i="20"/>
  <c r="AR775" i="20"/>
  <c r="AU775" i="20" s="1"/>
  <c r="AS774" i="20"/>
  <c r="W774" i="20"/>
  <c r="AI773" i="20"/>
  <c r="AF773" i="20"/>
  <c r="X773" i="20"/>
  <c r="O773" i="20"/>
  <c r="L773" i="20"/>
  <c r="AR772" i="20"/>
  <c r="AU772" i="20" s="1"/>
  <c r="AR771" i="20"/>
  <c r="AU771" i="20" s="1"/>
  <c r="AR770" i="20"/>
  <c r="AA770" i="20"/>
  <c r="AA773" i="20" s="1"/>
  <c r="AR769" i="20"/>
  <c r="AU769" i="20" s="1"/>
  <c r="AR768" i="20"/>
  <c r="AU768" i="20" s="1"/>
  <c r="AR767" i="20"/>
  <c r="AU767" i="20" s="1"/>
  <c r="AW767" i="20" s="1"/>
  <c r="AI766" i="20"/>
  <c r="AF766" i="20"/>
  <c r="X766" i="20"/>
  <c r="T766" i="20"/>
  <c r="AR765" i="20"/>
  <c r="AU765" i="20" s="1"/>
  <c r="AR764" i="20"/>
  <c r="AU764" i="20" s="1"/>
  <c r="W764" i="20"/>
  <c r="AR763" i="20"/>
  <c r="AU763" i="20" s="1"/>
  <c r="AR762" i="20"/>
  <c r="AU762" i="20" s="1"/>
  <c r="AR761" i="20"/>
  <c r="AU761" i="20" s="1"/>
  <c r="AR760" i="20"/>
  <c r="AU760" i="20" s="1"/>
  <c r="AA760" i="20"/>
  <c r="AR759" i="20"/>
  <c r="AU759" i="20" s="1"/>
  <c r="AA759" i="20"/>
  <c r="AR758" i="20"/>
  <c r="AU758" i="20" s="1"/>
  <c r="W758" i="20"/>
  <c r="AR757" i="20"/>
  <c r="AU757" i="20" s="1"/>
  <c r="AA757" i="20"/>
  <c r="AR756" i="20"/>
  <c r="AU756" i="20" s="1"/>
  <c r="W756" i="20"/>
  <c r="AR755" i="20"/>
  <c r="AU755" i="20" s="1"/>
  <c r="W755" i="20"/>
  <c r="AR754" i="20"/>
  <c r="AU754" i="20" s="1"/>
  <c r="AR753" i="20"/>
  <c r="AU753" i="20" s="1"/>
  <c r="AA753" i="20"/>
  <c r="AR752" i="20"/>
  <c r="AU752" i="20" s="1"/>
  <c r="AA752" i="20"/>
  <c r="AR751" i="20"/>
  <c r="AU751" i="20" s="1"/>
  <c r="AW751" i="20" s="1"/>
  <c r="W751" i="20"/>
  <c r="AR750" i="20"/>
  <c r="AU750" i="20" s="1"/>
  <c r="AA750" i="20"/>
  <c r="AR749" i="20"/>
  <c r="AA749" i="20"/>
  <c r="AI748" i="20"/>
  <c r="AG748" i="20"/>
  <c r="AF748" i="20"/>
  <c r="U748" i="20"/>
  <c r="T748" i="20"/>
  <c r="O748" i="20"/>
  <c r="M748" i="20"/>
  <c r="L748" i="20"/>
  <c r="AR747" i="20"/>
  <c r="AU747" i="20" s="1"/>
  <c r="AR746" i="20"/>
  <c r="AU746" i="20" s="1"/>
  <c r="AR745" i="20"/>
  <c r="AU745" i="20" s="1"/>
  <c r="AR744" i="20"/>
  <c r="AU744" i="20" s="1"/>
  <c r="AR743" i="20"/>
  <c r="AU743" i="20" s="1"/>
  <c r="AV743" i="20" s="1"/>
  <c r="AR742" i="20"/>
  <c r="AU742" i="20" s="1"/>
  <c r="AR741" i="20"/>
  <c r="AU741" i="20" s="1"/>
  <c r="AR740" i="20"/>
  <c r="AU740" i="20" s="1"/>
  <c r="W740" i="20"/>
  <c r="AR739" i="20"/>
  <c r="AU739" i="20" s="1"/>
  <c r="AR738" i="20"/>
  <c r="AU738" i="20" s="1"/>
  <c r="W738" i="20"/>
  <c r="AR737" i="20"/>
  <c r="AU737" i="20" s="1"/>
  <c r="AV737" i="20" s="1"/>
  <c r="W737" i="20"/>
  <c r="AR736" i="20"/>
  <c r="AU736" i="20" s="1"/>
  <c r="AR735" i="20"/>
  <c r="AU735" i="20" s="1"/>
  <c r="AR734" i="20"/>
  <c r="AU734" i="20" s="1"/>
  <c r="AR733" i="20"/>
  <c r="AU733" i="20" s="1"/>
  <c r="AR732" i="20"/>
  <c r="AU732" i="20" s="1"/>
  <c r="AR731" i="20"/>
  <c r="AU731" i="20" s="1"/>
  <c r="AR730" i="20"/>
  <c r="AU730" i="20" s="1"/>
  <c r="AR729" i="20"/>
  <c r="AU729" i="20" s="1"/>
  <c r="AR728" i="20"/>
  <c r="AU728" i="20" s="1"/>
  <c r="AR727" i="20"/>
  <c r="AU727" i="20" s="1"/>
  <c r="AR726" i="20"/>
  <c r="AU726" i="20" s="1"/>
  <c r="AR725" i="20"/>
  <c r="AU725" i="20" s="1"/>
  <c r="AR724" i="20"/>
  <c r="AU724" i="20" s="1"/>
  <c r="AR723" i="20"/>
  <c r="AU723" i="20" s="1"/>
  <c r="AR722" i="20"/>
  <c r="AU722" i="20" s="1"/>
  <c r="AR721" i="20"/>
  <c r="AU721" i="20" s="1"/>
  <c r="W721" i="20"/>
  <c r="AR720" i="20"/>
  <c r="AU720" i="20" s="1"/>
  <c r="AR719" i="20"/>
  <c r="AU719" i="20" s="1"/>
  <c r="AR718" i="20"/>
  <c r="AU718" i="20" s="1"/>
  <c r="AR717" i="20"/>
  <c r="AU717" i="20" s="1"/>
  <c r="AV717" i="20" s="1"/>
  <c r="AR716" i="20"/>
  <c r="AU716" i="20" s="1"/>
  <c r="AR715" i="20"/>
  <c r="AU715" i="20" s="1"/>
  <c r="AR714" i="20"/>
  <c r="AU714" i="20" s="1"/>
  <c r="AR713" i="20"/>
  <c r="AU713" i="20" s="1"/>
  <c r="AR712" i="20"/>
  <c r="AU712" i="20" s="1"/>
  <c r="AR711" i="20"/>
  <c r="AU711" i="20" s="1"/>
  <c r="AR710" i="20"/>
  <c r="AU710" i="20" s="1"/>
  <c r="AR709" i="20"/>
  <c r="AU709" i="20" s="1"/>
  <c r="AV709" i="20" s="1"/>
  <c r="AR708" i="20"/>
  <c r="AU708" i="20" s="1"/>
  <c r="AR707" i="20"/>
  <c r="AU707" i="20" s="1"/>
  <c r="AR706" i="20"/>
  <c r="AU706" i="20" s="1"/>
  <c r="AR705" i="20"/>
  <c r="AU705" i="20" s="1"/>
  <c r="AV705" i="20" s="1"/>
  <c r="AR704" i="20"/>
  <c r="AU704" i="20" s="1"/>
  <c r="AR703" i="20"/>
  <c r="AU703" i="20" s="1"/>
  <c r="AR702" i="20"/>
  <c r="AU702" i="20" s="1"/>
  <c r="AR701" i="20"/>
  <c r="AU701" i="20" s="1"/>
  <c r="AV701" i="20" s="1"/>
  <c r="AR700" i="20"/>
  <c r="AU700" i="20" s="1"/>
  <c r="AR699" i="20"/>
  <c r="AU699" i="20" s="1"/>
  <c r="AR698" i="20"/>
  <c r="AU698" i="20" s="1"/>
  <c r="AR697" i="20"/>
  <c r="AU697" i="20" s="1"/>
  <c r="AR696" i="20"/>
  <c r="AU696" i="20" s="1"/>
  <c r="AR695" i="20"/>
  <c r="AU695" i="20" s="1"/>
  <c r="AR694" i="20"/>
  <c r="AU694" i="20" s="1"/>
  <c r="AR693" i="20"/>
  <c r="AU693" i="20" s="1"/>
  <c r="AV693" i="20" s="1"/>
  <c r="AR692" i="20"/>
  <c r="AU692" i="20" s="1"/>
  <c r="AR691" i="20"/>
  <c r="AU691" i="20" s="1"/>
  <c r="AR690" i="20"/>
  <c r="AU690" i="20" s="1"/>
  <c r="W690" i="20"/>
  <c r="AR689" i="20"/>
  <c r="AU689" i="20" s="1"/>
  <c r="AR688" i="20"/>
  <c r="AU688" i="20" s="1"/>
  <c r="AR687" i="20"/>
  <c r="AU687" i="20" s="1"/>
  <c r="AR686" i="20"/>
  <c r="AU686" i="20" s="1"/>
  <c r="AR685" i="20"/>
  <c r="AU685" i="20" s="1"/>
  <c r="AR684" i="20"/>
  <c r="AU684" i="20" s="1"/>
  <c r="AR683" i="20"/>
  <c r="AU683" i="20" s="1"/>
  <c r="W683" i="20"/>
  <c r="AR682" i="20"/>
  <c r="AU682" i="20" s="1"/>
  <c r="AR681" i="20"/>
  <c r="AU681" i="20" s="1"/>
  <c r="AS680" i="20"/>
  <c r="AU680" i="20" s="1"/>
  <c r="AV680" i="20" s="1"/>
  <c r="AS679" i="20"/>
  <c r="AU679" i="20" s="1"/>
  <c r="AS678" i="20"/>
  <c r="AU678" i="20" s="1"/>
  <c r="AR677" i="20"/>
  <c r="AU677" i="20" s="1"/>
  <c r="AR676" i="20"/>
  <c r="AU676" i="20" s="1"/>
  <c r="AR675" i="20"/>
  <c r="AU675" i="20" s="1"/>
  <c r="W675" i="20"/>
  <c r="AR674" i="20"/>
  <c r="AU674" i="20" s="1"/>
  <c r="W674" i="20"/>
  <c r="AR673" i="20"/>
  <c r="AU673" i="20" s="1"/>
  <c r="AS672" i="20"/>
  <c r="AU672" i="20" s="1"/>
  <c r="W672" i="20"/>
  <c r="AR671" i="20"/>
  <c r="AU671" i="20" s="1"/>
  <c r="W671" i="20"/>
  <c r="AR670" i="20"/>
  <c r="AU670" i="20" s="1"/>
  <c r="AR669" i="20"/>
  <c r="AU669" i="20" s="1"/>
  <c r="W669" i="20"/>
  <c r="AR668" i="20"/>
  <c r="AU668" i="20" s="1"/>
  <c r="AR667" i="20"/>
  <c r="AU667" i="20" s="1"/>
  <c r="AR666" i="20"/>
  <c r="AU666" i="20" s="1"/>
  <c r="AR665" i="20"/>
  <c r="AU665" i="20" s="1"/>
  <c r="AR664" i="20"/>
  <c r="AU664" i="20" s="1"/>
  <c r="AR663" i="20"/>
  <c r="AU663" i="20" s="1"/>
  <c r="AR662" i="20"/>
  <c r="AU662" i="20" s="1"/>
  <c r="W662" i="20"/>
  <c r="AS661" i="20"/>
  <c r="AR660" i="20"/>
  <c r="AU660" i="20" s="1"/>
  <c r="BA659" i="20"/>
  <c r="AB659" i="20"/>
  <c r="AR658" i="20"/>
  <c r="AU658" i="20" s="1"/>
  <c r="AV658" i="20" s="1"/>
  <c r="AV659" i="20" s="1"/>
  <c r="AE658" i="20"/>
  <c r="AE659" i="20" s="1"/>
  <c r="AI657" i="20"/>
  <c r="AF657" i="20"/>
  <c r="O657" i="20"/>
  <c r="L657" i="20"/>
  <c r="AR656" i="20"/>
  <c r="AU656" i="20" s="1"/>
  <c r="AR655" i="20"/>
  <c r="AU655" i="20" s="1"/>
  <c r="AR654" i="20"/>
  <c r="AU654" i="20" s="1"/>
  <c r="AR653" i="20"/>
  <c r="T651" i="20"/>
  <c r="AR650" i="20"/>
  <c r="AU650" i="20" s="1"/>
  <c r="AI650" i="20"/>
  <c r="AE650" i="20"/>
  <c r="W650" i="20"/>
  <c r="AR649" i="20"/>
  <c r="AI649" i="20"/>
  <c r="AE649" i="20"/>
  <c r="W649" i="20"/>
  <c r="AF648" i="20"/>
  <c r="T648" i="20"/>
  <c r="AR647" i="20"/>
  <c r="AU647" i="20" s="1"/>
  <c r="AI647" i="20"/>
  <c r="AE647" i="20"/>
  <c r="W647" i="20"/>
  <c r="W648" i="20" s="1"/>
  <c r="AR646" i="20"/>
  <c r="AI646" i="20"/>
  <c r="AI648" i="20" s="1"/>
  <c r="T645" i="20"/>
  <c r="AR644" i="20"/>
  <c r="AE644" i="20"/>
  <c r="W644" i="20"/>
  <c r="W645" i="20" s="1"/>
  <c r="T643" i="20"/>
  <c r="AR642" i="20"/>
  <c r="AU642" i="20" s="1"/>
  <c r="AE642" i="20"/>
  <c r="W642" i="20"/>
  <c r="AR641" i="20"/>
  <c r="AE641" i="20"/>
  <c r="W641" i="20"/>
  <c r="T640" i="20"/>
  <c r="AR639" i="20"/>
  <c r="AU639" i="20" s="1"/>
  <c r="W639" i="20"/>
  <c r="K639" i="20"/>
  <c r="AR638" i="20"/>
  <c r="W638" i="20"/>
  <c r="K638" i="20"/>
  <c r="T637" i="20"/>
  <c r="AR636" i="20"/>
  <c r="AU636" i="20" s="1"/>
  <c r="AW636" i="20" s="1"/>
  <c r="W636" i="20"/>
  <c r="K636" i="20"/>
  <c r="AR635" i="20"/>
  <c r="AU635" i="20" s="1"/>
  <c r="W635" i="20"/>
  <c r="K635" i="20"/>
  <c r="AV634" i="20"/>
  <c r="T634" i="20"/>
  <c r="AR633" i="20"/>
  <c r="AR634" i="20" s="1"/>
  <c r="W633" i="20"/>
  <c r="W634" i="20" s="1"/>
  <c r="T632" i="20"/>
  <c r="AR631" i="20"/>
  <c r="W631" i="20"/>
  <c r="W632" i="20" s="1"/>
  <c r="S631" i="20"/>
  <c r="U630" i="20"/>
  <c r="AS629" i="20"/>
  <c r="AU629" i="20" s="1"/>
  <c r="AW629" i="20" s="1"/>
  <c r="W629" i="20"/>
  <c r="T628" i="20"/>
  <c r="AR627" i="20"/>
  <c r="AA627" i="20"/>
  <c r="W627" i="20"/>
  <c r="W628" i="20" s="1"/>
  <c r="W630" i="20" s="1"/>
  <c r="O627" i="20"/>
  <c r="X626" i="20"/>
  <c r="AR625" i="20"/>
  <c r="AU625" i="20" s="1"/>
  <c r="AU626" i="20" s="1"/>
  <c r="AA625" i="20"/>
  <c r="AA626" i="20" s="1"/>
  <c r="X624" i="20"/>
  <c r="AR623" i="20"/>
  <c r="AA623" i="20"/>
  <c r="AA624" i="20" s="1"/>
  <c r="AG622" i="20"/>
  <c r="X622" i="20"/>
  <c r="W622" i="20"/>
  <c r="U622" i="20"/>
  <c r="AR621" i="20"/>
  <c r="AU621" i="20" s="1"/>
  <c r="AA621" i="20"/>
  <c r="AR620" i="20"/>
  <c r="AU620" i="20" s="1"/>
  <c r="AV620" i="20" s="1"/>
  <c r="AA620" i="20"/>
  <c r="AS619" i="20"/>
  <c r="AU619" i="20" s="1"/>
  <c r="AW619" i="20" s="1"/>
  <c r="AI619" i="20"/>
  <c r="AI622" i="20" s="1"/>
  <c r="AR618" i="20"/>
  <c r="AU618" i="20" s="1"/>
  <c r="AW618" i="20" s="1"/>
  <c r="AA618" i="20"/>
  <c r="T617" i="20"/>
  <c r="AR617" i="20" s="1"/>
  <c r="AU617" i="20" s="1"/>
  <c r="AR616" i="20"/>
  <c r="AU616" i="20" s="1"/>
  <c r="AW616" i="20" s="1"/>
  <c r="AW617" i="20" s="1"/>
  <c r="W616" i="20"/>
  <c r="W617" i="20" s="1"/>
  <c r="AI615" i="20"/>
  <c r="AF615" i="20"/>
  <c r="AF622" i="20" s="1"/>
  <c r="X615" i="20"/>
  <c r="AR614" i="20"/>
  <c r="AU614" i="20" s="1"/>
  <c r="AW614" i="20" s="1"/>
  <c r="AV614" i="20" s="1"/>
  <c r="AR613" i="20"/>
  <c r="AU613" i="20" s="1"/>
  <c r="AW613" i="20" s="1"/>
  <c r="AV613" i="20" s="1"/>
  <c r="AA613" i="20"/>
  <c r="AR612" i="20"/>
  <c r="AU612" i="20" s="1"/>
  <c r="AW612" i="20" s="1"/>
  <c r="AV612" i="20" s="1"/>
  <c r="AR611" i="20"/>
  <c r="AU611" i="20" s="1"/>
  <c r="AW611" i="20" s="1"/>
  <c r="AV611" i="20" s="1"/>
  <c r="AR610" i="20"/>
  <c r="AU610" i="20" s="1"/>
  <c r="AW610" i="20" s="1"/>
  <c r="AV610" i="20" s="1"/>
  <c r="AR609" i="20"/>
  <c r="AU609" i="20" s="1"/>
  <c r="AW609" i="20" s="1"/>
  <c r="AV609" i="20" s="1"/>
  <c r="AR608" i="20"/>
  <c r="AU608" i="20" s="1"/>
  <c r="AW608" i="20" s="1"/>
  <c r="AV608" i="20" s="1"/>
  <c r="AA608" i="20"/>
  <c r="AR607" i="20"/>
  <c r="AU607" i="20" s="1"/>
  <c r="AW607" i="20" s="1"/>
  <c r="AV607" i="20" s="1"/>
  <c r="AR606" i="20"/>
  <c r="AU606" i="20" s="1"/>
  <c r="AW606" i="20" s="1"/>
  <c r="AV606" i="20" s="1"/>
  <c r="AR605" i="20"/>
  <c r="AU605" i="20" s="1"/>
  <c r="AW605" i="20" s="1"/>
  <c r="AV605" i="20" s="1"/>
  <c r="AR604" i="20"/>
  <c r="AU604" i="20" s="1"/>
  <c r="AW604" i="20" s="1"/>
  <c r="AV604" i="20" s="1"/>
  <c r="AR603" i="20"/>
  <c r="AU603" i="20" s="1"/>
  <c r="AW603" i="20" s="1"/>
  <c r="AV603" i="20" s="1"/>
  <c r="AA603" i="20"/>
  <c r="AR602" i="20"/>
  <c r="AU602" i="20" s="1"/>
  <c r="AW602" i="20" s="1"/>
  <c r="AV602" i="20" s="1"/>
  <c r="AR601" i="20"/>
  <c r="AI600" i="20"/>
  <c r="AF600" i="20"/>
  <c r="AR599" i="20"/>
  <c r="AU599" i="20" s="1"/>
  <c r="AW599" i="20" s="1"/>
  <c r="AV599" i="20" s="1"/>
  <c r="AR598" i="20"/>
  <c r="AU598" i="20" s="1"/>
  <c r="AW598" i="20" s="1"/>
  <c r="AV598" i="20" s="1"/>
  <c r="AR597" i="20"/>
  <c r="AU597" i="20" s="1"/>
  <c r="AW597" i="20" s="1"/>
  <c r="AV597" i="20" s="1"/>
  <c r="AR596" i="20"/>
  <c r="AU596" i="20" s="1"/>
  <c r="T595" i="20"/>
  <c r="AR595" i="20" s="1"/>
  <c r="AU595" i="20" s="1"/>
  <c r="AR594" i="20"/>
  <c r="AU594" i="20" s="1"/>
  <c r="AW594" i="20" s="1"/>
  <c r="AV594" i="20" s="1"/>
  <c r="W594" i="20"/>
  <c r="AR593" i="20"/>
  <c r="AU593" i="20" s="1"/>
  <c r="AW593" i="20" s="1"/>
  <c r="AV593" i="20" s="1"/>
  <c r="W593" i="20"/>
  <c r="AR592" i="20"/>
  <c r="AU592" i="20" s="1"/>
  <c r="AW592" i="20" s="1"/>
  <c r="AV592" i="20" s="1"/>
  <c r="W592" i="20"/>
  <c r="AR591" i="20"/>
  <c r="AU591" i="20" s="1"/>
  <c r="AW591" i="20" s="1"/>
  <c r="AV591" i="20" s="1"/>
  <c r="W591" i="20"/>
  <c r="AR590" i="20"/>
  <c r="AU590" i="20" s="1"/>
  <c r="AW590" i="20" s="1"/>
  <c r="W590" i="20"/>
  <c r="AI589" i="20"/>
  <c r="AF589" i="20"/>
  <c r="AR588" i="20"/>
  <c r="AU588" i="20" s="1"/>
  <c r="AW588" i="20" s="1"/>
  <c r="AV588" i="20" s="1"/>
  <c r="AR587" i="20"/>
  <c r="AU587" i="20" s="1"/>
  <c r="AW587" i="20" s="1"/>
  <c r="AV587" i="20" s="1"/>
  <c r="AR586" i="20"/>
  <c r="AU586" i="20" s="1"/>
  <c r="AW586" i="20" s="1"/>
  <c r="AV586" i="20" s="1"/>
  <c r="AR585" i="20"/>
  <c r="AU585" i="20" s="1"/>
  <c r="T584" i="20"/>
  <c r="AR584" i="20" s="1"/>
  <c r="AU584" i="20" s="1"/>
  <c r="AR583" i="20"/>
  <c r="AU583" i="20" s="1"/>
  <c r="AW583" i="20" s="1"/>
  <c r="AV583" i="20" s="1"/>
  <c r="W583" i="20"/>
  <c r="AR582" i="20"/>
  <c r="AU582" i="20" s="1"/>
  <c r="AW582" i="20" s="1"/>
  <c r="AV582" i="20" s="1"/>
  <c r="W582" i="20"/>
  <c r="AR581" i="20"/>
  <c r="AU581" i="20" s="1"/>
  <c r="AW581" i="20" s="1"/>
  <c r="W581" i="20"/>
  <c r="AI580" i="20"/>
  <c r="AF580" i="20"/>
  <c r="O580" i="20"/>
  <c r="L580" i="20"/>
  <c r="AR579" i="20"/>
  <c r="AU579" i="20" s="1"/>
  <c r="AW579" i="20" s="1"/>
  <c r="AV579" i="20" s="1"/>
  <c r="AR578" i="20"/>
  <c r="AU578" i="20" s="1"/>
  <c r="AW578" i="20" s="1"/>
  <c r="AV578" i="20" s="1"/>
  <c r="AR577" i="20"/>
  <c r="AU577" i="20" s="1"/>
  <c r="AW577" i="20" s="1"/>
  <c r="AV577" i="20" s="1"/>
  <c r="AR576" i="20"/>
  <c r="AU576" i="20" s="1"/>
  <c r="AW576" i="20" s="1"/>
  <c r="AV576" i="20" s="1"/>
  <c r="AR575" i="20"/>
  <c r="AU575" i="20" s="1"/>
  <c r="AW575" i="20" s="1"/>
  <c r="AV575" i="20" s="1"/>
  <c r="AR574" i="20"/>
  <c r="AU574" i="20" s="1"/>
  <c r="AW574" i="20" s="1"/>
  <c r="AV574" i="20" s="1"/>
  <c r="AR573" i="20"/>
  <c r="AU573" i="20" s="1"/>
  <c r="AW573" i="20" s="1"/>
  <c r="AV573" i="20" s="1"/>
  <c r="AR572" i="20"/>
  <c r="AU572" i="20" s="1"/>
  <c r="AW572" i="20" s="1"/>
  <c r="AV572" i="20" s="1"/>
  <c r="AR571" i="20"/>
  <c r="AU571" i="20" s="1"/>
  <c r="AW571" i="20" s="1"/>
  <c r="AV571" i="20" s="1"/>
  <c r="AR570" i="20"/>
  <c r="AU570" i="20" s="1"/>
  <c r="AW570" i="20" s="1"/>
  <c r="AV570" i="20" s="1"/>
  <c r="AR569" i="20"/>
  <c r="AU569" i="20" s="1"/>
  <c r="AW569" i="20" s="1"/>
  <c r="AV569" i="20" s="1"/>
  <c r="AR568" i="20"/>
  <c r="AU568" i="20" s="1"/>
  <c r="AW568" i="20" s="1"/>
  <c r="AV568" i="20" s="1"/>
  <c r="AR567" i="20"/>
  <c r="AU567" i="20" s="1"/>
  <c r="X566" i="20"/>
  <c r="O566" i="20"/>
  <c r="L566" i="20"/>
  <c r="AR565" i="20"/>
  <c r="AU565" i="20" s="1"/>
  <c r="AW565" i="20" s="1"/>
  <c r="AA565" i="20"/>
  <c r="AA566" i="20" s="1"/>
  <c r="AR564" i="20"/>
  <c r="AU564" i="20" s="1"/>
  <c r="X563" i="20"/>
  <c r="AR563" i="20" s="1"/>
  <c r="AU563" i="20" s="1"/>
  <c r="AR562" i="20"/>
  <c r="AU562" i="20" s="1"/>
  <c r="AV562" i="20" s="1"/>
  <c r="AA562" i="20"/>
  <c r="AR561" i="20"/>
  <c r="AU561" i="20" s="1"/>
  <c r="AW561" i="20" s="1"/>
  <c r="AA561" i="20"/>
  <c r="AR560" i="20"/>
  <c r="AU560" i="20" s="1"/>
  <c r="AV560" i="20" s="1"/>
  <c r="AA560" i="20"/>
  <c r="AR559" i="20"/>
  <c r="AU559" i="20" s="1"/>
  <c r="AW559" i="20" s="1"/>
  <c r="AA559" i="20"/>
  <c r="AR558" i="20"/>
  <c r="AU558" i="20" s="1"/>
  <c r="AV558" i="20" s="1"/>
  <c r="AA558" i="20"/>
  <c r="AR557" i="20"/>
  <c r="AU557" i="20" s="1"/>
  <c r="AW557" i="20" s="1"/>
  <c r="AA557" i="20"/>
  <c r="AR556" i="20"/>
  <c r="AU556" i="20" s="1"/>
  <c r="AV556" i="20" s="1"/>
  <c r="AA556" i="20"/>
  <c r="AR555" i="20"/>
  <c r="AU555" i="20" s="1"/>
  <c r="AW555" i="20" s="1"/>
  <c r="AA555" i="20"/>
  <c r="AR554" i="20"/>
  <c r="AU554" i="20" s="1"/>
  <c r="AV554" i="20" s="1"/>
  <c r="AA554" i="20"/>
  <c r="AR553" i="20"/>
  <c r="AU553" i="20" s="1"/>
  <c r="AW553" i="20" s="1"/>
  <c r="AA553" i="20"/>
  <c r="AR552" i="20"/>
  <c r="AU552" i="20" s="1"/>
  <c r="AV552" i="20" s="1"/>
  <c r="AA552" i="20"/>
  <c r="AR551" i="20"/>
  <c r="AU551" i="20" s="1"/>
  <c r="AW551" i="20" s="1"/>
  <c r="AA551" i="20"/>
  <c r="AR550" i="20"/>
  <c r="AU550" i="20" s="1"/>
  <c r="AV550" i="20" s="1"/>
  <c r="AA550" i="20"/>
  <c r="AR549" i="20"/>
  <c r="AU549" i="20" s="1"/>
  <c r="AW549" i="20" s="1"/>
  <c r="AA549" i="20"/>
  <c r="AR548" i="20"/>
  <c r="AU548" i="20" s="1"/>
  <c r="AV548" i="20" s="1"/>
  <c r="AA548" i="20"/>
  <c r="AR547" i="20"/>
  <c r="AU547" i="20" s="1"/>
  <c r="AW547" i="20" s="1"/>
  <c r="AA547" i="20"/>
  <c r="AR546" i="20"/>
  <c r="AU546" i="20" s="1"/>
  <c r="AV546" i="20" s="1"/>
  <c r="AA546" i="20"/>
  <c r="X545" i="20"/>
  <c r="AR545" i="20" s="1"/>
  <c r="AU545" i="20" s="1"/>
  <c r="AR544" i="20"/>
  <c r="AU544" i="20" s="1"/>
  <c r="AW544" i="20" s="1"/>
  <c r="AA544" i="20"/>
  <c r="AR543" i="20"/>
  <c r="AU543" i="20" s="1"/>
  <c r="AA543" i="20"/>
  <c r="AR542" i="20"/>
  <c r="AU542" i="20" s="1"/>
  <c r="AA542" i="20"/>
  <c r="AR541" i="20"/>
  <c r="AU541" i="20" s="1"/>
  <c r="AV541" i="20" s="1"/>
  <c r="AA541" i="20"/>
  <c r="AR540" i="20"/>
  <c r="AU540" i="20" s="1"/>
  <c r="AW540" i="20" s="1"/>
  <c r="AA540" i="20"/>
  <c r="AR539" i="20"/>
  <c r="AU539" i="20" s="1"/>
  <c r="AA539" i="20"/>
  <c r="AR538" i="20"/>
  <c r="AU538" i="20" s="1"/>
  <c r="AA538" i="20"/>
  <c r="AR537" i="20"/>
  <c r="AU537" i="20" s="1"/>
  <c r="AV537" i="20" s="1"/>
  <c r="AA537" i="20"/>
  <c r="AR536" i="20"/>
  <c r="AU536" i="20" s="1"/>
  <c r="AW536" i="20" s="1"/>
  <c r="AA536" i="20"/>
  <c r="AR535" i="20"/>
  <c r="AU535" i="20" s="1"/>
  <c r="AA535" i="20"/>
  <c r="AR534" i="20"/>
  <c r="AU534" i="20" s="1"/>
  <c r="AA534" i="20"/>
  <c r="AR533" i="20"/>
  <c r="AU533" i="20" s="1"/>
  <c r="AV533" i="20" s="1"/>
  <c r="AA533" i="20"/>
  <c r="AR532" i="20"/>
  <c r="AU532" i="20" s="1"/>
  <c r="AW532" i="20" s="1"/>
  <c r="AA532" i="20"/>
  <c r="AR531" i="20"/>
  <c r="AU531" i="20" s="1"/>
  <c r="AA531" i="20"/>
  <c r="AR530" i="20"/>
  <c r="AU530" i="20" s="1"/>
  <c r="AA530" i="20"/>
  <c r="AR529" i="20"/>
  <c r="AU529" i="20" s="1"/>
  <c r="AV529" i="20" s="1"/>
  <c r="AA529" i="20"/>
  <c r="AR528" i="20"/>
  <c r="AU528" i="20" s="1"/>
  <c r="AW528" i="20" s="1"/>
  <c r="AA528" i="20"/>
  <c r="AR527" i="20"/>
  <c r="AU527" i="20" s="1"/>
  <c r="AA527" i="20"/>
  <c r="AR526" i="20"/>
  <c r="AU526" i="20" s="1"/>
  <c r="AA526" i="20"/>
  <c r="P525" i="20"/>
  <c r="AR525" i="20" s="1"/>
  <c r="AU525" i="20" s="1"/>
  <c r="AR524" i="20"/>
  <c r="AU524" i="20" s="1"/>
  <c r="AV524" i="20" s="1"/>
  <c r="AV525" i="20" s="1"/>
  <c r="S524" i="20"/>
  <c r="S525" i="20" s="1"/>
  <c r="AB523" i="20"/>
  <c r="AR523" i="20" s="1"/>
  <c r="AU523" i="20" s="1"/>
  <c r="AR522" i="20"/>
  <c r="AU522" i="20" s="1"/>
  <c r="AW522" i="20" s="1"/>
  <c r="AW523" i="20" s="1"/>
  <c r="AE522" i="20"/>
  <c r="AE523" i="20" s="1"/>
  <c r="AB521" i="20"/>
  <c r="AR521" i="20" s="1"/>
  <c r="AU521" i="20" s="1"/>
  <c r="AR520" i="20"/>
  <c r="AU520" i="20" s="1"/>
  <c r="AV520" i="20" s="1"/>
  <c r="AV521" i="20" s="1"/>
  <c r="AE520" i="20"/>
  <c r="AE521" i="20" s="1"/>
  <c r="T519" i="20"/>
  <c r="AR519" i="20" s="1"/>
  <c r="AU519" i="20" s="1"/>
  <c r="AR518" i="20"/>
  <c r="AU518" i="20" s="1"/>
  <c r="AW518" i="20" s="1"/>
  <c r="AV518" i="20" s="1"/>
  <c r="W518" i="20"/>
  <c r="AR517" i="20"/>
  <c r="AU517" i="20" s="1"/>
  <c r="AW517" i="20" s="1"/>
  <c r="AV517" i="20" s="1"/>
  <c r="W517" i="20"/>
  <c r="AR516" i="20"/>
  <c r="AU516" i="20" s="1"/>
  <c r="AW516" i="20" s="1"/>
  <c r="AV516" i="20" s="1"/>
  <c r="W516" i="20"/>
  <c r="AR515" i="20"/>
  <c r="AU515" i="20" s="1"/>
  <c r="AW515" i="20" s="1"/>
  <c r="W515" i="20"/>
  <c r="P514" i="20"/>
  <c r="AR514" i="20" s="1"/>
  <c r="AU514" i="20" s="1"/>
  <c r="AR513" i="20"/>
  <c r="AU513" i="20" s="1"/>
  <c r="AW513" i="20" s="1"/>
  <c r="AW514" i="20" s="1"/>
  <c r="S513" i="20"/>
  <c r="S514" i="20" s="1"/>
  <c r="P512" i="20"/>
  <c r="AR512" i="20" s="1"/>
  <c r="AU512" i="20" s="1"/>
  <c r="AR511" i="20"/>
  <c r="AU511" i="20" s="1"/>
  <c r="AV511" i="20" s="1"/>
  <c r="AV512" i="20" s="1"/>
  <c r="S511" i="20"/>
  <c r="S512" i="20" s="1"/>
  <c r="H510" i="20"/>
  <c r="AR510" i="20" s="1"/>
  <c r="AU510" i="20" s="1"/>
  <c r="AR509" i="20"/>
  <c r="AU509" i="20" s="1"/>
  <c r="AW509" i="20" s="1"/>
  <c r="AW510" i="20" s="1"/>
  <c r="K509" i="20"/>
  <c r="K510" i="20" s="1"/>
  <c r="H508" i="20"/>
  <c r="AR508" i="20" s="1"/>
  <c r="AU508" i="20" s="1"/>
  <c r="AR507" i="20"/>
  <c r="AU507" i="20" s="1"/>
  <c r="K507" i="20"/>
  <c r="K508" i="20" s="1"/>
  <c r="H506" i="20"/>
  <c r="AR506" i="20" s="1"/>
  <c r="AU506" i="20" s="1"/>
  <c r="AR505" i="20"/>
  <c r="AU505" i="20" s="1"/>
  <c r="AW505" i="20" s="1"/>
  <c r="K505" i="20"/>
  <c r="AR504" i="20"/>
  <c r="AU504" i="20" s="1"/>
  <c r="AV504" i="20" s="1"/>
  <c r="K504" i="20"/>
  <c r="O503" i="20"/>
  <c r="L503" i="20"/>
  <c r="AR502" i="20"/>
  <c r="AU502" i="20" s="1"/>
  <c r="AV502" i="20" s="1"/>
  <c r="AV503" i="20" s="1"/>
  <c r="AI501" i="20"/>
  <c r="AF501" i="20"/>
  <c r="AR500" i="20"/>
  <c r="AU500" i="20" s="1"/>
  <c r="AB499" i="20"/>
  <c r="AR499" i="20" s="1"/>
  <c r="AU499" i="20" s="1"/>
  <c r="AR498" i="20"/>
  <c r="AU498" i="20" s="1"/>
  <c r="AV498" i="20" s="1"/>
  <c r="AV499" i="20" s="1"/>
  <c r="AE498" i="20"/>
  <c r="AE499" i="20" s="1"/>
  <c r="O497" i="20"/>
  <c r="L497" i="20"/>
  <c r="AR497" i="20" s="1"/>
  <c r="AU497" i="20" s="1"/>
  <c r="AR496" i="20"/>
  <c r="AU496" i="20" s="1"/>
  <c r="AW496" i="20" s="1"/>
  <c r="AW497" i="20" s="1"/>
  <c r="O495" i="20"/>
  <c r="L495" i="20"/>
  <c r="AR494" i="20"/>
  <c r="AU494" i="20" s="1"/>
  <c r="X493" i="20"/>
  <c r="AR492" i="20"/>
  <c r="AU492" i="20" s="1"/>
  <c r="AW492" i="20" s="1"/>
  <c r="AA492" i="20"/>
  <c r="AR491" i="20"/>
  <c r="AU491" i="20" s="1"/>
  <c r="AV491" i="20" s="1"/>
  <c r="AA491" i="20"/>
  <c r="AR490" i="20"/>
  <c r="AU490" i="20" s="1"/>
  <c r="AA490" i="20"/>
  <c r="AJ489" i="20"/>
  <c r="AR489" i="20" s="1"/>
  <c r="AU489" i="20" s="1"/>
  <c r="AR488" i="20"/>
  <c r="AU488" i="20" s="1"/>
  <c r="AV488" i="20" s="1"/>
  <c r="AV489" i="20" s="1"/>
  <c r="AM488" i="20"/>
  <c r="AM489" i="20" s="1"/>
  <c r="O487" i="20"/>
  <c r="M487" i="20"/>
  <c r="AS486" i="20"/>
  <c r="AU486" i="20" s="1"/>
  <c r="AV486" i="20" s="1"/>
  <c r="AV487" i="20" s="1"/>
  <c r="T485" i="20"/>
  <c r="AR484" i="20"/>
  <c r="AU484" i="20" s="1"/>
  <c r="W484" i="20"/>
  <c r="W485" i="20" s="1"/>
  <c r="AB483" i="20"/>
  <c r="AR483" i="20" s="1"/>
  <c r="AU483" i="20" s="1"/>
  <c r="AR482" i="20"/>
  <c r="AU482" i="20" s="1"/>
  <c r="AV482" i="20" s="1"/>
  <c r="AE482" i="20"/>
  <c r="AR481" i="20"/>
  <c r="AU481" i="20" s="1"/>
  <c r="AW481" i="20" s="1"/>
  <c r="AE481" i="20"/>
  <c r="AR480" i="20"/>
  <c r="AU480" i="20" s="1"/>
  <c r="AV480" i="20" s="1"/>
  <c r="AE480" i="20"/>
  <c r="AR479" i="20"/>
  <c r="AU479" i="20" s="1"/>
  <c r="AW479" i="20" s="1"/>
  <c r="AE479" i="20"/>
  <c r="AB478" i="20"/>
  <c r="P478" i="20"/>
  <c r="AR477" i="20"/>
  <c r="AU477" i="20" s="1"/>
  <c r="AE477" i="20"/>
  <c r="AR476" i="20"/>
  <c r="AU476" i="20" s="1"/>
  <c r="AW476" i="20" s="1"/>
  <c r="S476" i="20"/>
  <c r="S478" i="20" s="1"/>
  <c r="AR475" i="20"/>
  <c r="AU475" i="20" s="1"/>
  <c r="AV475" i="20" s="1"/>
  <c r="AE475" i="20"/>
  <c r="AB474" i="20"/>
  <c r="T474" i="20"/>
  <c r="P474" i="20"/>
  <c r="AR473" i="20"/>
  <c r="AU473" i="20" s="1"/>
  <c r="AV473" i="20" s="1"/>
  <c r="W473" i="20"/>
  <c r="W474" i="20" s="1"/>
  <c r="AR472" i="20"/>
  <c r="AU472" i="20" s="1"/>
  <c r="AW472" i="20" s="1"/>
  <c r="AE472" i="20"/>
  <c r="AR471" i="20"/>
  <c r="AU471" i="20" s="1"/>
  <c r="AE471" i="20"/>
  <c r="AE474" i="20" s="1"/>
  <c r="AR470" i="20"/>
  <c r="AU470" i="20" s="1"/>
  <c r="AW470" i="20" s="1"/>
  <c r="S470" i="20"/>
  <c r="S474" i="20" s="1"/>
  <c r="AB469" i="20"/>
  <c r="T469" i="20"/>
  <c r="AR468" i="20"/>
  <c r="AU468" i="20" s="1"/>
  <c r="AV468" i="20" s="1"/>
  <c r="AE468" i="20"/>
  <c r="AE469" i="20" s="1"/>
  <c r="AR467" i="20"/>
  <c r="AU467" i="20" s="1"/>
  <c r="AW467" i="20" s="1"/>
  <c r="W467" i="20"/>
  <c r="W469" i="20" s="1"/>
  <c r="AK466" i="20"/>
  <c r="AS466" i="20" s="1"/>
  <c r="AU466" i="20" s="1"/>
  <c r="AS465" i="20"/>
  <c r="AU465" i="20" s="1"/>
  <c r="AV465" i="20" s="1"/>
  <c r="AV466" i="20" s="1"/>
  <c r="AM465" i="20"/>
  <c r="AM466" i="20" s="1"/>
  <c r="H464" i="20"/>
  <c r="AR464" i="20" s="1"/>
  <c r="AU464" i="20" s="1"/>
  <c r="AR463" i="20"/>
  <c r="AU463" i="20" s="1"/>
  <c r="K463" i="20"/>
  <c r="K464" i="20" s="1"/>
  <c r="AS462" i="20"/>
  <c r="X462" i="20"/>
  <c r="AR462" i="20" s="1"/>
  <c r="AR461" i="20"/>
  <c r="AU461" i="20" s="1"/>
  <c r="AV461" i="20" s="1"/>
  <c r="AA461" i="20"/>
  <c r="AR460" i="20"/>
  <c r="AU460" i="20" s="1"/>
  <c r="AW460" i="20" s="1"/>
  <c r="AA460" i="20"/>
  <c r="AR459" i="20"/>
  <c r="AU459" i="20" s="1"/>
  <c r="AA459" i="20"/>
  <c r="AR458" i="20"/>
  <c r="AU458" i="20" s="1"/>
  <c r="AA458" i="20"/>
  <c r="AR457" i="20"/>
  <c r="AU457" i="20" s="1"/>
  <c r="AV457" i="20" s="1"/>
  <c r="AA457" i="20"/>
  <c r="AR456" i="20"/>
  <c r="AU456" i="20" s="1"/>
  <c r="AW456" i="20" s="1"/>
  <c r="AA456" i="20"/>
  <c r="AR455" i="20"/>
  <c r="AU455" i="20" s="1"/>
  <c r="AA455" i="20"/>
  <c r="AR454" i="20"/>
  <c r="AU454" i="20" s="1"/>
  <c r="AA454" i="20"/>
  <c r="AR453" i="20"/>
  <c r="AU453" i="20" s="1"/>
  <c r="AV453" i="20" s="1"/>
  <c r="AA453" i="20"/>
  <c r="AS452" i="20"/>
  <c r="AJ452" i="20"/>
  <c r="AR452" i="20" s="1"/>
  <c r="AR451" i="20"/>
  <c r="AU451" i="20" s="1"/>
  <c r="AM451" i="20"/>
  <c r="AR450" i="20"/>
  <c r="AU450" i="20" s="1"/>
  <c r="AW450" i="20" s="1"/>
  <c r="AM450" i="20"/>
  <c r="AR449" i="20"/>
  <c r="AU449" i="20" s="1"/>
  <c r="AM449" i="20"/>
  <c r="AR448" i="20"/>
  <c r="AU448" i="20" s="1"/>
  <c r="AM448" i="20"/>
  <c r="AR447" i="20"/>
  <c r="AU447" i="20" s="1"/>
  <c r="AM447" i="20"/>
  <c r="AJ446" i="20"/>
  <c r="AR446" i="20" s="1"/>
  <c r="AU446" i="20" s="1"/>
  <c r="AR445" i="20"/>
  <c r="AU445" i="20" s="1"/>
  <c r="AM445" i="20"/>
  <c r="AM446" i="20" s="1"/>
  <c r="AJ444" i="20"/>
  <c r="AR444" i="20" s="1"/>
  <c r="AU444" i="20" s="1"/>
  <c r="AR443" i="20"/>
  <c r="AU443" i="20" s="1"/>
  <c r="AM443" i="20"/>
  <c r="AM444" i="20" s="1"/>
  <c r="AR442" i="20"/>
  <c r="AU442" i="20" s="1"/>
  <c r="AR441" i="20"/>
  <c r="AU441" i="20" s="1"/>
  <c r="AM441" i="20"/>
  <c r="AM442" i="20" s="1"/>
  <c r="H440" i="20"/>
  <c r="AR440" i="20" s="1"/>
  <c r="AU440" i="20" s="1"/>
  <c r="AR439" i="20"/>
  <c r="AU439" i="20" s="1"/>
  <c r="K439" i="20"/>
  <c r="AR438" i="20"/>
  <c r="AU438" i="20" s="1"/>
  <c r="AV438" i="20" s="1"/>
  <c r="K438" i="20"/>
  <c r="AR437" i="20"/>
  <c r="AU437" i="20" s="1"/>
  <c r="AW437" i="20" s="1"/>
  <c r="K437" i="20"/>
  <c r="AR436" i="20"/>
  <c r="AU436" i="20" s="1"/>
  <c r="K436" i="20"/>
  <c r="AR435" i="20"/>
  <c r="AU435" i="20" s="1"/>
  <c r="K435" i="20"/>
  <c r="Q434" i="20"/>
  <c r="AS434" i="20" s="1"/>
  <c r="P434" i="20"/>
  <c r="AR434" i="20" s="1"/>
  <c r="AR433" i="20"/>
  <c r="AU433" i="20" s="1"/>
  <c r="S433" i="20"/>
  <c r="AR432" i="20"/>
  <c r="AU432" i="20" s="1"/>
  <c r="S432" i="20"/>
  <c r="AR431" i="20"/>
  <c r="AU431" i="20" s="1"/>
  <c r="AV431" i="20" s="1"/>
  <c r="S431" i="20"/>
  <c r="AS430" i="20"/>
  <c r="AR430" i="20"/>
  <c r="S430" i="20"/>
  <c r="AR429" i="20"/>
  <c r="AU429" i="20" s="1"/>
  <c r="AW429" i="20" s="1"/>
  <c r="S429" i="20"/>
  <c r="AK428" i="20"/>
  <c r="AS428" i="20" s="1"/>
  <c r="AJ428" i="20"/>
  <c r="AR428" i="20" s="1"/>
  <c r="AS427" i="20"/>
  <c r="AU427" i="20" s="1"/>
  <c r="AM427" i="20"/>
  <c r="AR426" i="20"/>
  <c r="AU426" i="20" s="1"/>
  <c r="AW426" i="20" s="1"/>
  <c r="AM426" i="20"/>
  <c r="X425" i="20"/>
  <c r="AR425" i="20" s="1"/>
  <c r="AU425" i="20" s="1"/>
  <c r="AR424" i="20"/>
  <c r="AU424" i="20" s="1"/>
  <c r="AA424" i="20"/>
  <c r="AA425" i="20" s="1"/>
  <c r="X423" i="20"/>
  <c r="AR423" i="20" s="1"/>
  <c r="AU423" i="20" s="1"/>
  <c r="AR422" i="20"/>
  <c r="AU422" i="20" s="1"/>
  <c r="AW422" i="20" s="1"/>
  <c r="AW423" i="20" s="1"/>
  <c r="AA422" i="20"/>
  <c r="AA423" i="20" s="1"/>
  <c r="X421" i="20"/>
  <c r="AR420" i="20"/>
  <c r="AA420" i="20"/>
  <c r="AA421" i="20" s="1"/>
  <c r="T419" i="20"/>
  <c r="AR418" i="20"/>
  <c r="AR419" i="20" s="1"/>
  <c r="W418" i="20"/>
  <c r="W419" i="20" s="1"/>
  <c r="AF417" i="20"/>
  <c r="U417" i="20"/>
  <c r="AS416" i="20"/>
  <c r="AU416" i="20" s="1"/>
  <c r="AV416" i="20" s="1"/>
  <c r="W416" i="20"/>
  <c r="W417" i="20" s="1"/>
  <c r="AR415" i="20"/>
  <c r="AU415" i="20" s="1"/>
  <c r="AW415" i="20" s="1"/>
  <c r="AI415" i="20"/>
  <c r="AR414" i="20"/>
  <c r="AU414" i="20" s="1"/>
  <c r="AI414" i="20"/>
  <c r="AG413" i="20"/>
  <c r="AS412" i="20"/>
  <c r="AU412" i="20" s="1"/>
  <c r="AW412" i="20" s="1"/>
  <c r="AI412" i="20"/>
  <c r="AS411" i="20"/>
  <c r="AU411" i="20" s="1"/>
  <c r="AI411" i="20"/>
  <c r="AG410" i="20"/>
  <c r="AS409" i="20"/>
  <c r="AU409" i="20" s="1"/>
  <c r="AW409" i="20" s="1"/>
  <c r="AI409" i="20"/>
  <c r="AS408" i="20"/>
  <c r="AU408" i="20" s="1"/>
  <c r="AI408" i="20"/>
  <c r="AS407" i="20"/>
  <c r="AU407" i="20" s="1"/>
  <c r="AI407" i="20"/>
  <c r="AS406" i="20"/>
  <c r="AU406" i="20" s="1"/>
  <c r="AW406" i="20" s="1"/>
  <c r="AI406" i="20"/>
  <c r="Y405" i="20"/>
  <c r="AS404" i="20"/>
  <c r="AS405" i="20" s="1"/>
  <c r="AR404" i="20"/>
  <c r="AR405" i="20" s="1"/>
  <c r="AA403" i="20"/>
  <c r="AR402" i="20"/>
  <c r="AA402" i="20"/>
  <c r="T401" i="20"/>
  <c r="AR400" i="20"/>
  <c r="AR401" i="20" s="1"/>
  <c r="W400" i="20"/>
  <c r="W401" i="20" s="1"/>
  <c r="H399" i="20"/>
  <c r="AR398" i="20"/>
  <c r="K398" i="20"/>
  <c r="AR397" i="20"/>
  <c r="AU397" i="20" s="1"/>
  <c r="K397" i="20"/>
  <c r="S396" i="20"/>
  <c r="P396" i="20"/>
  <c r="AR395" i="20"/>
  <c r="AU395" i="20" s="1"/>
  <c r="AW395" i="20" s="1"/>
  <c r="AR394" i="20"/>
  <c r="AU394" i="20" s="1"/>
  <c r="AV394" i="20" s="1"/>
  <c r="T393" i="20"/>
  <c r="L393" i="20"/>
  <c r="AU392" i="20"/>
  <c r="AW392" i="20" s="1"/>
  <c r="O392" i="20"/>
  <c r="O393" i="20" s="1"/>
  <c r="AR391" i="20"/>
  <c r="W391" i="20"/>
  <c r="W393" i="20" s="1"/>
  <c r="T390" i="20"/>
  <c r="AR389" i="20"/>
  <c r="AR390" i="20" s="1"/>
  <c r="W389" i="20"/>
  <c r="W390" i="20" s="1"/>
  <c r="T388" i="20"/>
  <c r="AR387" i="20"/>
  <c r="W387" i="20"/>
  <c r="W388" i="20" s="1"/>
  <c r="X386" i="20"/>
  <c r="AR386" i="20" s="1"/>
  <c r="AU386" i="20" s="1"/>
  <c r="AR385" i="20"/>
  <c r="AU385" i="20" s="1"/>
  <c r="AA385" i="20"/>
  <c r="AA386" i="20" s="1"/>
  <c r="AR384" i="20"/>
  <c r="AU384" i="20" s="1"/>
  <c r="Y384" i="20"/>
  <c r="AU383" i="20"/>
  <c r="X382" i="20"/>
  <c r="AR382" i="20" s="1"/>
  <c r="AU382" i="20" s="1"/>
  <c r="AR381" i="20"/>
  <c r="AU381" i="20" s="1"/>
  <c r="AW381" i="20" s="1"/>
  <c r="AW382" i="20" s="1"/>
  <c r="AA381" i="20"/>
  <c r="AA382" i="20" s="1"/>
  <c r="X380" i="20"/>
  <c r="AR380" i="20" s="1"/>
  <c r="AU380" i="20" s="1"/>
  <c r="AR379" i="20"/>
  <c r="AU379" i="20" s="1"/>
  <c r="AA379" i="20"/>
  <c r="AA380" i="20" s="1"/>
  <c r="X378" i="20"/>
  <c r="AR378" i="20" s="1"/>
  <c r="AU378" i="20" s="1"/>
  <c r="AR377" i="20"/>
  <c r="AU377" i="20" s="1"/>
  <c r="AW377" i="20" s="1"/>
  <c r="AW378" i="20" s="1"/>
  <c r="AA377" i="20"/>
  <c r="AA378" i="20" s="1"/>
  <c r="X376" i="20"/>
  <c r="AR376" i="20" s="1"/>
  <c r="AU376" i="20" s="1"/>
  <c r="AR375" i="20"/>
  <c r="AU375" i="20" s="1"/>
  <c r="AA375" i="20"/>
  <c r="AA376" i="20" s="1"/>
  <c r="X374" i="20"/>
  <c r="AR374" i="20" s="1"/>
  <c r="AU374" i="20" s="1"/>
  <c r="AR373" i="20"/>
  <c r="AU373" i="20" s="1"/>
  <c r="AW373" i="20" s="1"/>
  <c r="AW374" i="20" s="1"/>
  <c r="AA373" i="20"/>
  <c r="AA374" i="20" s="1"/>
  <c r="X372" i="20"/>
  <c r="AR372" i="20" s="1"/>
  <c r="AU372" i="20" s="1"/>
  <c r="AR371" i="20"/>
  <c r="AU371" i="20" s="1"/>
  <c r="AA371" i="20"/>
  <c r="AA372" i="20" s="1"/>
  <c r="X370" i="20"/>
  <c r="AR370" i="20" s="1"/>
  <c r="AU370" i="20" s="1"/>
  <c r="AR369" i="20"/>
  <c r="AU369" i="20" s="1"/>
  <c r="AW369" i="20" s="1"/>
  <c r="AW370" i="20" s="1"/>
  <c r="AA369" i="20"/>
  <c r="AA370" i="20" s="1"/>
  <c r="X368" i="20"/>
  <c r="AR368" i="20" s="1"/>
  <c r="AU368" i="20" s="1"/>
  <c r="AR367" i="20"/>
  <c r="AU367" i="20" s="1"/>
  <c r="AV367" i="20" s="1"/>
  <c r="AA367" i="20"/>
  <c r="AR366" i="20"/>
  <c r="AU366" i="20" s="1"/>
  <c r="AW366" i="20" s="1"/>
  <c r="AA366" i="20"/>
  <c r="AA368" i="20" s="1"/>
  <c r="X365" i="20"/>
  <c r="AR365" i="20" s="1"/>
  <c r="AU365" i="20" s="1"/>
  <c r="AR364" i="20"/>
  <c r="AU364" i="20" s="1"/>
  <c r="AV364" i="20" s="1"/>
  <c r="AV365" i="20" s="1"/>
  <c r="AA364" i="20"/>
  <c r="AA365" i="20" s="1"/>
  <c r="X363" i="20"/>
  <c r="AR363" i="20" s="1"/>
  <c r="AU363" i="20" s="1"/>
  <c r="AR362" i="20"/>
  <c r="AU362" i="20" s="1"/>
  <c r="AW362" i="20" s="1"/>
  <c r="AW363" i="20" s="1"/>
  <c r="AA362" i="20"/>
  <c r="AA363" i="20" s="1"/>
  <c r="X361" i="20"/>
  <c r="AR361" i="20" s="1"/>
  <c r="AU361" i="20" s="1"/>
  <c r="AR360" i="20"/>
  <c r="AU360" i="20" s="1"/>
  <c r="AV360" i="20" s="1"/>
  <c r="AV361" i="20" s="1"/>
  <c r="AA360" i="20"/>
  <c r="AA361" i="20" s="1"/>
  <c r="X359" i="20"/>
  <c r="AR359" i="20" s="1"/>
  <c r="AU359" i="20" s="1"/>
  <c r="AR358" i="20"/>
  <c r="AU358" i="20" s="1"/>
  <c r="AW358" i="20" s="1"/>
  <c r="AW359" i="20" s="1"/>
  <c r="AA358" i="20"/>
  <c r="AA359" i="20" s="1"/>
  <c r="X357" i="20"/>
  <c r="AR357" i="20" s="1"/>
  <c r="AU357" i="20" s="1"/>
  <c r="AR356" i="20"/>
  <c r="AU356" i="20" s="1"/>
  <c r="AV356" i="20" s="1"/>
  <c r="AV357" i="20" s="1"/>
  <c r="AA356" i="20"/>
  <c r="AA357" i="20" s="1"/>
  <c r="X355" i="20"/>
  <c r="AR355" i="20" s="1"/>
  <c r="AU355" i="20" s="1"/>
  <c r="AR354" i="20"/>
  <c r="AU354" i="20" s="1"/>
  <c r="AW354" i="20" s="1"/>
  <c r="AW355" i="20" s="1"/>
  <c r="AA354" i="20"/>
  <c r="AA355" i="20" s="1"/>
  <c r="X353" i="20"/>
  <c r="AR353" i="20" s="1"/>
  <c r="AU353" i="20" s="1"/>
  <c r="AR352" i="20"/>
  <c r="AU352" i="20" s="1"/>
  <c r="AV352" i="20" s="1"/>
  <c r="AV353" i="20" s="1"/>
  <c r="AA352" i="20"/>
  <c r="AA353" i="20" s="1"/>
  <c r="X351" i="20"/>
  <c r="AR350" i="20"/>
  <c r="AU350" i="20" s="1"/>
  <c r="AA350" i="20"/>
  <c r="AA351" i="20" s="1"/>
  <c r="X349" i="20"/>
  <c r="AR348" i="20"/>
  <c r="AR349" i="20" s="1"/>
  <c r="AA348" i="20"/>
  <c r="AA349" i="20" s="1"/>
  <c r="X347" i="20"/>
  <c r="AR347" i="20" s="1"/>
  <c r="AU347" i="20" s="1"/>
  <c r="AR346" i="20"/>
  <c r="AU346" i="20" s="1"/>
  <c r="AW346" i="20" s="1"/>
  <c r="AW347" i="20" s="1"/>
  <c r="AA346" i="20"/>
  <c r="AA347" i="20" s="1"/>
  <c r="X345" i="20"/>
  <c r="AR345" i="20" s="1"/>
  <c r="AU345" i="20" s="1"/>
  <c r="AR344" i="20"/>
  <c r="AU344" i="20" s="1"/>
  <c r="AV344" i="20" s="1"/>
  <c r="AV345" i="20" s="1"/>
  <c r="AA344" i="20"/>
  <c r="AA345" i="20" s="1"/>
  <c r="Y343" i="20"/>
  <c r="AS343" i="20" s="1"/>
  <c r="X343" i="20"/>
  <c r="AR343" i="20" s="1"/>
  <c r="AS342" i="20"/>
  <c r="AR342" i="20"/>
  <c r="AA342" i="20"/>
  <c r="AR341" i="20"/>
  <c r="AU341" i="20" s="1"/>
  <c r="AW341" i="20" s="1"/>
  <c r="AA341" i="20"/>
  <c r="AR340" i="20"/>
  <c r="AU340" i="20" s="1"/>
  <c r="AV340" i="20" s="1"/>
  <c r="AA340" i="20"/>
  <c r="X339" i="20"/>
  <c r="AR338" i="20"/>
  <c r="AU338" i="20" s="1"/>
  <c r="AA338" i="20"/>
  <c r="AA339" i="20" s="1"/>
  <c r="AG337" i="20"/>
  <c r="AF337" i="20"/>
  <c r="X337" i="20"/>
  <c r="T337" i="20"/>
  <c r="AS336" i="20"/>
  <c r="AS337" i="20" s="1"/>
  <c r="AI336" i="20"/>
  <c r="AR335" i="20"/>
  <c r="AU335" i="20" s="1"/>
  <c r="AW335" i="20" s="1"/>
  <c r="AI335" i="20"/>
  <c r="AR334" i="20"/>
  <c r="AU334" i="20" s="1"/>
  <c r="W334" i="20"/>
  <c r="W337" i="20" s="1"/>
  <c r="AR333" i="20"/>
  <c r="AU333" i="20" s="1"/>
  <c r="AW333" i="20" s="1"/>
  <c r="AA333" i="20"/>
  <c r="AA337" i="20" s="1"/>
  <c r="AF332" i="20"/>
  <c r="AR331" i="20"/>
  <c r="AU331" i="20" s="1"/>
  <c r="AV331" i="20" s="1"/>
  <c r="AI331" i="20"/>
  <c r="AR330" i="20"/>
  <c r="AU330" i="20" s="1"/>
  <c r="AW330" i="20" s="1"/>
  <c r="AI330" i="20"/>
  <c r="AR329" i="20"/>
  <c r="AU329" i="20" s="1"/>
  <c r="AV329" i="20" s="1"/>
  <c r="AI329" i="20"/>
  <c r="X328" i="20"/>
  <c r="AR328" i="20" s="1"/>
  <c r="AU328" i="20" s="1"/>
  <c r="AR327" i="20"/>
  <c r="AU327" i="20" s="1"/>
  <c r="AW327" i="20" s="1"/>
  <c r="AA327" i="20"/>
  <c r="AR326" i="20"/>
  <c r="AU326" i="20" s="1"/>
  <c r="AA326" i="20"/>
  <c r="AR325" i="20"/>
  <c r="AU325" i="20" s="1"/>
  <c r="AW325" i="20" s="1"/>
  <c r="AA325" i="20"/>
  <c r="X324" i="20"/>
  <c r="AR324" i="20" s="1"/>
  <c r="AU324" i="20" s="1"/>
  <c r="AR323" i="20"/>
  <c r="AU323" i="20" s="1"/>
  <c r="AV323" i="20" s="1"/>
  <c r="AA323" i="20"/>
  <c r="AR322" i="20"/>
  <c r="AU322" i="20" s="1"/>
  <c r="AW322" i="20" s="1"/>
  <c r="AA322" i="20"/>
  <c r="AR321" i="20"/>
  <c r="AU321" i="20" s="1"/>
  <c r="AV321" i="20" s="1"/>
  <c r="AA321" i="20"/>
  <c r="X320" i="20"/>
  <c r="AR320" i="20" s="1"/>
  <c r="AU320" i="20" s="1"/>
  <c r="AR319" i="20"/>
  <c r="AU319" i="20" s="1"/>
  <c r="AW319" i="20" s="1"/>
  <c r="AW320" i="20" s="1"/>
  <c r="AA319" i="20"/>
  <c r="AA320" i="20" s="1"/>
  <c r="X318" i="20"/>
  <c r="AR318" i="20" s="1"/>
  <c r="AU318" i="20" s="1"/>
  <c r="AR317" i="20"/>
  <c r="AU317" i="20" s="1"/>
  <c r="AA317" i="20"/>
  <c r="AA318" i="20" s="1"/>
  <c r="Y316" i="20"/>
  <c r="AS316" i="20" s="1"/>
  <c r="AU316" i="20" s="1"/>
  <c r="AS315" i="20"/>
  <c r="AU315" i="20" s="1"/>
  <c r="AW315" i="20" s="1"/>
  <c r="AW316" i="20" s="1"/>
  <c r="AA315" i="20"/>
  <c r="AA316" i="20" s="1"/>
  <c r="Y314" i="20"/>
  <c r="AS314" i="20" s="1"/>
  <c r="AU314" i="20" s="1"/>
  <c r="AS313" i="20"/>
  <c r="AU313" i="20" s="1"/>
  <c r="AV313" i="20" s="1"/>
  <c r="AV314" i="20" s="1"/>
  <c r="AA313" i="20"/>
  <c r="AA314" i="20" s="1"/>
  <c r="X312" i="20"/>
  <c r="AR311" i="20"/>
  <c r="AU311" i="20" s="1"/>
  <c r="AA311" i="20"/>
  <c r="AA312" i="20" s="1"/>
  <c r="Y310" i="20"/>
  <c r="AS309" i="20"/>
  <c r="AS310" i="20" s="1"/>
  <c r="AA309" i="20"/>
  <c r="AA310" i="20" s="1"/>
  <c r="X308" i="20"/>
  <c r="AR308" i="20" s="1"/>
  <c r="AU308" i="20" s="1"/>
  <c r="AR307" i="20"/>
  <c r="AU307" i="20" s="1"/>
  <c r="AW307" i="20" s="1"/>
  <c r="AW308" i="20" s="1"/>
  <c r="AA307" i="20"/>
  <c r="AA308" i="20" s="1"/>
  <c r="H306" i="20"/>
  <c r="AR306" i="20" s="1"/>
  <c r="AU306" i="20" s="1"/>
  <c r="AR305" i="20"/>
  <c r="AU305" i="20" s="1"/>
  <c r="K305" i="20"/>
  <c r="AR304" i="20"/>
  <c r="AU304" i="20" s="1"/>
  <c r="AW304" i="20" s="1"/>
  <c r="K304" i="20"/>
  <c r="AR303" i="20"/>
  <c r="AU303" i="20" s="1"/>
  <c r="AV303" i="20" s="1"/>
  <c r="K303" i="20"/>
  <c r="AR302" i="20"/>
  <c r="AU302" i="20" s="1"/>
  <c r="AW302" i="20" s="1"/>
  <c r="K302" i="20"/>
  <c r="AR301" i="20"/>
  <c r="AU301" i="20" s="1"/>
  <c r="K301" i="20"/>
  <c r="AR300" i="20"/>
  <c r="AU300" i="20" s="1"/>
  <c r="AW300" i="20" s="1"/>
  <c r="K300" i="20"/>
  <c r="AR299" i="20"/>
  <c r="AU299" i="20" s="1"/>
  <c r="AV299" i="20" s="1"/>
  <c r="K299" i="20"/>
  <c r="H298" i="20"/>
  <c r="AR298" i="20" s="1"/>
  <c r="AU298" i="20" s="1"/>
  <c r="AR297" i="20"/>
  <c r="AU297" i="20" s="1"/>
  <c r="AW297" i="20" s="1"/>
  <c r="K297" i="20"/>
  <c r="AR296" i="20"/>
  <c r="AU296" i="20" s="1"/>
  <c r="AV296" i="20" s="1"/>
  <c r="K296" i="20"/>
  <c r="AR295" i="20"/>
  <c r="AU295" i="20" s="1"/>
  <c r="AW295" i="20" s="1"/>
  <c r="K295" i="20"/>
  <c r="AR294" i="20"/>
  <c r="AU294" i="20" s="1"/>
  <c r="K294" i="20"/>
  <c r="AR293" i="20"/>
  <c r="AU293" i="20" s="1"/>
  <c r="AW293" i="20" s="1"/>
  <c r="K293" i="20"/>
  <c r="H292" i="20"/>
  <c r="AR292" i="20" s="1"/>
  <c r="AU292" i="20" s="1"/>
  <c r="AR291" i="20"/>
  <c r="AU291" i="20" s="1"/>
  <c r="AV291" i="20" s="1"/>
  <c r="K291" i="20"/>
  <c r="AR290" i="20"/>
  <c r="AU290" i="20" s="1"/>
  <c r="AW290" i="20" s="1"/>
  <c r="K290" i="20"/>
  <c r="AR289" i="20"/>
  <c r="AU289" i="20" s="1"/>
  <c r="AV289" i="20" s="1"/>
  <c r="K289" i="20"/>
  <c r="AR288" i="20"/>
  <c r="AU288" i="20" s="1"/>
  <c r="AW288" i="20" s="1"/>
  <c r="K288" i="20"/>
  <c r="AR287" i="20"/>
  <c r="AU287" i="20" s="1"/>
  <c r="AV287" i="20" s="1"/>
  <c r="K287" i="20"/>
  <c r="AR286" i="20"/>
  <c r="AU286" i="20" s="1"/>
  <c r="AW286" i="20" s="1"/>
  <c r="K286" i="20"/>
  <c r="AR285" i="20"/>
  <c r="AU285" i="20" s="1"/>
  <c r="AV285" i="20" s="1"/>
  <c r="K285" i="20"/>
  <c r="H284" i="20"/>
  <c r="AR284" i="20" s="1"/>
  <c r="AU284" i="20" s="1"/>
  <c r="AR283" i="20"/>
  <c r="AU283" i="20" s="1"/>
  <c r="AV283" i="20" s="1"/>
  <c r="AV284" i="20" s="1"/>
  <c r="K283" i="20"/>
  <c r="K284" i="20" s="1"/>
  <c r="H282" i="20"/>
  <c r="AR282" i="20" s="1"/>
  <c r="AU282" i="20" s="1"/>
  <c r="AR281" i="20"/>
  <c r="AU281" i="20" s="1"/>
  <c r="AW281" i="20" s="1"/>
  <c r="K281" i="20"/>
  <c r="AR280" i="20"/>
  <c r="AU280" i="20" s="1"/>
  <c r="AV280" i="20" s="1"/>
  <c r="K280" i="20"/>
  <c r="AR279" i="20"/>
  <c r="AU279" i="20" s="1"/>
  <c r="AW279" i="20" s="1"/>
  <c r="K279" i="20"/>
  <c r="AR278" i="20"/>
  <c r="AU278" i="20" s="1"/>
  <c r="K278" i="20"/>
  <c r="AR277" i="20"/>
  <c r="AU277" i="20" s="1"/>
  <c r="AW277" i="20" s="1"/>
  <c r="K277" i="20"/>
  <c r="J276" i="20"/>
  <c r="AT276" i="20" s="1"/>
  <c r="H276" i="20"/>
  <c r="AR276" i="20" s="1"/>
  <c r="AR275" i="20"/>
  <c r="AU275" i="20" s="1"/>
  <c r="K275" i="20"/>
  <c r="AR274" i="20"/>
  <c r="AU274" i="20" s="1"/>
  <c r="AW274" i="20" s="1"/>
  <c r="K274" i="20"/>
  <c r="AR273" i="20"/>
  <c r="AU273" i="20" s="1"/>
  <c r="AV273" i="20" s="1"/>
  <c r="K273" i="20"/>
  <c r="H272" i="20"/>
  <c r="AR272" i="20" s="1"/>
  <c r="AU272" i="20" s="1"/>
  <c r="AR271" i="20"/>
  <c r="AU271" i="20" s="1"/>
  <c r="AW271" i="20" s="1"/>
  <c r="K271" i="20"/>
  <c r="AR270" i="20"/>
  <c r="AU270" i="20" s="1"/>
  <c r="AV270" i="20" s="1"/>
  <c r="K270" i="20"/>
  <c r="AR269" i="20"/>
  <c r="AU269" i="20" s="1"/>
  <c r="AW269" i="20" s="1"/>
  <c r="K269" i="20"/>
  <c r="AR268" i="20"/>
  <c r="AU268" i="20" s="1"/>
  <c r="K268" i="20"/>
  <c r="AR267" i="20"/>
  <c r="AU267" i="20" s="1"/>
  <c r="AW267" i="20" s="1"/>
  <c r="K267" i="20"/>
  <c r="AR266" i="20"/>
  <c r="AU266" i="20" s="1"/>
  <c r="AV266" i="20" s="1"/>
  <c r="K266" i="20"/>
  <c r="AR265" i="20"/>
  <c r="AU265" i="20" s="1"/>
  <c r="AW265" i="20" s="1"/>
  <c r="K265" i="20"/>
  <c r="AR264" i="20"/>
  <c r="AU264" i="20" s="1"/>
  <c r="K264" i="20"/>
  <c r="AU231" i="20"/>
  <c r="AT231" i="20"/>
  <c r="O231" i="20"/>
  <c r="N231" i="20"/>
  <c r="AW230" i="20"/>
  <c r="AV230" i="20"/>
  <c r="AW229" i="20"/>
  <c r="AV229" i="20"/>
  <c r="AW228" i="20"/>
  <c r="AW231" i="20" s="1"/>
  <c r="AV228" i="20"/>
  <c r="AV231" i="20" s="1"/>
  <c r="AU227" i="20"/>
  <c r="AT227" i="20"/>
  <c r="O227" i="20"/>
  <c r="N227" i="20"/>
  <c r="AW226" i="20"/>
  <c r="AW227" i="20" s="1"/>
  <c r="AV226" i="20"/>
  <c r="AV227" i="20" s="1"/>
  <c r="AU225" i="20"/>
  <c r="AT225" i="20"/>
  <c r="O225" i="20"/>
  <c r="N225" i="20"/>
  <c r="AW224" i="20"/>
  <c r="AW225" i="20" s="1"/>
  <c r="AV224" i="20"/>
  <c r="AV225" i="20" s="1"/>
  <c r="AU223" i="20"/>
  <c r="AT223" i="20"/>
  <c r="O223" i="20"/>
  <c r="N223" i="20"/>
  <c r="AW222" i="20"/>
  <c r="AW223" i="20" s="1"/>
  <c r="AV222" i="20"/>
  <c r="AV223" i="20" s="1"/>
  <c r="AU221" i="20"/>
  <c r="AT221" i="20"/>
  <c r="O221" i="20"/>
  <c r="N221" i="20"/>
  <c r="AW220" i="20"/>
  <c r="AW221" i="20" s="1"/>
  <c r="AV220" i="20"/>
  <c r="AV221" i="20" s="1"/>
  <c r="AU219" i="20"/>
  <c r="AT219" i="20"/>
  <c r="O219" i="20"/>
  <c r="N219" i="20"/>
  <c r="AW218" i="20"/>
  <c r="AW219" i="20" s="1"/>
  <c r="AV218" i="20"/>
  <c r="AV219" i="20" s="1"/>
  <c r="AU217" i="20"/>
  <c r="AT217" i="20"/>
  <c r="O217" i="20"/>
  <c r="N217" i="20"/>
  <c r="AW216" i="20"/>
  <c r="AV216" i="20"/>
  <c r="AW215" i="20"/>
  <c r="AV215" i="20"/>
  <c r="AW214" i="20"/>
  <c r="AV214" i="20"/>
  <c r="AW213" i="20"/>
  <c r="AV213" i="20"/>
  <c r="AW212" i="20"/>
  <c r="AV212" i="20"/>
  <c r="AW211" i="20"/>
  <c r="AW217" i="20" s="1"/>
  <c r="AV211" i="20"/>
  <c r="AV217" i="20" s="1"/>
  <c r="AU210" i="20"/>
  <c r="AT210" i="20"/>
  <c r="O210" i="20"/>
  <c r="N210" i="20"/>
  <c r="AW209" i="20"/>
  <c r="AV209" i="20"/>
  <c r="AW208" i="20"/>
  <c r="AV208" i="20"/>
  <c r="AW207" i="20"/>
  <c r="AV207" i="20"/>
  <c r="AW206" i="20"/>
  <c r="AV206" i="20"/>
  <c r="AW205" i="20"/>
  <c r="AV205" i="20"/>
  <c r="AW204" i="20"/>
  <c r="AV204" i="20"/>
  <c r="AW203" i="20"/>
  <c r="AV203" i="20"/>
  <c r="AW202" i="20"/>
  <c r="AV202" i="20"/>
  <c r="AW201" i="20"/>
  <c r="AV201" i="20"/>
  <c r="AW200" i="20"/>
  <c r="AV200" i="20"/>
  <c r="AW199" i="20"/>
  <c r="AV199" i="20"/>
  <c r="AW198" i="20"/>
  <c r="AV198" i="20"/>
  <c r="AW197" i="20"/>
  <c r="AV197" i="20"/>
  <c r="AW196" i="20"/>
  <c r="AV196" i="20"/>
  <c r="AW195" i="20"/>
  <c r="AV195" i="20"/>
  <c r="AW194" i="20"/>
  <c r="AV194" i="20"/>
  <c r="AW193" i="20"/>
  <c r="AV193" i="20"/>
  <c r="AW192" i="20"/>
  <c r="AV192" i="20"/>
  <c r="AW191" i="20"/>
  <c r="AV191" i="20"/>
  <c r="AW190" i="20"/>
  <c r="AV190" i="20"/>
  <c r="AW189" i="20"/>
  <c r="AV189" i="20"/>
  <c r="AW188" i="20"/>
  <c r="AV188" i="20"/>
  <c r="AW187" i="20"/>
  <c r="AV187" i="20"/>
  <c r="AW186" i="20"/>
  <c r="AV186" i="20"/>
  <c r="AW185" i="20"/>
  <c r="AV185" i="20"/>
  <c r="AW184" i="20"/>
  <c r="AV184" i="20"/>
  <c r="AW183" i="20"/>
  <c r="AV183" i="20"/>
  <c r="AW182" i="20"/>
  <c r="AV182" i="20"/>
  <c r="AW181" i="20"/>
  <c r="AV181" i="20"/>
  <c r="AW180" i="20"/>
  <c r="AV180" i="20"/>
  <c r="AW179" i="20"/>
  <c r="AV179" i="20"/>
  <c r="AW178" i="20"/>
  <c r="AV178" i="20"/>
  <c r="AW177" i="20"/>
  <c r="AV177" i="20"/>
  <c r="AW176" i="20"/>
  <c r="AV176" i="20"/>
  <c r="AW175" i="20"/>
  <c r="AV175" i="20"/>
  <c r="AW174" i="20"/>
  <c r="AV174" i="20"/>
  <c r="AW173" i="20"/>
  <c r="AV173" i="20"/>
  <c r="AW172" i="20"/>
  <c r="AV172" i="20"/>
  <c r="AW171" i="20"/>
  <c r="AV171" i="20"/>
  <c r="A171" i="20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W170" i="20"/>
  <c r="AV170" i="20"/>
  <c r="AU169" i="20"/>
  <c r="AT169" i="20"/>
  <c r="O169" i="20"/>
  <c r="N169" i="20"/>
  <c r="AW168" i="20"/>
  <c r="AV168" i="20"/>
  <c r="AW167" i="20"/>
  <c r="AV167" i="20"/>
  <c r="AW166" i="20"/>
  <c r="AW169" i="20" s="1"/>
  <c r="AV166" i="20"/>
  <c r="AV169" i="20" s="1"/>
  <c r="AU165" i="20"/>
  <c r="AT165" i="20"/>
  <c r="O165" i="20"/>
  <c r="N165" i="20"/>
  <c r="AW164" i="20"/>
  <c r="AV164" i="20"/>
  <c r="AW163" i="20"/>
  <c r="AV163" i="20"/>
  <c r="AW162" i="20"/>
  <c r="AV162" i="20"/>
  <c r="AW161" i="20"/>
  <c r="AV161" i="20"/>
  <c r="AW160" i="20"/>
  <c r="AV160" i="20"/>
  <c r="AW159" i="20"/>
  <c r="AV159" i="20"/>
  <c r="AW158" i="20"/>
  <c r="AV158" i="20"/>
  <c r="AW157" i="20"/>
  <c r="AV157" i="20"/>
  <c r="AW156" i="20"/>
  <c r="AV156" i="20"/>
  <c r="AW155" i="20"/>
  <c r="AV155" i="20"/>
  <c r="AW154" i="20"/>
  <c r="AV154" i="20"/>
  <c r="AW153" i="20"/>
  <c r="AV153" i="20"/>
  <c r="AW152" i="20"/>
  <c r="AV152" i="20"/>
  <c r="AW151" i="20"/>
  <c r="AV151" i="20"/>
  <c r="AW150" i="20"/>
  <c r="AW165" i="20" s="1"/>
  <c r="AV150" i="20"/>
  <c r="AU149" i="20"/>
  <c r="AT149" i="20"/>
  <c r="O149" i="20"/>
  <c r="N149" i="20"/>
  <c r="AW148" i="20"/>
  <c r="AV148" i="20"/>
  <c r="AW147" i="20"/>
  <c r="AV147" i="20"/>
  <c r="AW146" i="20"/>
  <c r="AV146" i="20"/>
  <c r="AW145" i="20"/>
  <c r="AV145" i="20"/>
  <c r="AW144" i="20"/>
  <c r="AV144" i="20"/>
  <c r="AW143" i="20"/>
  <c r="AV143" i="20"/>
  <c r="AW142" i="20"/>
  <c r="AV142" i="20"/>
  <c r="AW141" i="20"/>
  <c r="AV141" i="20"/>
  <c r="AW140" i="20"/>
  <c r="AV140" i="20"/>
  <c r="AW139" i="20"/>
  <c r="AV139" i="20"/>
  <c r="AW138" i="20"/>
  <c r="AV138" i="20"/>
  <c r="AW137" i="20"/>
  <c r="AV137" i="20"/>
  <c r="AW136" i="20"/>
  <c r="AW149" i="20" s="1"/>
  <c r="AV136" i="20"/>
  <c r="AV149" i="20" s="1"/>
  <c r="AU135" i="20"/>
  <c r="AT135" i="20"/>
  <c r="O135" i="20"/>
  <c r="N135" i="20"/>
  <c r="M135" i="20"/>
  <c r="L135" i="20"/>
  <c r="AW134" i="20"/>
  <c r="AV134" i="20"/>
  <c r="AW133" i="20"/>
  <c r="AV133" i="20"/>
  <c r="AW132" i="20"/>
  <c r="AV132" i="20"/>
  <c r="AW131" i="20"/>
  <c r="AW135" i="20" s="1"/>
  <c r="AV131" i="20"/>
  <c r="AV135" i="20" s="1"/>
  <c r="AU130" i="20"/>
  <c r="AT130" i="20"/>
  <c r="O130" i="20"/>
  <c r="N130" i="20"/>
  <c r="AW129" i="20"/>
  <c r="AV129" i="20"/>
  <c r="AW128" i="20"/>
  <c r="AV128" i="20"/>
  <c r="AW127" i="20"/>
  <c r="AV127" i="20"/>
  <c r="AW126" i="20"/>
  <c r="AW130" i="20" s="1"/>
  <c r="AV126" i="20"/>
  <c r="AV130" i="20" s="1"/>
  <c r="AU125" i="20"/>
  <c r="AT125" i="20"/>
  <c r="O125" i="20"/>
  <c r="N125" i="20"/>
  <c r="AW124" i="20"/>
  <c r="AV124" i="20"/>
  <c r="AW123" i="20"/>
  <c r="AV123" i="20"/>
  <c r="AV122" i="20"/>
  <c r="AW121" i="20"/>
  <c r="AV121" i="20"/>
  <c r="AW120" i="20"/>
  <c r="AV120" i="20"/>
  <c r="AW119" i="20"/>
  <c r="AW118" i="20"/>
  <c r="N117" i="20"/>
  <c r="AT116" i="20"/>
  <c r="AT117" i="20" s="1"/>
  <c r="O116" i="20"/>
  <c r="O117" i="20" s="1"/>
  <c r="AS115" i="20"/>
  <c r="AR115" i="20"/>
  <c r="O115" i="20"/>
  <c r="N115" i="20"/>
  <c r="AT115" i="20" s="1"/>
  <c r="AT114" i="20"/>
  <c r="AS114" i="20"/>
  <c r="AR114" i="20"/>
  <c r="AS113" i="20"/>
  <c r="AR113" i="20"/>
  <c r="O113" i="20"/>
  <c r="N113" i="20"/>
  <c r="AT113" i="20" s="1"/>
  <c r="AT112" i="20"/>
  <c r="AS112" i="20"/>
  <c r="AR112" i="20"/>
  <c r="N111" i="20"/>
  <c r="AT110" i="20"/>
  <c r="AU110" i="20" s="1"/>
  <c r="O110" i="20"/>
  <c r="O111" i="20" s="1"/>
  <c r="N109" i="20"/>
  <c r="AT108" i="20"/>
  <c r="AV108" i="20" s="1"/>
  <c r="O108" i="20"/>
  <c r="AT107" i="20"/>
  <c r="AU107" i="20" s="1"/>
  <c r="AW107" i="20" s="1"/>
  <c r="O107" i="20"/>
  <c r="AT106" i="20"/>
  <c r="AU106" i="20" s="1"/>
  <c r="O106" i="20"/>
  <c r="N105" i="20"/>
  <c r="AT104" i="20"/>
  <c r="AU104" i="20" s="1"/>
  <c r="AV104" i="20" s="1"/>
  <c r="AV105" i="20" s="1"/>
  <c r="O104" i="20"/>
  <c r="O105" i="20" s="1"/>
  <c r="N103" i="20"/>
  <c r="AT102" i="20"/>
  <c r="AT103" i="20" s="1"/>
  <c r="O102" i="20"/>
  <c r="O103" i="20" s="1"/>
  <c r="N101" i="20"/>
  <c r="AT100" i="20"/>
  <c r="AU100" i="20" s="1"/>
  <c r="AV100" i="20" s="1"/>
  <c r="AV101" i="20" s="1"/>
  <c r="O100" i="20"/>
  <c r="O101" i="20" s="1"/>
  <c r="N99" i="20"/>
  <c r="AT98" i="20"/>
  <c r="AT99" i="20" s="1"/>
  <c r="O98" i="20"/>
  <c r="O99" i="20" s="1"/>
  <c r="N97" i="20"/>
  <c r="AT96" i="20"/>
  <c r="AU96" i="20" s="1"/>
  <c r="AV96" i="20" s="1"/>
  <c r="AV97" i="20" s="1"/>
  <c r="O96" i="20"/>
  <c r="O97" i="20" s="1"/>
  <c r="N95" i="20"/>
  <c r="AT94" i="20"/>
  <c r="AU94" i="20" s="1"/>
  <c r="AV94" i="20" s="1"/>
  <c r="O94" i="20"/>
  <c r="AT93" i="20"/>
  <c r="O93" i="20"/>
  <c r="N92" i="20"/>
  <c r="AT91" i="20"/>
  <c r="AT92" i="20" s="1"/>
  <c r="O91" i="20"/>
  <c r="O92" i="20" s="1"/>
  <c r="AT89" i="20"/>
  <c r="AU89" i="20" s="1"/>
  <c r="AW89" i="20" s="1"/>
  <c r="AW90" i="20" s="1"/>
  <c r="O89" i="20"/>
  <c r="O90" i="20" s="1"/>
  <c r="N88" i="20"/>
  <c r="AT87" i="20"/>
  <c r="O87" i="20"/>
  <c r="AU87" i="20" s="1"/>
  <c r="AW87" i="20" s="1"/>
  <c r="AT86" i="20"/>
  <c r="O86" i="20"/>
  <c r="AU86" i="20" s="1"/>
  <c r="AT85" i="20"/>
  <c r="O85" i="20"/>
  <c r="AU85" i="20" s="1"/>
  <c r="AW85" i="20" s="1"/>
  <c r="AT84" i="20"/>
  <c r="O84" i="20"/>
  <c r="O88" i="20" s="1"/>
  <c r="N83" i="20"/>
  <c r="AT82" i="20"/>
  <c r="O82" i="20"/>
  <c r="AU82" i="20" s="1"/>
  <c r="AW82" i="20" s="1"/>
  <c r="AT81" i="20"/>
  <c r="O81" i="20"/>
  <c r="AU81" i="20" s="1"/>
  <c r="AT80" i="20"/>
  <c r="O80" i="20"/>
  <c r="AU80" i="20" s="1"/>
  <c r="AW80" i="20" s="1"/>
  <c r="AT79" i="20"/>
  <c r="O79" i="20"/>
  <c r="N78" i="20"/>
  <c r="AT77" i="20"/>
  <c r="O77" i="20"/>
  <c r="AU77" i="20" s="1"/>
  <c r="AW77" i="20" s="1"/>
  <c r="AT76" i="20"/>
  <c r="O76" i="20"/>
  <c r="O78" i="20" s="1"/>
  <c r="N75" i="20"/>
  <c r="AT74" i="20"/>
  <c r="O74" i="20"/>
  <c r="AU74" i="20" s="1"/>
  <c r="AW74" i="20" s="1"/>
  <c r="AT73" i="20"/>
  <c r="O73" i="20"/>
  <c r="AU73" i="20" s="1"/>
  <c r="AT72" i="20"/>
  <c r="O72" i="20"/>
  <c r="AU72" i="20" s="1"/>
  <c r="AW72" i="20" s="1"/>
  <c r="AT71" i="20"/>
  <c r="O71" i="20"/>
  <c r="AU71" i="20" s="1"/>
  <c r="AT70" i="20"/>
  <c r="O70" i="20"/>
  <c r="AU70" i="20" s="1"/>
  <c r="AW70" i="20" s="1"/>
  <c r="AT69" i="20"/>
  <c r="O69" i="20"/>
  <c r="AU69" i="20" s="1"/>
  <c r="AT68" i="20"/>
  <c r="O68" i="20"/>
  <c r="AU68" i="20" s="1"/>
  <c r="AW68" i="20" s="1"/>
  <c r="AT67" i="20"/>
  <c r="O67" i="20"/>
  <c r="AU67" i="20" s="1"/>
  <c r="AT66" i="20"/>
  <c r="O66" i="20"/>
  <c r="AU66" i="20" s="1"/>
  <c r="AW66" i="20" s="1"/>
  <c r="AT65" i="20"/>
  <c r="O65" i="20"/>
  <c r="AU65" i="20" s="1"/>
  <c r="AT64" i="20"/>
  <c r="O64" i="20"/>
  <c r="AU64" i="20" s="1"/>
  <c r="AW64" i="20" s="1"/>
  <c r="AT63" i="20"/>
  <c r="O63" i="20"/>
  <c r="AU63" i="20" s="1"/>
  <c r="AT62" i="20"/>
  <c r="O62" i="20"/>
  <c r="AU62" i="20" s="1"/>
  <c r="AW62" i="20" s="1"/>
  <c r="AT61" i="20"/>
  <c r="O61" i="20"/>
  <c r="AU61" i="20" s="1"/>
  <c r="AT60" i="20"/>
  <c r="AT75" i="20" s="1"/>
  <c r="O60" i="20"/>
  <c r="O75" i="20" s="1"/>
  <c r="N59" i="20"/>
  <c r="AT58" i="20"/>
  <c r="O58" i="20"/>
  <c r="AU58" i="20" s="1"/>
  <c r="AT57" i="20"/>
  <c r="O57" i="20"/>
  <c r="AU57" i="20" s="1"/>
  <c r="AW57" i="20" s="1"/>
  <c r="AT56" i="20"/>
  <c r="O56" i="20"/>
  <c r="AU56" i="20" s="1"/>
  <c r="AT55" i="20"/>
  <c r="O55" i="20"/>
  <c r="AU55" i="20" s="1"/>
  <c r="AW55" i="20" s="1"/>
  <c r="AT54" i="20"/>
  <c r="O54" i="20"/>
  <c r="AU54" i="20" s="1"/>
  <c r="AT53" i="20"/>
  <c r="O53" i="20"/>
  <c r="AU53" i="20" s="1"/>
  <c r="AW53" i="20" s="1"/>
  <c r="AT52" i="20"/>
  <c r="O52" i="20"/>
  <c r="AU52" i="20" s="1"/>
  <c r="AT51" i="20"/>
  <c r="O51" i="20"/>
  <c r="AU51" i="20" s="1"/>
  <c r="AW51" i="20" s="1"/>
  <c r="AT50" i="20"/>
  <c r="O50" i="20"/>
  <c r="AU50" i="20" s="1"/>
  <c r="AT49" i="20"/>
  <c r="O49" i="20"/>
  <c r="AU49" i="20" s="1"/>
  <c r="AW49" i="20" s="1"/>
  <c r="AT48" i="20"/>
  <c r="O48" i="20"/>
  <c r="AU48" i="20" s="1"/>
  <c r="AT47" i="20"/>
  <c r="O47" i="20"/>
  <c r="AU47" i="20" s="1"/>
  <c r="AW47" i="20" s="1"/>
  <c r="AT46" i="20"/>
  <c r="O46" i="20"/>
  <c r="AU46" i="20" s="1"/>
  <c r="AT45" i="20"/>
  <c r="O45" i="20"/>
  <c r="AU45" i="20" s="1"/>
  <c r="AW45" i="20" s="1"/>
  <c r="AT44" i="20"/>
  <c r="O44" i="20"/>
  <c r="AU44" i="20" s="1"/>
  <c r="AT43" i="20"/>
  <c r="O43" i="20"/>
  <c r="AU43" i="20" s="1"/>
  <c r="AW43" i="20" s="1"/>
  <c r="AT42" i="20"/>
  <c r="O42" i="20"/>
  <c r="N41" i="20"/>
  <c r="AT40" i="20"/>
  <c r="O40" i="20"/>
  <c r="AU40" i="20" s="1"/>
  <c r="AW40" i="20" s="1"/>
  <c r="AT39" i="20"/>
  <c r="O39" i="20"/>
  <c r="AU39" i="20" s="1"/>
  <c r="AT38" i="20"/>
  <c r="O38" i="20"/>
  <c r="AU38" i="20" s="1"/>
  <c r="AW38" i="20" s="1"/>
  <c r="AT37" i="20"/>
  <c r="O37" i="20"/>
  <c r="AU37" i="20" s="1"/>
  <c r="AT36" i="20"/>
  <c r="O36" i="20"/>
  <c r="AU36" i="20" s="1"/>
  <c r="AW36" i="20" s="1"/>
  <c r="AT35" i="20"/>
  <c r="O35" i="20"/>
  <c r="AU35" i="20" s="1"/>
  <c r="AT34" i="20"/>
  <c r="O34" i="20"/>
  <c r="AU34" i="20" s="1"/>
  <c r="AW34" i="20" s="1"/>
  <c r="AT33" i="20"/>
  <c r="O33" i="20"/>
  <c r="AU33" i="20" s="1"/>
  <c r="AT32" i="20"/>
  <c r="O32" i="20"/>
  <c r="AU32" i="20" s="1"/>
  <c r="AW32" i="20" s="1"/>
  <c r="AT31" i="20"/>
  <c r="O31" i="20"/>
  <c r="AU31" i="20" s="1"/>
  <c r="AT30" i="20"/>
  <c r="O30" i="20"/>
  <c r="AU30" i="20" s="1"/>
  <c r="AW30" i="20" s="1"/>
  <c r="AT29" i="20"/>
  <c r="O29" i="20"/>
  <c r="AU29" i="20" s="1"/>
  <c r="AT28" i="20"/>
  <c r="O28" i="20"/>
  <c r="AU28" i="20" s="1"/>
  <c r="AW28" i="20" s="1"/>
  <c r="AT27" i="20"/>
  <c r="O27" i="20"/>
  <c r="AU27" i="20" s="1"/>
  <c r="AT26" i="20"/>
  <c r="AT41" i="20" s="1"/>
  <c r="O26" i="20"/>
  <c r="N25" i="20"/>
  <c r="AT24" i="20"/>
  <c r="O24" i="20"/>
  <c r="AU24" i="20" s="1"/>
  <c r="AT23" i="20"/>
  <c r="O23" i="20"/>
  <c r="AU23" i="20" s="1"/>
  <c r="AW23" i="20" s="1"/>
  <c r="AT22" i="20"/>
  <c r="O22" i="20"/>
  <c r="AT21" i="20"/>
  <c r="AT25" i="20" s="1"/>
  <c r="O21" i="20"/>
  <c r="AU21" i="20" s="1"/>
  <c r="AW21" i="20" s="1"/>
  <c r="N20" i="20"/>
  <c r="AT19" i="20"/>
  <c r="AT20" i="20" s="1"/>
  <c r="O19" i="20"/>
  <c r="AU19" i="20" s="1"/>
  <c r="N18" i="20"/>
  <c r="AT18" i="20" s="1"/>
  <c r="AU18" i="20" s="1"/>
  <c r="AT17" i="20"/>
  <c r="O17" i="20"/>
  <c r="O18" i="20" s="1"/>
  <c r="V16" i="20"/>
  <c r="N16" i="20"/>
  <c r="AT15" i="20"/>
  <c r="W15" i="20"/>
  <c r="AU15" i="20" s="1"/>
  <c r="AT14" i="20"/>
  <c r="AT16" i="20" s="1"/>
  <c r="O14" i="20"/>
  <c r="AU14" i="20" s="1"/>
  <c r="AW14" i="20" s="1"/>
  <c r="AV557" i="20" l="1"/>
  <c r="W640" i="20"/>
  <c r="AR934" i="20"/>
  <c r="AI947" i="20"/>
  <c r="AV751" i="20"/>
  <c r="AE817" i="20"/>
  <c r="AV800" i="20"/>
  <c r="AV801" i="20"/>
  <c r="AV805" i="20"/>
  <c r="AW906" i="20"/>
  <c r="AU908" i="20"/>
  <c r="AV940" i="20"/>
  <c r="AV941" i="20"/>
  <c r="AV942" i="20"/>
  <c r="AU946" i="20"/>
  <c r="AV165" i="20"/>
  <c r="AV267" i="20"/>
  <c r="AV274" i="20"/>
  <c r="AU116" i="20"/>
  <c r="AV116" i="20" s="1"/>
  <c r="AV117" i="20" s="1"/>
  <c r="AV125" i="20"/>
  <c r="AU434" i="20"/>
  <c r="AU112" i="20"/>
  <c r="AW112" i="20" s="1"/>
  <c r="AW113" i="20" s="1"/>
  <c r="O59" i="20"/>
  <c r="AW125" i="20"/>
  <c r="AA328" i="20"/>
  <c r="AV325" i="20"/>
  <c r="AI332" i="20"/>
  <c r="AV362" i="20"/>
  <c r="AV363" i="20" s="1"/>
  <c r="AV369" i="20"/>
  <c r="AV370" i="20" s="1"/>
  <c r="AR474" i="20"/>
  <c r="AU474" i="20" s="1"/>
  <c r="AE478" i="20"/>
  <c r="AV476" i="20"/>
  <c r="K506" i="20"/>
  <c r="AW504" i="20"/>
  <c r="AW506" i="20" s="1"/>
  <c r="AV549" i="20"/>
  <c r="AV565" i="20"/>
  <c r="AR640" i="20"/>
  <c r="AR659" i="20"/>
  <c r="AW705" i="20"/>
  <c r="W934" i="20"/>
  <c r="O109" i="20"/>
  <c r="AV281" i="20"/>
  <c r="K298" i="20"/>
  <c r="AV293" i="20"/>
  <c r="AV300" i="20"/>
  <c r="AU389" i="20"/>
  <c r="AV389" i="20" s="1"/>
  <c r="AV390" i="20" s="1"/>
  <c r="K399" i="20"/>
  <c r="AU400" i="20"/>
  <c r="AV400" i="20" s="1"/>
  <c r="AV401" i="20" s="1"/>
  <c r="AV409" i="20"/>
  <c r="AI413" i="20"/>
  <c r="AI417" i="20"/>
  <c r="S434" i="20"/>
  <c r="AV429" i="20"/>
  <c r="AU430" i="20"/>
  <c r="AW430" i="20" s="1"/>
  <c r="AU452" i="20"/>
  <c r="AA462" i="20"/>
  <c r="AV553" i="20"/>
  <c r="AV561" i="20"/>
  <c r="AU633" i="20"/>
  <c r="AU638" i="20"/>
  <c r="AV638" i="20" s="1"/>
  <c r="AW737" i="20"/>
  <c r="AV795" i="20"/>
  <c r="AV796" i="20"/>
  <c r="AV819" i="20"/>
  <c r="AW890" i="20"/>
  <c r="AW928" i="20"/>
  <c r="AU929" i="20"/>
  <c r="AW963" i="20"/>
  <c r="AW964" i="20" s="1"/>
  <c r="AT90" i="20"/>
  <c r="AS417" i="20"/>
  <c r="AR624" i="20"/>
  <c r="AU623" i="20"/>
  <c r="AW623" i="20" s="1"/>
  <c r="AW624" i="20" s="1"/>
  <c r="AV670" i="20"/>
  <c r="AW670" i="20"/>
  <c r="AV676" i="20"/>
  <c r="AW676" i="20"/>
  <c r="AV713" i="20"/>
  <c r="AW713" i="20"/>
  <c r="AW722" i="20"/>
  <c r="AV722" i="20"/>
  <c r="AW724" i="20"/>
  <c r="AV724" i="20"/>
  <c r="AW726" i="20"/>
  <c r="AV726" i="20"/>
  <c r="AW728" i="20"/>
  <c r="AV728" i="20"/>
  <c r="AW730" i="20"/>
  <c r="AV730" i="20"/>
  <c r="AW732" i="20"/>
  <c r="AV732" i="20"/>
  <c r="AW734" i="20"/>
  <c r="AV734" i="20"/>
  <c r="AW736" i="20"/>
  <c r="AV736" i="20"/>
  <c r="AV752" i="20"/>
  <c r="AW752" i="20"/>
  <c r="AV780" i="20"/>
  <c r="AW780" i="20"/>
  <c r="AV810" i="20"/>
  <c r="AW810" i="20"/>
  <c r="AV827" i="20"/>
  <c r="AW827" i="20"/>
  <c r="AR857" i="20"/>
  <c r="AU856" i="20"/>
  <c r="AV856" i="20" s="1"/>
  <c r="AV857" i="20" s="1"/>
  <c r="AV898" i="20"/>
  <c r="AW898" i="20"/>
  <c r="AR921" i="20"/>
  <c r="AU920" i="20"/>
  <c r="AW920" i="20" s="1"/>
  <c r="AW921" i="20" s="1"/>
  <c r="O16" i="20"/>
  <c r="W16" i="20"/>
  <c r="AT88" i="20"/>
  <c r="AU98" i="20"/>
  <c r="AV98" i="20" s="1"/>
  <c r="AV99" i="20" s="1"/>
  <c r="AT101" i="20"/>
  <c r="AU108" i="20"/>
  <c r="AW108" i="20" s="1"/>
  <c r="AU114" i="20"/>
  <c r="AW210" i="20"/>
  <c r="AV210" i="20"/>
  <c r="AV271" i="20"/>
  <c r="K282" i="20"/>
  <c r="AV277" i="20"/>
  <c r="K292" i="20"/>
  <c r="AV297" i="20"/>
  <c r="AV304" i="20"/>
  <c r="AA324" i="20"/>
  <c r="AR332" i="20"/>
  <c r="AV333" i="20"/>
  <c r="AV354" i="20"/>
  <c r="AV355" i="20" s="1"/>
  <c r="AV377" i="20"/>
  <c r="AV378" i="20" s="1"/>
  <c r="AS413" i="20"/>
  <c r="AV422" i="20"/>
  <c r="AV423" i="20" s="1"/>
  <c r="AM428" i="20"/>
  <c r="AV426" i="20"/>
  <c r="AM452" i="20"/>
  <c r="AV450" i="20"/>
  <c r="AU462" i="20"/>
  <c r="AR469" i="20"/>
  <c r="AU469" i="20" s="1"/>
  <c r="AV470" i="20"/>
  <c r="AR478" i="20"/>
  <c r="AU478" i="20" s="1"/>
  <c r="AV522" i="20"/>
  <c r="AV523" i="20" s="1"/>
  <c r="AW546" i="20"/>
  <c r="AW550" i="20"/>
  <c r="AW554" i="20"/>
  <c r="AW558" i="20"/>
  <c r="AW562" i="20"/>
  <c r="W643" i="20"/>
  <c r="AR643" i="20"/>
  <c r="AU641" i="20"/>
  <c r="AV641" i="20" s="1"/>
  <c r="AV673" i="20"/>
  <c r="AW673" i="20"/>
  <c r="AV697" i="20"/>
  <c r="AW697" i="20"/>
  <c r="AW721" i="20"/>
  <c r="AV721" i="20"/>
  <c r="AW723" i="20"/>
  <c r="AV723" i="20"/>
  <c r="AW725" i="20"/>
  <c r="AV725" i="20"/>
  <c r="AW727" i="20"/>
  <c r="AV727" i="20"/>
  <c r="AW729" i="20"/>
  <c r="AV729" i="20"/>
  <c r="AW731" i="20"/>
  <c r="AV731" i="20"/>
  <c r="AW733" i="20"/>
  <c r="AV733" i="20"/>
  <c r="AW735" i="20"/>
  <c r="AV735" i="20"/>
  <c r="AV747" i="20"/>
  <c r="AW747" i="20"/>
  <c r="AV797" i="20"/>
  <c r="AW797" i="20"/>
  <c r="AR837" i="20"/>
  <c r="AU836" i="20"/>
  <c r="AW836" i="20" s="1"/>
  <c r="AW837" i="20" s="1"/>
  <c r="AV882" i="20"/>
  <c r="AW882" i="20"/>
  <c r="AR917" i="20"/>
  <c r="AU916" i="20"/>
  <c r="AW916" i="20" s="1"/>
  <c r="AV943" i="20"/>
  <c r="AW943" i="20"/>
  <c r="AT960" i="20"/>
  <c r="AU960" i="20" s="1"/>
  <c r="AU959" i="20"/>
  <c r="W766" i="20"/>
  <c r="AA817" i="20"/>
  <c r="AV264" i="20"/>
  <c r="AW264" i="20"/>
  <c r="AV278" i="20"/>
  <c r="AW278" i="20"/>
  <c r="AV305" i="20"/>
  <c r="AW305" i="20"/>
  <c r="AV317" i="20"/>
  <c r="AV318" i="20" s="1"/>
  <c r="AW317" i="20"/>
  <c r="AW318" i="20" s="1"/>
  <c r="AV334" i="20"/>
  <c r="AW334" i="20"/>
  <c r="AV427" i="20"/>
  <c r="AW427" i="20"/>
  <c r="AW428" i="20" s="1"/>
  <c r="AV443" i="20"/>
  <c r="AV444" i="20" s="1"/>
  <c r="AW443" i="20"/>
  <c r="AW444" i="20" s="1"/>
  <c r="AV451" i="20"/>
  <c r="AW451" i="20"/>
  <c r="AV471" i="20"/>
  <c r="AW471" i="20"/>
  <c r="AV268" i="20"/>
  <c r="AW268" i="20"/>
  <c r="AV275" i="20"/>
  <c r="AW275" i="20"/>
  <c r="AV294" i="20"/>
  <c r="AW294" i="20"/>
  <c r="AV301" i="20"/>
  <c r="AW301" i="20"/>
  <c r="AV326" i="20"/>
  <c r="AW326" i="20"/>
  <c r="AW328" i="20" s="1"/>
  <c r="AV385" i="20"/>
  <c r="AV386" i="20" s="1"/>
  <c r="AW385" i="20"/>
  <c r="AW386" i="20" s="1"/>
  <c r="AV441" i="20"/>
  <c r="AV442" i="20" s="1"/>
  <c r="AW441" i="20"/>
  <c r="AW442" i="20" s="1"/>
  <c r="AV447" i="20"/>
  <c r="AW447" i="20"/>
  <c r="AV463" i="20"/>
  <c r="AV464" i="20" s="1"/>
  <c r="AW463" i="20"/>
  <c r="AW464" i="20" s="1"/>
  <c r="AV477" i="20"/>
  <c r="AW477" i="20"/>
  <c r="O25" i="20"/>
  <c r="AT83" i="20"/>
  <c r="AU84" i="20"/>
  <c r="AV84" i="20" s="1"/>
  <c r="AU276" i="20"/>
  <c r="AA343" i="20"/>
  <c r="AU428" i="20"/>
  <c r="AE483" i="20"/>
  <c r="AV507" i="20"/>
  <c r="AV508" i="20" s="1"/>
  <c r="AW507" i="20"/>
  <c r="AW508" i="20" s="1"/>
  <c r="AV527" i="20"/>
  <c r="AW527" i="20"/>
  <c r="AV531" i="20"/>
  <c r="AW531" i="20"/>
  <c r="AV535" i="20"/>
  <c r="AW535" i="20"/>
  <c r="AV539" i="20"/>
  <c r="AW539" i="20"/>
  <c r="AV543" i="20"/>
  <c r="AW543" i="20"/>
  <c r="AV625" i="20"/>
  <c r="AV626" i="20" s="1"/>
  <c r="AR628" i="20"/>
  <c r="AU627" i="20"/>
  <c r="AV642" i="20"/>
  <c r="AW642" i="20"/>
  <c r="AR645" i="20"/>
  <c r="AU644" i="20"/>
  <c r="AV644" i="20" s="1"/>
  <c r="AV645" i="20" s="1"/>
  <c r="AV647" i="20"/>
  <c r="AW647" i="20"/>
  <c r="AV655" i="20"/>
  <c r="AW655" i="20"/>
  <c r="AV678" i="20"/>
  <c r="AW678" i="20"/>
  <c r="W748" i="20"/>
  <c r="AV691" i="20"/>
  <c r="AW691" i="20"/>
  <c r="AV699" i="20"/>
  <c r="AW699" i="20"/>
  <c r="AV707" i="20"/>
  <c r="AW707" i="20"/>
  <c r="AV715" i="20"/>
  <c r="AW715" i="20"/>
  <c r="AV741" i="20"/>
  <c r="AW741" i="20"/>
  <c r="AW756" i="20"/>
  <c r="AV756" i="20"/>
  <c r="AW760" i="20"/>
  <c r="AV760" i="20"/>
  <c r="AW762" i="20"/>
  <c r="AV762" i="20"/>
  <c r="AV764" i="20"/>
  <c r="AW764" i="20"/>
  <c r="AS817" i="20"/>
  <c r="AU774" i="20"/>
  <c r="AU817" i="20" s="1"/>
  <c r="AW777" i="20"/>
  <c r="AV777" i="20"/>
  <c r="AV784" i="20"/>
  <c r="AW784" i="20"/>
  <c r="AW792" i="20"/>
  <c r="AV792" i="20"/>
  <c r="AV812" i="20"/>
  <c r="AW812" i="20"/>
  <c r="AV814" i="20"/>
  <c r="AW814" i="20"/>
  <c r="AV848" i="20"/>
  <c r="AW848" i="20"/>
  <c r="AU851" i="20"/>
  <c r="AV851" i="20" s="1"/>
  <c r="AR855" i="20"/>
  <c r="AW853" i="20"/>
  <c r="AV853" i="20"/>
  <c r="AA864" i="20"/>
  <c r="AW862" i="20"/>
  <c r="AV862" i="20"/>
  <c r="AV866" i="20"/>
  <c r="AW866" i="20"/>
  <c r="AR873" i="20"/>
  <c r="AU869" i="20"/>
  <c r="AU873" i="20" s="1"/>
  <c r="AV884" i="20"/>
  <c r="AW884" i="20"/>
  <c r="AV886" i="20"/>
  <c r="AW886" i="20"/>
  <c r="AV900" i="20"/>
  <c r="AW900" i="20"/>
  <c r="AV902" i="20"/>
  <c r="AW902" i="20"/>
  <c r="AU918" i="20"/>
  <c r="AW918" i="20" s="1"/>
  <c r="AR919" i="20"/>
  <c r="AV931" i="20"/>
  <c r="AW931" i="20"/>
  <c r="O20" i="20"/>
  <c r="AT78" i="20"/>
  <c r="AU91" i="20"/>
  <c r="AU92" i="20" s="1"/>
  <c r="O95" i="20"/>
  <c r="AT97" i="20"/>
  <c r="AU102" i="20"/>
  <c r="AV102" i="20" s="1"/>
  <c r="AV103" i="20" s="1"/>
  <c r="AT105" i="20"/>
  <c r="AT109" i="20"/>
  <c r="AV107" i="20"/>
  <c r="AW116" i="20"/>
  <c r="AW117" i="20" s="1"/>
  <c r="K276" i="20"/>
  <c r="AW285" i="20"/>
  <c r="AV288" i="20"/>
  <c r="AW289" i="20"/>
  <c r="K306" i="20"/>
  <c r="AU309" i="20"/>
  <c r="AU310" i="20" s="1"/>
  <c r="AW313" i="20"/>
  <c r="AW314" i="20" s="1"/>
  <c r="AW321" i="20"/>
  <c r="AW329" i="20"/>
  <c r="AU336" i="20"/>
  <c r="AV336" i="20" s="1"/>
  <c r="AW340" i="20"/>
  <c r="AU343" i="20"/>
  <c r="AW344" i="20"/>
  <c r="AW345" i="20" s="1"/>
  <c r="AU348" i="20"/>
  <c r="AW352" i="20"/>
  <c r="AW353" i="20" s="1"/>
  <c r="AV358" i="20"/>
  <c r="AV359" i="20" s="1"/>
  <c r="AV366" i="20"/>
  <c r="AV368" i="20" s="1"/>
  <c r="AW367" i="20"/>
  <c r="AW368" i="20" s="1"/>
  <c r="AV373" i="20"/>
  <c r="AV374" i="20" s="1"/>
  <c r="AV381" i="20"/>
  <c r="AV382" i="20" s="1"/>
  <c r="AV392" i="20"/>
  <c r="AV395" i="20"/>
  <c r="AV396" i="20" s="1"/>
  <c r="AV412" i="20"/>
  <c r="AR417" i="20"/>
  <c r="AV415" i="20"/>
  <c r="AW416" i="20"/>
  <c r="AU418" i="20"/>
  <c r="AU419" i="20" s="1"/>
  <c r="AW431" i="20"/>
  <c r="AV437" i="20"/>
  <c r="AW438" i="20"/>
  <c r="AW453" i="20"/>
  <c r="AV456" i="20"/>
  <c r="AW457" i="20"/>
  <c r="AV460" i="20"/>
  <c r="AW461" i="20"/>
  <c r="AW465" i="20"/>
  <c r="AW466" i="20" s="1"/>
  <c r="AV481" i="20"/>
  <c r="AW482" i="20"/>
  <c r="AW488" i="20"/>
  <c r="AW489" i="20" s="1"/>
  <c r="AV492" i="20"/>
  <c r="AW511" i="20"/>
  <c r="AW512" i="20" s="1"/>
  <c r="AW526" i="20"/>
  <c r="AV526" i="20"/>
  <c r="AW530" i="20"/>
  <c r="AV530" i="20"/>
  <c r="AW534" i="20"/>
  <c r="AV534" i="20"/>
  <c r="AW538" i="20"/>
  <c r="AV538" i="20"/>
  <c r="AW542" i="20"/>
  <c r="AV542" i="20"/>
  <c r="AR566" i="20"/>
  <c r="W584" i="20"/>
  <c r="AU589" i="20"/>
  <c r="AA615" i="20"/>
  <c r="AW621" i="20"/>
  <c r="AV621" i="20"/>
  <c r="AU631" i="20"/>
  <c r="AV631" i="20" s="1"/>
  <c r="AV632" i="20" s="1"/>
  <c r="AR632" i="20"/>
  <c r="AV639" i="20"/>
  <c r="AW639" i="20"/>
  <c r="W651" i="20"/>
  <c r="AR657" i="20"/>
  <c r="AU653" i="20"/>
  <c r="AU657" i="20" s="1"/>
  <c r="AS748" i="20"/>
  <c r="AU661" i="20"/>
  <c r="AU748" i="20" s="1"/>
  <c r="AW680" i="20"/>
  <c r="AV682" i="20"/>
  <c r="AW682" i="20"/>
  <c r="AW693" i="20"/>
  <c r="AV695" i="20"/>
  <c r="AW695" i="20"/>
  <c r="AW701" i="20"/>
  <c r="AV703" i="20"/>
  <c r="AW703" i="20"/>
  <c r="AW709" i="20"/>
  <c r="AV711" i="20"/>
  <c r="AW711" i="20"/>
  <c r="AW717" i="20"/>
  <c r="AV719" i="20"/>
  <c r="AW719" i="20"/>
  <c r="AW743" i="20"/>
  <c r="AV745" i="20"/>
  <c r="AW745" i="20"/>
  <c r="AV757" i="20"/>
  <c r="AW757" i="20"/>
  <c r="AW761" i="20"/>
  <c r="AV761" i="20"/>
  <c r="AW763" i="20"/>
  <c r="AV763" i="20"/>
  <c r="AV769" i="20"/>
  <c r="AW769" i="20"/>
  <c r="AW776" i="20"/>
  <c r="AV776" i="20"/>
  <c r="AV778" i="20"/>
  <c r="AW778" i="20"/>
  <c r="AW791" i="20"/>
  <c r="AV791" i="20"/>
  <c r="AV793" i="20"/>
  <c r="AW793" i="20"/>
  <c r="AV803" i="20"/>
  <c r="AW803" i="20"/>
  <c r="AV806" i="20"/>
  <c r="AW806" i="20"/>
  <c r="AE832" i="20"/>
  <c r="AV821" i="20"/>
  <c r="AW821" i="20"/>
  <c r="AV876" i="20"/>
  <c r="AW876" i="20"/>
  <c r="AV878" i="20"/>
  <c r="AW878" i="20"/>
  <c r="AV892" i="20"/>
  <c r="AW892" i="20"/>
  <c r="AV894" i="20"/>
  <c r="AW894" i="20"/>
  <c r="AW908" i="20"/>
  <c r="AV908" i="20" s="1"/>
  <c r="AV909" i="20" s="1"/>
  <c r="AU909" i="20"/>
  <c r="AR915" i="20"/>
  <c r="AU914" i="20"/>
  <c r="AU935" i="20"/>
  <c r="AU947" i="20" s="1"/>
  <c r="AR947" i="20"/>
  <c r="AW937" i="20"/>
  <c r="AV937" i="20"/>
  <c r="AW945" i="20"/>
  <c r="AV945" i="20"/>
  <c r="AV956" i="20"/>
  <c r="AW956" i="20"/>
  <c r="AA545" i="20"/>
  <c r="AA563" i="20"/>
  <c r="AR589" i="20"/>
  <c r="AR622" i="20"/>
  <c r="W637" i="20"/>
  <c r="AA766" i="20"/>
  <c r="W817" i="20"/>
  <c r="AW802" i="20"/>
  <c r="AV802" i="20"/>
  <c r="AV808" i="20"/>
  <c r="AW808" i="20"/>
  <c r="AW816" i="20"/>
  <c r="AV816" i="20"/>
  <c r="AV823" i="20"/>
  <c r="AW823" i="20"/>
  <c r="AW852" i="20"/>
  <c r="AV852" i="20"/>
  <c r="AW854" i="20"/>
  <c r="AV854" i="20"/>
  <c r="AV859" i="20"/>
  <c r="AW859" i="20"/>
  <c r="AV863" i="20"/>
  <c r="AW863" i="20"/>
  <c r="AV871" i="20"/>
  <c r="AW871" i="20"/>
  <c r="AR907" i="20"/>
  <c r="AU874" i="20"/>
  <c r="AV880" i="20"/>
  <c r="AW880" i="20"/>
  <c r="AV888" i="20"/>
  <c r="AW888" i="20"/>
  <c r="AV896" i="20"/>
  <c r="AW896" i="20"/>
  <c r="AV904" i="20"/>
  <c r="AW904" i="20"/>
  <c r="AR911" i="20"/>
  <c r="AU910" i="20"/>
  <c r="AR913" i="20"/>
  <c r="AU912" i="20"/>
  <c r="AU913" i="20" s="1"/>
  <c r="W927" i="20"/>
  <c r="AV924" i="20"/>
  <c r="AW924" i="20"/>
  <c r="AW933" i="20"/>
  <c r="AV933" i="20"/>
  <c r="AW936" i="20"/>
  <c r="AV936" i="20"/>
  <c r="AV938" i="20"/>
  <c r="AW938" i="20"/>
  <c r="AV946" i="20"/>
  <c r="AW946" i="20"/>
  <c r="AV957" i="20"/>
  <c r="AV959" i="20"/>
  <c r="AV960" i="20" s="1"/>
  <c r="O960" i="20"/>
  <c r="AW959" i="20"/>
  <c r="AW960" i="20" s="1"/>
  <c r="AV961" i="20"/>
  <c r="AV962" i="20" s="1"/>
  <c r="AR868" i="20"/>
  <c r="W947" i="20"/>
  <c r="AV953" i="20"/>
  <c r="AV955" i="20"/>
  <c r="AV19" i="20"/>
  <c r="AV20" i="20" s="1"/>
  <c r="AU20" i="20"/>
  <c r="AW19" i="20"/>
  <c r="AW20" i="20" s="1"/>
  <c r="AV24" i="20"/>
  <c r="AW24" i="20"/>
  <c r="AV44" i="20"/>
  <c r="AW44" i="20"/>
  <c r="AV46" i="20"/>
  <c r="AW46" i="20"/>
  <c r="AV48" i="20"/>
  <c r="AW48" i="20"/>
  <c r="AV50" i="20"/>
  <c r="AW50" i="20"/>
  <c r="AV52" i="20"/>
  <c r="AW52" i="20"/>
  <c r="AV54" i="20"/>
  <c r="AW54" i="20"/>
  <c r="AV56" i="20"/>
  <c r="AW56" i="20"/>
  <c r="AV58" i="20"/>
  <c r="AW58" i="20"/>
  <c r="AV15" i="20"/>
  <c r="AW15" i="20"/>
  <c r="AW16" i="20" s="1"/>
  <c r="AV27" i="20"/>
  <c r="AW27" i="20"/>
  <c r="AV29" i="20"/>
  <c r="AW29" i="20"/>
  <c r="AV31" i="20"/>
  <c r="AW31" i="20"/>
  <c r="AV33" i="20"/>
  <c r="AW33" i="20"/>
  <c r="AV35" i="20"/>
  <c r="AW35" i="20"/>
  <c r="AV37" i="20"/>
  <c r="AW37" i="20"/>
  <c r="AV39" i="20"/>
  <c r="AW39" i="20"/>
  <c r="AV61" i="20"/>
  <c r="AW61" i="20"/>
  <c r="AV63" i="20"/>
  <c r="AW63" i="20"/>
  <c r="AV65" i="20"/>
  <c r="AW65" i="20"/>
  <c r="AV67" i="20"/>
  <c r="AW67" i="20"/>
  <c r="AV69" i="20"/>
  <c r="AW69" i="20"/>
  <c r="AV71" i="20"/>
  <c r="AW71" i="20"/>
  <c r="AV73" i="20"/>
  <c r="AW73" i="20"/>
  <c r="AV81" i="20"/>
  <c r="AW81" i="20"/>
  <c r="AV86" i="20"/>
  <c r="AW86" i="20"/>
  <c r="AU22" i="20"/>
  <c r="AU25" i="20" s="1"/>
  <c r="AV23" i="20"/>
  <c r="AU42" i="20"/>
  <c r="AV64" i="20"/>
  <c r="AV68" i="20"/>
  <c r="AU312" i="20"/>
  <c r="AW311" i="20"/>
  <c r="AW312" i="20" s="1"/>
  <c r="AU332" i="20"/>
  <c r="AR337" i="20"/>
  <c r="AU339" i="20"/>
  <c r="AW338" i="20"/>
  <c r="AW339" i="20" s="1"/>
  <c r="AU351" i="20"/>
  <c r="AW350" i="20"/>
  <c r="AW351" i="20" s="1"/>
  <c r="AW356" i="20"/>
  <c r="AW357" i="20" s="1"/>
  <c r="AW360" i="20"/>
  <c r="AW361" i="20" s="1"/>
  <c r="AW364" i="20"/>
  <c r="AW365" i="20" s="1"/>
  <c r="AV371" i="20"/>
  <c r="AV372" i="20" s="1"/>
  <c r="AW371" i="20"/>
  <c r="AW372" i="20" s="1"/>
  <c r="AV375" i="20"/>
  <c r="AV376" i="20" s="1"/>
  <c r="AW375" i="20"/>
  <c r="AW376" i="20" s="1"/>
  <c r="AV379" i="20"/>
  <c r="AV380" i="20" s="1"/>
  <c r="AW379" i="20"/>
  <c r="AW380" i="20" s="1"/>
  <c r="AV383" i="20"/>
  <c r="AV384" i="20" s="1"/>
  <c r="AW383" i="20"/>
  <c r="AW384" i="20" s="1"/>
  <c r="AU387" i="20"/>
  <c r="AR388" i="20"/>
  <c r="AU398" i="20"/>
  <c r="AV398" i="20" s="1"/>
  <c r="AW398" i="20" s="1"/>
  <c r="AR399" i="20"/>
  <c r="AV408" i="20"/>
  <c r="AW408" i="20"/>
  <c r="AU413" i="20"/>
  <c r="AV411" i="20"/>
  <c r="AW411" i="20"/>
  <c r="AW413" i="20" s="1"/>
  <c r="AU417" i="20"/>
  <c r="AV414" i="20"/>
  <c r="AW414" i="20"/>
  <c r="AU420" i="20"/>
  <c r="AR421" i="20"/>
  <c r="AV433" i="20"/>
  <c r="AW433" i="20"/>
  <c r="AW435" i="20"/>
  <c r="AV435" i="20"/>
  <c r="AW439" i="20"/>
  <c r="AV439" i="20"/>
  <c r="AV449" i="20"/>
  <c r="AW449" i="20"/>
  <c r="AV455" i="20"/>
  <c r="AW455" i="20"/>
  <c r="AV459" i="20"/>
  <c r="AW459" i="20"/>
  <c r="AV14" i="20"/>
  <c r="AV28" i="20"/>
  <c r="AV32" i="20"/>
  <c r="AV36" i="20"/>
  <c r="AV40" i="20"/>
  <c r="AV43" i="20"/>
  <c r="AV47" i="20"/>
  <c r="AV51" i="20"/>
  <c r="AV55" i="20"/>
  <c r="AV72" i="20"/>
  <c r="AV82" i="20"/>
  <c r="AV85" i="20"/>
  <c r="AT95" i="20"/>
  <c r="AU93" i="20"/>
  <c r="AU111" i="20"/>
  <c r="AW110" i="20"/>
  <c r="AW111" i="20" s="1"/>
  <c r="AU16" i="20"/>
  <c r="AV21" i="20"/>
  <c r="O41" i="20"/>
  <c r="AV30" i="20"/>
  <c r="AV34" i="20"/>
  <c r="AV38" i="20"/>
  <c r="AT59" i="20"/>
  <c r="AV45" i="20"/>
  <c r="AV49" i="20"/>
  <c r="AV53" i="20"/>
  <c r="AV57" i="20"/>
  <c r="AV62" i="20"/>
  <c r="AV66" i="20"/>
  <c r="AV70" i="20"/>
  <c r="AV74" i="20"/>
  <c r="AU76" i="20"/>
  <c r="AV77" i="20"/>
  <c r="O83" i="20"/>
  <c r="AU79" i="20"/>
  <c r="AV80" i="20"/>
  <c r="AV87" i="20"/>
  <c r="AU90" i="20"/>
  <c r="AV89" i="20"/>
  <c r="AV90" i="20" s="1"/>
  <c r="AW94" i="20"/>
  <c r="AU97" i="20"/>
  <c r="AW96" i="20"/>
  <c r="AW97" i="20" s="1"/>
  <c r="AU101" i="20"/>
  <c r="AW100" i="20"/>
  <c r="AW101" i="20" s="1"/>
  <c r="AU105" i="20"/>
  <c r="AW104" i="20"/>
  <c r="AW105" i="20" s="1"/>
  <c r="AW106" i="20"/>
  <c r="AW109" i="20" s="1"/>
  <c r="AV110" i="20"/>
  <c r="AV111" i="20" s="1"/>
  <c r="AT111" i="20"/>
  <c r="AU113" i="20"/>
  <c r="AU115" i="20"/>
  <c r="AU117" i="20"/>
  <c r="K272" i="20"/>
  <c r="AV265" i="20"/>
  <c r="AW266" i="20"/>
  <c r="AV269" i="20"/>
  <c r="AW270" i="20"/>
  <c r="AW273" i="20"/>
  <c r="AV279" i="20"/>
  <c r="AW280" i="20"/>
  <c r="AW283" i="20"/>
  <c r="AW284" i="20" s="1"/>
  <c r="AV286" i="20"/>
  <c r="AW287" i="20"/>
  <c r="AV290" i="20"/>
  <c r="AW291" i="20"/>
  <c r="AV295" i="20"/>
  <c r="AW296" i="20"/>
  <c r="AW299" i="20"/>
  <c r="AV302" i="20"/>
  <c r="AW303" i="20"/>
  <c r="AV307" i="20"/>
  <c r="AV308" i="20" s="1"/>
  <c r="AV311" i="20"/>
  <c r="AV312" i="20" s="1"/>
  <c r="AR312" i="20"/>
  <c r="AV315" i="20"/>
  <c r="AV316" i="20" s="1"/>
  <c r="AV319" i="20"/>
  <c r="AV320" i="20" s="1"/>
  <c r="AV322" i="20"/>
  <c r="AV324" i="20" s="1"/>
  <c r="AW323" i="20"/>
  <c r="AV327" i="20"/>
  <c r="AV330" i="20"/>
  <c r="AV332" i="20" s="1"/>
  <c r="AW331" i="20"/>
  <c r="AI337" i="20"/>
  <c r="AV335" i="20"/>
  <c r="AV338" i="20"/>
  <c r="AV339" i="20" s="1"/>
  <c r="AR339" i="20"/>
  <c r="AV341" i="20"/>
  <c r="AU342" i="20"/>
  <c r="AV346" i="20"/>
  <c r="AV347" i="20" s="1"/>
  <c r="AV350" i="20"/>
  <c r="AV351" i="20" s="1"/>
  <c r="AR351" i="20"/>
  <c r="AU391" i="20"/>
  <c r="AR393" i="20"/>
  <c r="AR403" i="20"/>
  <c r="AU402" i="20"/>
  <c r="AW407" i="20"/>
  <c r="AV407" i="20"/>
  <c r="AS410" i="20"/>
  <c r="AV424" i="20"/>
  <c r="AV425" i="20" s="1"/>
  <c r="AW424" i="20"/>
  <c r="AW425" i="20" s="1"/>
  <c r="AW432" i="20"/>
  <c r="AV432" i="20"/>
  <c r="AV436" i="20"/>
  <c r="AW436" i="20"/>
  <c r="AW445" i="20"/>
  <c r="AW446" i="20" s="1"/>
  <c r="AV445" i="20"/>
  <c r="AV446" i="20" s="1"/>
  <c r="AW448" i="20"/>
  <c r="AV448" i="20"/>
  <c r="AW454" i="20"/>
  <c r="AV454" i="20"/>
  <c r="AW458" i="20"/>
  <c r="AV458" i="20"/>
  <c r="AV581" i="20"/>
  <c r="AV584" i="20" s="1"/>
  <c r="AW584" i="20"/>
  <c r="AU485" i="20"/>
  <c r="AW484" i="20"/>
  <c r="AW485" i="20" s="1"/>
  <c r="AU493" i="20"/>
  <c r="AW490" i="20"/>
  <c r="AR493" i="20"/>
  <c r="AU495" i="20"/>
  <c r="AW494" i="20"/>
  <c r="AW495" i="20" s="1"/>
  <c r="AR495" i="20"/>
  <c r="AU501" i="20"/>
  <c r="AW500" i="20"/>
  <c r="AW501" i="20" s="1"/>
  <c r="AR501" i="20"/>
  <c r="AW519" i="20"/>
  <c r="AV519" i="20" s="1"/>
  <c r="AV515" i="20"/>
  <c r="AU566" i="20"/>
  <c r="AV564" i="20"/>
  <c r="AU580" i="20"/>
  <c r="AW567" i="20"/>
  <c r="AR580" i="20"/>
  <c r="AW595" i="20"/>
  <c r="AV595" i="20" s="1"/>
  <c r="AU634" i="20"/>
  <c r="AW633" i="20"/>
  <c r="AW634" i="20" s="1"/>
  <c r="AU637" i="20"/>
  <c r="AW635" i="20"/>
  <c r="AW637" i="20" s="1"/>
  <c r="AV650" i="20"/>
  <c r="AW650" i="20"/>
  <c r="AV656" i="20"/>
  <c r="AW656" i="20"/>
  <c r="AW662" i="20"/>
  <c r="AV662" i="20"/>
  <c r="AW664" i="20"/>
  <c r="AV664" i="20"/>
  <c r="AW666" i="20"/>
  <c r="AV666" i="20"/>
  <c r="AW668" i="20"/>
  <c r="AV668" i="20"/>
  <c r="AW671" i="20"/>
  <c r="AV671" i="20"/>
  <c r="AW674" i="20"/>
  <c r="AV674" i="20"/>
  <c r="AV677" i="20"/>
  <c r="AW677" i="20"/>
  <c r="AV681" i="20"/>
  <c r="AW681" i="20"/>
  <c r="AW684" i="20"/>
  <c r="AV684" i="20"/>
  <c r="AW686" i="20"/>
  <c r="AV686" i="20"/>
  <c r="AW688" i="20"/>
  <c r="AV688" i="20"/>
  <c r="AV690" i="20"/>
  <c r="AW690" i="20"/>
  <c r="AV694" i="20"/>
  <c r="AW694" i="20"/>
  <c r="AV698" i="20"/>
  <c r="AW698" i="20"/>
  <c r="AV702" i="20"/>
  <c r="AW702" i="20"/>
  <c r="AV706" i="20"/>
  <c r="AW706" i="20"/>
  <c r="AV710" i="20"/>
  <c r="AW710" i="20"/>
  <c r="AV714" i="20"/>
  <c r="AW714" i="20"/>
  <c r="AV718" i="20"/>
  <c r="AW718" i="20"/>
  <c r="AW738" i="20"/>
  <c r="AV738" i="20"/>
  <c r="AV740" i="20"/>
  <c r="AW740" i="20"/>
  <c r="AV744" i="20"/>
  <c r="AW744" i="20"/>
  <c r="AR748" i="20"/>
  <c r="AV750" i="20"/>
  <c r="AW750" i="20"/>
  <c r="AW754" i="20"/>
  <c r="AV754" i="20"/>
  <c r="AW758" i="20"/>
  <c r="AV758" i="20"/>
  <c r="AV765" i="20"/>
  <c r="AW765" i="20"/>
  <c r="AV768" i="20"/>
  <c r="AW768" i="20"/>
  <c r="AW771" i="20"/>
  <c r="AV771" i="20"/>
  <c r="AV779" i="20"/>
  <c r="AW779" i="20"/>
  <c r="AW782" i="20"/>
  <c r="AV782" i="20"/>
  <c r="AW785" i="20"/>
  <c r="AV785" i="20"/>
  <c r="AW787" i="20"/>
  <c r="AV787" i="20"/>
  <c r="AW789" i="20"/>
  <c r="AV789" i="20"/>
  <c r="AV794" i="20"/>
  <c r="AW794" i="20"/>
  <c r="AV799" i="20"/>
  <c r="AW799" i="20"/>
  <c r="AV807" i="20"/>
  <c r="AW807" i="20"/>
  <c r="AV811" i="20"/>
  <c r="AW811" i="20"/>
  <c r="AV815" i="20"/>
  <c r="AW815" i="20"/>
  <c r="AW824" i="20"/>
  <c r="AV824" i="20"/>
  <c r="AV826" i="20"/>
  <c r="AW826" i="20"/>
  <c r="AW829" i="20"/>
  <c r="AV829" i="20"/>
  <c r="AW831" i="20"/>
  <c r="AV831" i="20"/>
  <c r="AU838" i="20"/>
  <c r="AR839" i="20"/>
  <c r="AU842" i="20"/>
  <c r="AR843" i="20"/>
  <c r="AV861" i="20"/>
  <c r="AW861" i="20"/>
  <c r="AV875" i="20"/>
  <c r="AW875" i="20"/>
  <c r="AV879" i="20"/>
  <c r="AW879" i="20"/>
  <c r="AV883" i="20"/>
  <c r="AW883" i="20"/>
  <c r="AV887" i="20"/>
  <c r="AW887" i="20"/>
  <c r="AV891" i="20"/>
  <c r="AW891" i="20"/>
  <c r="AV895" i="20"/>
  <c r="AW895" i="20"/>
  <c r="AV899" i="20"/>
  <c r="AW899" i="20"/>
  <c r="AV903" i="20"/>
  <c r="AW903" i="20"/>
  <c r="AV929" i="20"/>
  <c r="AW929" i="20"/>
  <c r="AU17" i="20"/>
  <c r="AU26" i="20"/>
  <c r="AU60" i="20"/>
  <c r="AV106" i="20"/>
  <c r="AV109" i="20" s="1"/>
  <c r="AU396" i="20"/>
  <c r="AW394" i="20"/>
  <c r="AW396" i="20" s="1"/>
  <c r="AR396" i="20"/>
  <c r="AV397" i="20"/>
  <c r="AI410" i="20"/>
  <c r="AU410" i="20"/>
  <c r="AV406" i="20"/>
  <c r="K440" i="20"/>
  <c r="AV467" i="20"/>
  <c r="AV469" i="20" s="1"/>
  <c r="AW468" i="20"/>
  <c r="AW469" i="20" s="1"/>
  <c r="AV472" i="20"/>
  <c r="AW473" i="20"/>
  <c r="AW475" i="20"/>
  <c r="AV479" i="20"/>
  <c r="AW480" i="20"/>
  <c r="AV484" i="20"/>
  <c r="AV485" i="20" s="1"/>
  <c r="AR485" i="20"/>
  <c r="AU487" i="20"/>
  <c r="AW486" i="20"/>
  <c r="AW487" i="20" s="1"/>
  <c r="AS487" i="20"/>
  <c r="AA493" i="20"/>
  <c r="AV490" i="20"/>
  <c r="AW491" i="20"/>
  <c r="AV494" i="20"/>
  <c r="AV495" i="20" s="1"/>
  <c r="AV496" i="20"/>
  <c r="AV497" i="20" s="1"/>
  <c r="AW498" i="20"/>
  <c r="AW499" i="20" s="1"/>
  <c r="AV500" i="20"/>
  <c r="AV501" i="20" s="1"/>
  <c r="AU503" i="20"/>
  <c r="AW502" i="20"/>
  <c r="AW503" i="20" s="1"/>
  <c r="AR503" i="20"/>
  <c r="AV505" i="20"/>
  <c r="AV506" i="20" s="1"/>
  <c r="AV509" i="20"/>
  <c r="AV510" i="20" s="1"/>
  <c r="AV513" i="20"/>
  <c r="AV514" i="20" s="1"/>
  <c r="W519" i="20"/>
  <c r="AW520" i="20"/>
  <c r="AW521" i="20" s="1"/>
  <c r="AW524" i="20"/>
  <c r="AW525" i="20" s="1"/>
  <c r="AV528" i="20"/>
  <c r="AW529" i="20"/>
  <c r="AV532" i="20"/>
  <c r="AW533" i="20"/>
  <c r="AV536" i="20"/>
  <c r="AW537" i="20"/>
  <c r="AV540" i="20"/>
  <c r="AW541" i="20"/>
  <c r="AV544" i="20"/>
  <c r="AV547" i="20"/>
  <c r="AW548" i="20"/>
  <c r="AV551" i="20"/>
  <c r="AW552" i="20"/>
  <c r="AV555" i="20"/>
  <c r="AW556" i="20"/>
  <c r="AV559" i="20"/>
  <c r="AW560" i="20"/>
  <c r="AW564" i="20"/>
  <c r="AW566" i="20" s="1"/>
  <c r="AW585" i="20"/>
  <c r="W595" i="20"/>
  <c r="AV590" i="20"/>
  <c r="AU600" i="20"/>
  <c r="AW596" i="20"/>
  <c r="AR600" i="20"/>
  <c r="AR615" i="20"/>
  <c r="AU601" i="20"/>
  <c r="AV616" i="20"/>
  <c r="AV617" i="20" s="1"/>
  <c r="AA622" i="20"/>
  <c r="AU622" i="20"/>
  <c r="AV618" i="20"/>
  <c r="AV619" i="20"/>
  <c r="AW620" i="20"/>
  <c r="AS622" i="20"/>
  <c r="AR626" i="20"/>
  <c r="AV629" i="20"/>
  <c r="AS630" i="20"/>
  <c r="AV635" i="20"/>
  <c r="AV636" i="20"/>
  <c r="AR637" i="20"/>
  <c r="AR651" i="20"/>
  <c r="AU649" i="20"/>
  <c r="AV654" i="20"/>
  <c r="AW654" i="20"/>
  <c r="AV660" i="20"/>
  <c r="AW660" i="20"/>
  <c r="AW663" i="20"/>
  <c r="AV663" i="20"/>
  <c r="AW665" i="20"/>
  <c r="AV665" i="20"/>
  <c r="AW667" i="20"/>
  <c r="AV667" i="20"/>
  <c r="AV669" i="20"/>
  <c r="AW669" i="20"/>
  <c r="AV672" i="20"/>
  <c r="AW672" i="20"/>
  <c r="AV675" i="20"/>
  <c r="AW675" i="20"/>
  <c r="AV679" i="20"/>
  <c r="AW679" i="20"/>
  <c r="AW683" i="20"/>
  <c r="AV683" i="20"/>
  <c r="AW685" i="20"/>
  <c r="AV685" i="20"/>
  <c r="AW687" i="20"/>
  <c r="AV687" i="20"/>
  <c r="AW689" i="20"/>
  <c r="AV689" i="20"/>
  <c r="AV692" i="20"/>
  <c r="AW692" i="20"/>
  <c r="AV696" i="20"/>
  <c r="AW696" i="20"/>
  <c r="AV700" i="20"/>
  <c r="AW700" i="20"/>
  <c r="AV704" i="20"/>
  <c r="AW704" i="20"/>
  <c r="AV708" i="20"/>
  <c r="AW708" i="20"/>
  <c r="AV712" i="20"/>
  <c r="AW712" i="20"/>
  <c r="AV716" i="20"/>
  <c r="AW716" i="20"/>
  <c r="AV720" i="20"/>
  <c r="AW720" i="20"/>
  <c r="AW739" i="20"/>
  <c r="AV739" i="20"/>
  <c r="AV742" i="20"/>
  <c r="AW742" i="20"/>
  <c r="AV746" i="20"/>
  <c r="AW746" i="20"/>
  <c r="AR766" i="20"/>
  <c r="AU749" i="20"/>
  <c r="AW753" i="20"/>
  <c r="AV753" i="20"/>
  <c r="AV755" i="20"/>
  <c r="AW755" i="20"/>
  <c r="AV759" i="20"/>
  <c r="AW759" i="20"/>
  <c r="AU770" i="20"/>
  <c r="AR773" i="20"/>
  <c r="AW772" i="20"/>
  <c r="AV772" i="20"/>
  <c r="AV775" i="20"/>
  <c r="AW775" i="20"/>
  <c r="AW781" i="20"/>
  <c r="AV781" i="20"/>
  <c r="AV783" i="20"/>
  <c r="AW783" i="20"/>
  <c r="AW786" i="20"/>
  <c r="AV786" i="20"/>
  <c r="AW788" i="20"/>
  <c r="AV788" i="20"/>
  <c r="AV790" i="20"/>
  <c r="AW790" i="20"/>
  <c r="AW798" i="20"/>
  <c r="AV798" i="20"/>
  <c r="AV804" i="20"/>
  <c r="AW804" i="20"/>
  <c r="AV809" i="20"/>
  <c r="AW809" i="20"/>
  <c r="AV813" i="20"/>
  <c r="AW813" i="20"/>
  <c r="AU833" i="20"/>
  <c r="AR835" i="20"/>
  <c r="AU840" i="20"/>
  <c r="AR841" i="20"/>
  <c r="AR850" i="20"/>
  <c r="AU844" i="20"/>
  <c r="AW846" i="20"/>
  <c r="AV846" i="20"/>
  <c r="AV849" i="20"/>
  <c r="AW849" i="20"/>
  <c r="AV865" i="20"/>
  <c r="AW865" i="20"/>
  <c r="AU868" i="20"/>
  <c r="AV872" i="20"/>
  <c r="AW872" i="20"/>
  <c r="AU404" i="20"/>
  <c r="AW625" i="20"/>
  <c r="AW626" i="20" s="1"/>
  <c r="AR648" i="20"/>
  <c r="AU646" i="20"/>
  <c r="AU659" i="20"/>
  <c r="AW658" i="20"/>
  <c r="AW659" i="20" s="1"/>
  <c r="AV767" i="20"/>
  <c r="AR817" i="20"/>
  <c r="AW818" i="20"/>
  <c r="W832" i="20"/>
  <c r="AV822" i="20"/>
  <c r="AW822" i="20"/>
  <c r="AW825" i="20"/>
  <c r="AV825" i="20"/>
  <c r="AW828" i="20"/>
  <c r="AV828" i="20"/>
  <c r="AW830" i="20"/>
  <c r="AV830" i="20"/>
  <c r="AR832" i="20"/>
  <c r="AW834" i="20"/>
  <c r="AV834" i="20"/>
  <c r="AW845" i="20"/>
  <c r="AV845" i="20"/>
  <c r="AV847" i="20"/>
  <c r="AW847" i="20"/>
  <c r="AW860" i="20"/>
  <c r="AV860" i="20"/>
  <c r="AV867" i="20"/>
  <c r="AW867" i="20"/>
  <c r="AV870" i="20"/>
  <c r="AW870" i="20"/>
  <c r="AV877" i="20"/>
  <c r="AW877" i="20"/>
  <c r="AV881" i="20"/>
  <c r="AW881" i="20"/>
  <c r="AV885" i="20"/>
  <c r="AW885" i="20"/>
  <c r="AV889" i="20"/>
  <c r="AW889" i="20"/>
  <c r="AV893" i="20"/>
  <c r="AW893" i="20"/>
  <c r="AV897" i="20"/>
  <c r="AW897" i="20"/>
  <c r="AV901" i="20"/>
  <c r="AW901" i="20"/>
  <c r="AV905" i="20"/>
  <c r="AW905" i="20"/>
  <c r="AW925" i="20"/>
  <c r="AV925" i="20"/>
  <c r="AV944" i="20"/>
  <c r="AW944" i="20"/>
  <c r="AW950" i="20"/>
  <c r="AV949" i="20"/>
  <c r="AV950" i="20" s="1"/>
  <c r="AU953" i="20"/>
  <c r="AU958" i="20" s="1"/>
  <c r="AT958" i="20"/>
  <c r="AV954" i="20"/>
  <c r="AW954" i="20"/>
  <c r="AS832" i="20"/>
  <c r="AU820" i="20"/>
  <c r="AR864" i="20"/>
  <c r="AU858" i="20"/>
  <c r="AU919" i="20"/>
  <c r="AV926" i="20"/>
  <c r="AW926" i="20"/>
  <c r="AV932" i="20"/>
  <c r="AW932" i="20"/>
  <c r="AV939" i="20"/>
  <c r="AW939" i="20"/>
  <c r="AU961" i="20"/>
  <c r="AT962" i="20"/>
  <c r="AU962" i="20" s="1"/>
  <c r="AW965" i="20"/>
  <c r="AW966" i="20" s="1"/>
  <c r="AV965" i="20"/>
  <c r="AV966" i="20" s="1"/>
  <c r="AR927" i="20"/>
  <c r="AU923" i="20"/>
  <c r="AS934" i="20"/>
  <c r="AU930" i="20"/>
  <c r="O958" i="20"/>
  <c r="AV952" i="20"/>
  <c r="AW961" i="20"/>
  <c r="AW962" i="20" s="1"/>
  <c r="AV474" i="20" l="1"/>
  <c r="AW332" i="20"/>
  <c r="AV413" i="20"/>
  <c r="AW631" i="20"/>
  <c r="AW632" i="20" s="1"/>
  <c r="AW400" i="20"/>
  <c r="AW401" i="20" s="1"/>
  <c r="AV623" i="20"/>
  <c r="AV624" i="20" s="1"/>
  <c r="AV920" i="20"/>
  <c r="AV921" i="20" s="1"/>
  <c r="AU401" i="20"/>
  <c r="AV566" i="20"/>
  <c r="AW856" i="20"/>
  <c r="AW857" i="20" s="1"/>
  <c r="AU390" i="20"/>
  <c r="AU643" i="20"/>
  <c r="AV328" i="20"/>
  <c r="AV298" i="20"/>
  <c r="AW282" i="20"/>
  <c r="AW276" i="20"/>
  <c r="AU917" i="20"/>
  <c r="AW389" i="20"/>
  <c r="AW390" i="20" s="1"/>
  <c r="AV112" i="20"/>
  <c r="AV113" i="20" s="1"/>
  <c r="AV478" i="20"/>
  <c r="AV276" i="20"/>
  <c r="AV417" i="20"/>
  <c r="AW114" i="20"/>
  <c r="AW115" i="20" s="1"/>
  <c r="AV114" i="20"/>
  <c r="AV115" i="20" s="1"/>
  <c r="AW84" i="20"/>
  <c r="AV640" i="20"/>
  <c r="AV282" i="20"/>
  <c r="AW909" i="20"/>
  <c r="AV483" i="20"/>
  <c r="AW644" i="20"/>
  <c r="AW645" i="20" s="1"/>
  <c r="AU640" i="20"/>
  <c r="AU88" i="20"/>
  <c r="AW452" i="20"/>
  <c r="AV643" i="20"/>
  <c r="AV272" i="20"/>
  <c r="AU109" i="20"/>
  <c r="AU921" i="20"/>
  <c r="AU837" i="20"/>
  <c r="AU632" i="20"/>
  <c r="AU624" i="20"/>
  <c r="AW622" i="20"/>
  <c r="AW478" i="20"/>
  <c r="AW638" i="20"/>
  <c r="AW640" i="20" s="1"/>
  <c r="AV430" i="20"/>
  <c r="AV434" i="20" s="1"/>
  <c r="AV836" i="20"/>
  <c r="AV837" i="20" s="1"/>
  <c r="AV916" i="20"/>
  <c r="AV917" i="20" s="1"/>
  <c r="AW917" i="20"/>
  <c r="AW493" i="20"/>
  <c r="AW272" i="20"/>
  <c r="AU855" i="20"/>
  <c r="AW958" i="20"/>
  <c r="AW912" i="20"/>
  <c r="AW913" i="20" s="1"/>
  <c r="AU857" i="20"/>
  <c r="AV493" i="20"/>
  <c r="AW474" i="20"/>
  <c r="AW641" i="20"/>
  <c r="AW643" i="20" s="1"/>
  <c r="AV452" i="20"/>
  <c r="AW434" i="20"/>
  <c r="AW410" i="20"/>
  <c r="AW336" i="20"/>
  <c r="AW337" i="20" s="1"/>
  <c r="AW324" i="20"/>
  <c r="AV292" i="20"/>
  <c r="AW98" i="20"/>
  <c r="AW99" i="20" s="1"/>
  <c r="AW88" i="20"/>
  <c r="AU99" i="20"/>
  <c r="AU103" i="20"/>
  <c r="AV428" i="20"/>
  <c r="AW563" i="20"/>
  <c r="AV545" i="20"/>
  <c r="AU911" i="20"/>
  <c r="AW910" i="20"/>
  <c r="AV874" i="20"/>
  <c r="AV907" i="20" s="1"/>
  <c r="AW874" i="20"/>
  <c r="AW907" i="20" s="1"/>
  <c r="AU915" i="20"/>
  <c r="AW914" i="20"/>
  <c r="AV348" i="20"/>
  <c r="AV349" i="20" s="1"/>
  <c r="AW348" i="20"/>
  <c r="AW349" i="20" s="1"/>
  <c r="AV309" i="20"/>
  <c r="AV310" i="20" s="1"/>
  <c r="AW309" i="20"/>
  <c r="AW310" i="20" s="1"/>
  <c r="AV869" i="20"/>
  <c r="AV873" i="20" s="1"/>
  <c r="AW869" i="20"/>
  <c r="AW873" i="20" s="1"/>
  <c r="AV855" i="20"/>
  <c r="AV627" i="20"/>
  <c r="AV628" i="20" s="1"/>
  <c r="AV630" i="20" s="1"/>
  <c r="AW627" i="20"/>
  <c r="AW628" i="20" s="1"/>
  <c r="AW630" i="20" s="1"/>
  <c r="AU907" i="20"/>
  <c r="AW851" i="20"/>
  <c r="AW855" i="20" s="1"/>
  <c r="AU645" i="20"/>
  <c r="AU628" i="20"/>
  <c r="AU630" i="20" s="1"/>
  <c r="AV622" i="20"/>
  <c r="AV563" i="20"/>
  <c r="AW545" i="20"/>
  <c r="AW483" i="20"/>
  <c r="AU399" i="20"/>
  <c r="AW462" i="20"/>
  <c r="AU349" i="20"/>
  <c r="AU337" i="20"/>
  <c r="AV337" i="20"/>
  <c r="AV306" i="20"/>
  <c r="AW298" i="20"/>
  <c r="AW292" i="20"/>
  <c r="AW102" i="20"/>
  <c r="AW103" i="20" s="1"/>
  <c r="AW417" i="20"/>
  <c r="AW935" i="20"/>
  <c r="AW947" i="20" s="1"/>
  <c r="AV935" i="20"/>
  <c r="AV947" i="20" s="1"/>
  <c r="AV661" i="20"/>
  <c r="AW661" i="20"/>
  <c r="AW748" i="20" s="1"/>
  <c r="AV653" i="20"/>
  <c r="AV657" i="20" s="1"/>
  <c r="AW653" i="20"/>
  <c r="AW657" i="20" s="1"/>
  <c r="AV418" i="20"/>
  <c r="AV419" i="20" s="1"/>
  <c r="AW418" i="20"/>
  <c r="AW419" i="20" s="1"/>
  <c r="AV91" i="20"/>
  <c r="AV92" i="20" s="1"/>
  <c r="AW91" i="20"/>
  <c r="AW92" i="20" s="1"/>
  <c r="AV774" i="20"/>
  <c r="AV817" i="20" s="1"/>
  <c r="AW774" i="20"/>
  <c r="AW817" i="20" s="1"/>
  <c r="AW930" i="20"/>
  <c r="AW934" i="20" s="1"/>
  <c r="AV930" i="20"/>
  <c r="AV934" i="20" s="1"/>
  <c r="AW858" i="20"/>
  <c r="AW864" i="20" s="1"/>
  <c r="AU864" i="20"/>
  <c r="AV858" i="20"/>
  <c r="AV864" i="20" s="1"/>
  <c r="AU405" i="20"/>
  <c r="AW404" i="20"/>
  <c r="AW405" i="20" s="1"/>
  <c r="AV404" i="20"/>
  <c r="AV405" i="20" s="1"/>
  <c r="AV912" i="20"/>
  <c r="AV913" i="20" s="1"/>
  <c r="AW868" i="20"/>
  <c r="AU841" i="20"/>
  <c r="AW840" i="20"/>
  <c r="AW841" i="20" s="1"/>
  <c r="AV840" i="20"/>
  <c r="AV841" i="20" s="1"/>
  <c r="AU835" i="20"/>
  <c r="AW833" i="20"/>
  <c r="AW835" i="20" s="1"/>
  <c r="AV833" i="20"/>
  <c r="AV835" i="20" s="1"/>
  <c r="AW770" i="20"/>
  <c r="AW773" i="20" s="1"/>
  <c r="AV770" i="20"/>
  <c r="AV773" i="20" s="1"/>
  <c r="AW649" i="20"/>
  <c r="AW651" i="20" s="1"/>
  <c r="AV649" i="20"/>
  <c r="AV651" i="20" s="1"/>
  <c r="AU651" i="20"/>
  <c r="AW601" i="20"/>
  <c r="AU615" i="20"/>
  <c r="AU75" i="20"/>
  <c r="AW60" i="20"/>
  <c r="AW75" i="20" s="1"/>
  <c r="AV60" i="20"/>
  <c r="AV75" i="20" s="1"/>
  <c r="AW17" i="20"/>
  <c r="AW18" i="20" s="1"/>
  <c r="AV17" i="20"/>
  <c r="AV18" i="20" s="1"/>
  <c r="AW580" i="20"/>
  <c r="AV567" i="20"/>
  <c r="AV580" i="20" s="1"/>
  <c r="AW402" i="20"/>
  <c r="AW403" i="20" s="1"/>
  <c r="AU403" i="20"/>
  <c r="AV402" i="20"/>
  <c r="AV403" i="20" s="1"/>
  <c r="AW342" i="20"/>
  <c r="AW343" i="20" s="1"/>
  <c r="AV342" i="20"/>
  <c r="AV343" i="20" s="1"/>
  <c r="AW306" i="20"/>
  <c r="AU83" i="20"/>
  <c r="AV79" i="20"/>
  <c r="AV83" i="20" s="1"/>
  <c r="AW79" i="20"/>
  <c r="AW83" i="20" s="1"/>
  <c r="AW93" i="20"/>
  <c r="AW95" i="20" s="1"/>
  <c r="AV93" i="20"/>
  <c r="AV95" i="20" s="1"/>
  <c r="AU95" i="20"/>
  <c r="AV440" i="20"/>
  <c r="AU421" i="20"/>
  <c r="AW420" i="20"/>
  <c r="AW421" i="20" s="1"/>
  <c r="AV420" i="20"/>
  <c r="AV421" i="20" s="1"/>
  <c r="AU388" i="20"/>
  <c r="AW387" i="20"/>
  <c r="AW388" i="20" s="1"/>
  <c r="AV387" i="20"/>
  <c r="AV388" i="20" s="1"/>
  <c r="AV958" i="20"/>
  <c r="AW923" i="20"/>
  <c r="AW927" i="20" s="1"/>
  <c r="AU927" i="20"/>
  <c r="AV923" i="20"/>
  <c r="AV927" i="20" s="1"/>
  <c r="AW919" i="20"/>
  <c r="AV918" i="20"/>
  <c r="AV919" i="20" s="1"/>
  <c r="AW820" i="20"/>
  <c r="AW832" i="20" s="1"/>
  <c r="AV820" i="20"/>
  <c r="AV832" i="20" s="1"/>
  <c r="AU832" i="20"/>
  <c r="AU773" i="20"/>
  <c r="AW646" i="20"/>
  <c r="AW648" i="20" s="1"/>
  <c r="AU648" i="20"/>
  <c r="AV646" i="20"/>
  <c r="AV648" i="20" s="1"/>
  <c r="AV868" i="20"/>
  <c r="AW844" i="20"/>
  <c r="AW850" i="20" s="1"/>
  <c r="AV844" i="20"/>
  <c r="AV850" i="20" s="1"/>
  <c r="AU850" i="20"/>
  <c r="AW749" i="20"/>
  <c r="AW766" i="20" s="1"/>
  <c r="AV749" i="20"/>
  <c r="AV766" i="20" s="1"/>
  <c r="AU766" i="20"/>
  <c r="AV748" i="20"/>
  <c r="AV637" i="20"/>
  <c r="AW600" i="20"/>
  <c r="AV596" i="20"/>
  <c r="AV600" i="20" s="1"/>
  <c r="AV585" i="20"/>
  <c r="AV589" i="20" s="1"/>
  <c r="AW589" i="20"/>
  <c r="AV410" i="20"/>
  <c r="AV399" i="20"/>
  <c r="AW397" i="20"/>
  <c r="AW399" i="20" s="1"/>
  <c r="AU41" i="20"/>
  <c r="AW26" i="20"/>
  <c r="AW41" i="20" s="1"/>
  <c r="AV26" i="20"/>
  <c r="AV41" i="20" s="1"/>
  <c r="AU934" i="20"/>
  <c r="AU843" i="20"/>
  <c r="AW842" i="20"/>
  <c r="AW843" i="20" s="1"/>
  <c r="AV842" i="20"/>
  <c r="AV843" i="20" s="1"/>
  <c r="AU839" i="20"/>
  <c r="AW838" i="20"/>
  <c r="AW839" i="20" s="1"/>
  <c r="AV838" i="20"/>
  <c r="AV839" i="20" s="1"/>
  <c r="AV462" i="20"/>
  <c r="AU393" i="20"/>
  <c r="AW391" i="20"/>
  <c r="AW393" i="20" s="1"/>
  <c r="AV391" i="20"/>
  <c r="AV393" i="20" s="1"/>
  <c r="AU78" i="20"/>
  <c r="AV76" i="20"/>
  <c r="AV78" i="20" s="1"/>
  <c r="AW76" i="20"/>
  <c r="AW78" i="20" s="1"/>
  <c r="AV16" i="20"/>
  <c r="AW440" i="20"/>
  <c r="AV88" i="20"/>
  <c r="AV42" i="20"/>
  <c r="AV59" i="20" s="1"/>
  <c r="AW42" i="20"/>
  <c r="AW59" i="20" s="1"/>
  <c r="AU59" i="20"/>
  <c r="AV22" i="20"/>
  <c r="AV25" i="20" s="1"/>
  <c r="AW22" i="20"/>
  <c r="AW25" i="20" l="1"/>
  <c r="AV914" i="20"/>
  <c r="AV915" i="20" s="1"/>
  <c r="AW915" i="20"/>
  <c r="AV910" i="20"/>
  <c r="AV911" i="20" s="1"/>
  <c r="AW911" i="20"/>
  <c r="AW615" i="20"/>
  <c r="AV601" i="20"/>
  <c r="AV615" i="20" s="1"/>
  <c r="AW967" i="20" l="1"/>
  <c r="AD341" i="19"/>
  <c r="U341" i="19"/>
  <c r="AC341" i="19" s="1"/>
  <c r="T341" i="19"/>
  <c r="AD340" i="19"/>
  <c r="AC340" i="19"/>
  <c r="AB340" i="19"/>
  <c r="W340" i="19"/>
  <c r="AD339" i="19"/>
  <c r="AC339" i="19"/>
  <c r="AB339" i="19"/>
  <c r="W339" i="19"/>
  <c r="AD338" i="19"/>
  <c r="U338" i="19"/>
  <c r="AC338" i="19" s="1"/>
  <c r="T338" i="19"/>
  <c r="AB338" i="19" s="1"/>
  <c r="AD337" i="19"/>
  <c r="AC337" i="19"/>
  <c r="AB337" i="19"/>
  <c r="W337" i="19"/>
  <c r="AD336" i="19"/>
  <c r="AC336" i="19"/>
  <c r="AB336" i="19"/>
  <c r="W336" i="19"/>
  <c r="AD335" i="19"/>
  <c r="AC335" i="19"/>
  <c r="T335" i="19"/>
  <c r="AD334" i="19"/>
  <c r="AC334" i="19"/>
  <c r="AB334" i="19"/>
  <c r="AE334" i="19" s="1"/>
  <c r="W334" i="19"/>
  <c r="Q332" i="19"/>
  <c r="AD331" i="19"/>
  <c r="AD332" i="19" s="1"/>
  <c r="AC331" i="19"/>
  <c r="AC332" i="19" s="1"/>
  <c r="AB331" i="19"/>
  <c r="AB332" i="19" s="1"/>
  <c r="S331" i="19"/>
  <c r="S332" i="19" s="1"/>
  <c r="P330" i="19"/>
  <c r="AD329" i="19"/>
  <c r="AD330" i="19" s="1"/>
  <c r="AC329" i="19"/>
  <c r="AC330" i="19" s="1"/>
  <c r="AB329" i="19"/>
  <c r="S329" i="19"/>
  <c r="S330" i="19" s="1"/>
  <c r="P328" i="19"/>
  <c r="AD327" i="19"/>
  <c r="AD328" i="19" s="1"/>
  <c r="AC327" i="19"/>
  <c r="AC328" i="19" s="1"/>
  <c r="AB327" i="19"/>
  <c r="AB328" i="19" s="1"/>
  <c r="S327" i="19"/>
  <c r="S328" i="19" s="1"/>
  <c r="P326" i="19"/>
  <c r="AD325" i="19"/>
  <c r="AC325" i="19"/>
  <c r="AB325" i="19"/>
  <c r="S325" i="19"/>
  <c r="AD324" i="19"/>
  <c r="AC324" i="19"/>
  <c r="AC326" i="19" s="1"/>
  <c r="AB324" i="19"/>
  <c r="S324" i="19"/>
  <c r="S326" i="19" s="1"/>
  <c r="X323" i="19"/>
  <c r="P323" i="19"/>
  <c r="AD322" i="19"/>
  <c r="AC322" i="19"/>
  <c r="AB322" i="19"/>
  <c r="AA322" i="19"/>
  <c r="AA323" i="19" s="1"/>
  <c r="AD321" i="19"/>
  <c r="AC321" i="19"/>
  <c r="AC323" i="19" s="1"/>
  <c r="AB321" i="19"/>
  <c r="AB323" i="19" s="1"/>
  <c r="S321" i="19"/>
  <c r="S323" i="19" s="1"/>
  <c r="X320" i="19"/>
  <c r="AD319" i="19"/>
  <c r="AD320" i="19" s="1"/>
  <c r="AC319" i="19"/>
  <c r="AC320" i="19" s="1"/>
  <c r="AB319" i="19"/>
  <c r="AB320" i="19" s="1"/>
  <c r="AA319" i="19"/>
  <c r="AA320" i="19" s="1"/>
  <c r="Y318" i="19"/>
  <c r="AD317" i="19"/>
  <c r="AD318" i="19" s="1"/>
  <c r="AC317" i="19"/>
  <c r="AC318" i="19" s="1"/>
  <c r="AB317" i="19"/>
  <c r="AB318" i="19" s="1"/>
  <c r="AA317" i="19"/>
  <c r="AA318" i="19" s="1"/>
  <c r="AK316" i="19"/>
  <c r="U316" i="19"/>
  <c r="T316" i="19"/>
  <c r="AD315" i="19"/>
  <c r="AC315" i="19"/>
  <c r="AB315" i="19"/>
  <c r="W315" i="19"/>
  <c r="AD314" i="19"/>
  <c r="AC314" i="19"/>
  <c r="AB314" i="19"/>
  <c r="W314" i="19"/>
  <c r="AD313" i="19"/>
  <c r="AC313" i="19"/>
  <c r="AB313" i="19"/>
  <c r="W313" i="19"/>
  <c r="AD312" i="19"/>
  <c r="AC312" i="19"/>
  <c r="AB312" i="19"/>
  <c r="W312" i="19"/>
  <c r="AD311" i="19"/>
  <c r="AC311" i="19"/>
  <c r="AB311" i="19"/>
  <c r="W311" i="19"/>
  <c r="AD310" i="19"/>
  <c r="AC310" i="19"/>
  <c r="AB310" i="19"/>
  <c r="W310" i="19"/>
  <c r="AD309" i="19"/>
  <c r="AC309" i="19"/>
  <c r="AB309" i="19"/>
  <c r="W309" i="19"/>
  <c r="AD308" i="19"/>
  <c r="AC308" i="19"/>
  <c r="AB308" i="19"/>
  <c r="W308" i="19"/>
  <c r="AD307" i="19"/>
  <c r="AC307" i="19"/>
  <c r="AB307" i="19"/>
  <c r="W307" i="19"/>
  <c r="AD306" i="19"/>
  <c r="AC306" i="19"/>
  <c r="AB306" i="19"/>
  <c r="W306" i="19"/>
  <c r="AD305" i="19"/>
  <c r="AC305" i="19"/>
  <c r="AB305" i="19"/>
  <c r="W305" i="19"/>
  <c r="AD304" i="19"/>
  <c r="AC304" i="19"/>
  <c r="AB304" i="19"/>
  <c r="W304" i="19"/>
  <c r="AD303" i="19"/>
  <c r="AC303" i="19"/>
  <c r="AB303" i="19"/>
  <c r="W303" i="19"/>
  <c r="AD302" i="19"/>
  <c r="AC302" i="19"/>
  <c r="AB302" i="19"/>
  <c r="W302" i="19"/>
  <c r="AD301" i="19"/>
  <c r="AC301" i="19"/>
  <c r="AB301" i="19"/>
  <c r="W301" i="19"/>
  <c r="AD300" i="19"/>
  <c r="AC300" i="19"/>
  <c r="AB300" i="19"/>
  <c r="W300" i="19"/>
  <c r="AD299" i="19"/>
  <c r="AC299" i="19"/>
  <c r="AB299" i="19"/>
  <c r="W299" i="19"/>
  <c r="AD298" i="19"/>
  <c r="AC298" i="19"/>
  <c r="AB298" i="19"/>
  <c r="W298" i="19"/>
  <c r="AD297" i="19"/>
  <c r="AC297" i="19"/>
  <c r="AB297" i="19"/>
  <c r="W297" i="19"/>
  <c r="AD296" i="19"/>
  <c r="AC296" i="19"/>
  <c r="AB296" i="19"/>
  <c r="W296" i="19"/>
  <c r="AD295" i="19"/>
  <c r="AC295" i="19"/>
  <c r="AB295" i="19"/>
  <c r="W295" i="19"/>
  <c r="AD294" i="19"/>
  <c r="AC294" i="19"/>
  <c r="AB294" i="19"/>
  <c r="W294" i="19"/>
  <c r="AD293" i="19"/>
  <c r="AC293" i="19"/>
  <c r="AB293" i="19"/>
  <c r="W293" i="19"/>
  <c r="AD292" i="19"/>
  <c r="AC292" i="19"/>
  <c r="AB292" i="19"/>
  <c r="W292" i="19"/>
  <c r="AD291" i="19"/>
  <c r="AC291" i="19"/>
  <c r="AB291" i="19"/>
  <c r="W291" i="19"/>
  <c r="AD290" i="19"/>
  <c r="AC290" i="19"/>
  <c r="AB290" i="19"/>
  <c r="W290" i="19"/>
  <c r="AD289" i="19"/>
  <c r="AC289" i="19"/>
  <c r="AB289" i="19"/>
  <c r="W289" i="19"/>
  <c r="AD288" i="19"/>
  <c r="AC288" i="19"/>
  <c r="AB288" i="19"/>
  <c r="W288" i="19"/>
  <c r="AD287" i="19"/>
  <c r="AC287" i="19"/>
  <c r="AB287" i="19"/>
  <c r="W287" i="19"/>
  <c r="AD286" i="19"/>
  <c r="AC286" i="19"/>
  <c r="AB286" i="19"/>
  <c r="W286" i="19"/>
  <c r="AD285" i="19"/>
  <c r="AC285" i="19"/>
  <c r="AB285" i="19"/>
  <c r="W285" i="19"/>
  <c r="AD284" i="19"/>
  <c r="AC284" i="19"/>
  <c r="AB284" i="19"/>
  <c r="W284" i="19"/>
  <c r="AD283" i="19"/>
  <c r="AC283" i="19"/>
  <c r="AB283" i="19"/>
  <c r="W283" i="19"/>
  <c r="AD282" i="19"/>
  <c r="AC282" i="19"/>
  <c r="AB282" i="19"/>
  <c r="W282" i="19"/>
  <c r="AD281" i="19"/>
  <c r="AC281" i="19"/>
  <c r="AB281" i="19"/>
  <c r="W281" i="19"/>
  <c r="AD280" i="19"/>
  <c r="AC280" i="19"/>
  <c r="AB280" i="19"/>
  <c r="W280" i="19"/>
  <c r="AD279" i="19"/>
  <c r="AC279" i="19"/>
  <c r="AB279" i="19"/>
  <c r="W279" i="19"/>
  <c r="AD278" i="19"/>
  <c r="AC278" i="19"/>
  <c r="AB278" i="19"/>
  <c r="W278" i="19"/>
  <c r="AD277" i="19"/>
  <c r="AC277" i="19"/>
  <c r="AB277" i="19"/>
  <c r="W277" i="19"/>
  <c r="AD276" i="19"/>
  <c r="AC276" i="19"/>
  <c r="AB276" i="19"/>
  <c r="W276" i="19"/>
  <c r="AD275" i="19"/>
  <c r="AC275" i="19"/>
  <c r="AB275" i="19"/>
  <c r="W275" i="19"/>
  <c r="AD274" i="19"/>
  <c r="AC274" i="19"/>
  <c r="AB274" i="19"/>
  <c r="W274" i="19"/>
  <c r="AD273" i="19"/>
  <c r="AC273" i="19"/>
  <c r="AB273" i="19"/>
  <c r="W273" i="19"/>
  <c r="AD272" i="19"/>
  <c r="AC272" i="19"/>
  <c r="AB272" i="19"/>
  <c r="W272" i="19"/>
  <c r="AD271" i="19"/>
  <c r="AC271" i="19"/>
  <c r="AB271" i="19"/>
  <c r="W271" i="19"/>
  <c r="AD270" i="19"/>
  <c r="AC270" i="19"/>
  <c r="AB270" i="19"/>
  <c r="W270" i="19"/>
  <c r="AD269" i="19"/>
  <c r="AC269" i="19"/>
  <c r="AB269" i="19"/>
  <c r="W269" i="19"/>
  <c r="AD268" i="19"/>
  <c r="AC268" i="19"/>
  <c r="AB268" i="19"/>
  <c r="W268" i="19"/>
  <c r="AD267" i="19"/>
  <c r="AC267" i="19"/>
  <c r="AB267" i="19"/>
  <c r="W267" i="19"/>
  <c r="AD266" i="19"/>
  <c r="AC266" i="19"/>
  <c r="AB266" i="19"/>
  <c r="W266" i="19"/>
  <c r="AD265" i="19"/>
  <c r="AC265" i="19"/>
  <c r="AB265" i="19"/>
  <c r="W265" i="19"/>
  <c r="AD264" i="19"/>
  <c r="AC264" i="19"/>
  <c r="AB264" i="19"/>
  <c r="W264" i="19"/>
  <c r="AD263" i="19"/>
  <c r="AC263" i="19"/>
  <c r="AB263" i="19"/>
  <c r="W263" i="19"/>
  <c r="AD262" i="19"/>
  <c r="AC262" i="19"/>
  <c r="AB262" i="19"/>
  <c r="W262" i="19"/>
  <c r="AN261" i="19"/>
  <c r="AM261" i="19"/>
  <c r="AL261" i="19"/>
  <c r="P261" i="19"/>
  <c r="AD260" i="19"/>
  <c r="AD261" i="19" s="1"/>
  <c r="AC260" i="19"/>
  <c r="AC261" i="19" s="1"/>
  <c r="AB260" i="19"/>
  <c r="AB261" i="19" s="1"/>
  <c r="AC259" i="19"/>
  <c r="X259" i="19"/>
  <c r="AD258" i="19"/>
  <c r="AD259" i="19" s="1"/>
  <c r="AC258" i="19"/>
  <c r="AB258" i="19"/>
  <c r="X257" i="19"/>
  <c r="AD256" i="19"/>
  <c r="AD257" i="19" s="1"/>
  <c r="AC256" i="19"/>
  <c r="AC257" i="19" s="1"/>
  <c r="AB256" i="19"/>
  <c r="AA256" i="19"/>
  <c r="AA257" i="19" s="1"/>
  <c r="X255" i="19"/>
  <c r="AD254" i="19"/>
  <c r="AD255" i="19" s="1"/>
  <c r="AC254" i="19"/>
  <c r="AC255" i="19" s="1"/>
  <c r="AB254" i="19"/>
  <c r="AB255" i="19" s="1"/>
  <c r="AA254" i="19"/>
  <c r="AA255" i="19" s="1"/>
  <c r="U253" i="19"/>
  <c r="AD252" i="19"/>
  <c r="AC252" i="19"/>
  <c r="AB252" i="19"/>
  <c r="W252" i="19"/>
  <c r="W253" i="19" s="1"/>
  <c r="AD251" i="19"/>
  <c r="AC251" i="19"/>
  <c r="AC253" i="19" s="1"/>
  <c r="AB251" i="19"/>
  <c r="AA251" i="19"/>
  <c r="V250" i="19"/>
  <c r="AD249" i="19"/>
  <c r="AC249" i="19"/>
  <c r="AB249" i="19"/>
  <c r="W249" i="19"/>
  <c r="AD248" i="19"/>
  <c r="AC248" i="19"/>
  <c r="AC250" i="19" s="1"/>
  <c r="AB248" i="19"/>
  <c r="AB250" i="19" s="1"/>
  <c r="W248" i="19"/>
  <c r="W250" i="19" s="1"/>
  <c r="V247" i="19"/>
  <c r="R247" i="19"/>
  <c r="AD246" i="19"/>
  <c r="AC246" i="19"/>
  <c r="AB246" i="19"/>
  <c r="W246" i="19"/>
  <c r="W247" i="19" s="1"/>
  <c r="AD245" i="19"/>
  <c r="AD247" i="19" s="1"/>
  <c r="AC245" i="19"/>
  <c r="AC247" i="19" s="1"/>
  <c r="AB245" i="19"/>
  <c r="S245" i="19"/>
  <c r="S247" i="19" s="1"/>
  <c r="R243" i="19"/>
  <c r="AD242" i="19"/>
  <c r="AD243" i="19" s="1"/>
  <c r="AC242" i="19"/>
  <c r="AC243" i="19" s="1"/>
  <c r="AB242" i="19"/>
  <c r="S242" i="19"/>
  <c r="S243" i="19" s="1"/>
  <c r="R241" i="19"/>
  <c r="AD240" i="19"/>
  <c r="AC240" i="19"/>
  <c r="AB240" i="19"/>
  <c r="S240" i="19"/>
  <c r="AD239" i="19"/>
  <c r="AD241" i="19" s="1"/>
  <c r="AC239" i="19"/>
  <c r="AB239" i="19"/>
  <c r="S239" i="19"/>
  <c r="R238" i="19"/>
  <c r="AD237" i="19"/>
  <c r="AC237" i="19"/>
  <c r="AB237" i="19"/>
  <c r="S237" i="19"/>
  <c r="AD236" i="19"/>
  <c r="AD238" i="19" s="1"/>
  <c r="AC236" i="19"/>
  <c r="AB236" i="19"/>
  <c r="S236" i="19"/>
  <c r="J235" i="19"/>
  <c r="AD234" i="19"/>
  <c r="AD235" i="19" s="1"/>
  <c r="AC234" i="19"/>
  <c r="AC235" i="19" s="1"/>
  <c r="AB234" i="19"/>
  <c r="AB235" i="19" s="1"/>
  <c r="K234" i="19"/>
  <c r="K235" i="19" s="1"/>
  <c r="J233" i="19"/>
  <c r="AD232" i="19"/>
  <c r="AD233" i="19" s="1"/>
  <c r="AC232" i="19"/>
  <c r="AC233" i="19" s="1"/>
  <c r="AB232" i="19"/>
  <c r="K232" i="19"/>
  <c r="K233" i="19" s="1"/>
  <c r="J231" i="19"/>
  <c r="AD230" i="19"/>
  <c r="AD231" i="19" s="1"/>
  <c r="AC230" i="19"/>
  <c r="AC231" i="19" s="1"/>
  <c r="AB230" i="19"/>
  <c r="AB231" i="19" s="1"/>
  <c r="K230" i="19"/>
  <c r="K231" i="19" s="1"/>
  <c r="J229" i="19"/>
  <c r="AD228" i="19"/>
  <c r="AD229" i="19" s="1"/>
  <c r="AC228" i="19"/>
  <c r="AC229" i="19" s="1"/>
  <c r="AB228" i="19"/>
  <c r="AB229" i="19" s="1"/>
  <c r="K228" i="19"/>
  <c r="K229" i="19" s="1"/>
  <c r="V227" i="19"/>
  <c r="R227" i="19"/>
  <c r="N227" i="19"/>
  <c r="AD226" i="19"/>
  <c r="AC226" i="19"/>
  <c r="AB226" i="19"/>
  <c r="W226" i="19"/>
  <c r="AE226" i="19" s="1"/>
  <c r="AD225" i="19"/>
  <c r="AC225" i="19"/>
  <c r="AB225" i="19"/>
  <c r="W225" i="19"/>
  <c r="AE225" i="19" s="1"/>
  <c r="AG225" i="19" s="1"/>
  <c r="AD224" i="19"/>
  <c r="AD227" i="19" s="1"/>
  <c r="AC224" i="19"/>
  <c r="AC227" i="19" s="1"/>
  <c r="AB224" i="19"/>
  <c r="AB227" i="19" s="1"/>
  <c r="S224" i="19"/>
  <c r="S227" i="19" s="1"/>
  <c r="O224" i="19"/>
  <c r="O227" i="19" s="1"/>
  <c r="V223" i="19"/>
  <c r="R223" i="19"/>
  <c r="J223" i="19"/>
  <c r="AD222" i="19"/>
  <c r="AC222" i="19"/>
  <c r="AB222" i="19"/>
  <c r="W222" i="19"/>
  <c r="AD221" i="19"/>
  <c r="AC221" i="19"/>
  <c r="AB221" i="19"/>
  <c r="W221" i="19"/>
  <c r="AD220" i="19"/>
  <c r="AC220" i="19"/>
  <c r="AB220" i="19"/>
  <c r="W220" i="19"/>
  <c r="W223" i="19" s="1"/>
  <c r="AD219" i="19"/>
  <c r="AC219" i="19"/>
  <c r="AB219" i="19"/>
  <c r="S219" i="19"/>
  <c r="AD218" i="19"/>
  <c r="AC218" i="19"/>
  <c r="AB218" i="19"/>
  <c r="S218" i="19"/>
  <c r="K218" i="19"/>
  <c r="K223" i="19" s="1"/>
  <c r="AD217" i="19"/>
  <c r="AC217" i="19"/>
  <c r="AB217" i="19"/>
  <c r="S217" i="19"/>
  <c r="AD216" i="19"/>
  <c r="AC216" i="19"/>
  <c r="AB216" i="19"/>
  <c r="S216" i="19"/>
  <c r="R215" i="19"/>
  <c r="AD214" i="19"/>
  <c r="AD215" i="19" s="1"/>
  <c r="AC214" i="19"/>
  <c r="AC215" i="19" s="1"/>
  <c r="AB214" i="19"/>
  <c r="AB215" i="19" s="1"/>
  <c r="S214" i="19"/>
  <c r="S215" i="19" s="1"/>
  <c r="W213" i="19"/>
  <c r="V213" i="19"/>
  <c r="R213" i="19"/>
  <c r="AD212" i="19"/>
  <c r="AC212" i="19"/>
  <c r="AB212" i="19"/>
  <c r="S212" i="19"/>
  <c r="S213" i="19" s="1"/>
  <c r="AD211" i="19"/>
  <c r="AC211" i="19"/>
  <c r="AC213" i="19" s="1"/>
  <c r="AB211" i="19"/>
  <c r="AB213" i="19" s="1"/>
  <c r="W211" i="19"/>
  <c r="V210" i="19"/>
  <c r="R210" i="19"/>
  <c r="AD209" i="19"/>
  <c r="AC209" i="19"/>
  <c r="AB209" i="19"/>
  <c r="S209" i="19"/>
  <c r="AD208" i="19"/>
  <c r="AC208" i="19"/>
  <c r="AB208" i="19"/>
  <c r="W208" i="19"/>
  <c r="W210" i="19" s="1"/>
  <c r="AD207" i="19"/>
  <c r="AD210" i="19" s="1"/>
  <c r="AC207" i="19"/>
  <c r="AB207" i="19"/>
  <c r="S207" i="19"/>
  <c r="S210" i="19" s="1"/>
  <c r="V206" i="19"/>
  <c r="AD205" i="19"/>
  <c r="AC205" i="19"/>
  <c r="AB205" i="19"/>
  <c r="W205" i="19"/>
  <c r="AD204" i="19"/>
  <c r="AD206" i="19" s="1"/>
  <c r="AC204" i="19"/>
  <c r="AB204" i="19"/>
  <c r="W204" i="19"/>
  <c r="AK203" i="19"/>
  <c r="V203" i="19"/>
  <c r="R203" i="19"/>
  <c r="AD202" i="19"/>
  <c r="AC202" i="19"/>
  <c r="AB202" i="19"/>
  <c r="W202" i="19"/>
  <c r="AD201" i="19"/>
  <c r="AC201" i="19"/>
  <c r="AB201" i="19"/>
  <c r="W201" i="19"/>
  <c r="AD200" i="19"/>
  <c r="AC200" i="19"/>
  <c r="AB200" i="19"/>
  <c r="W200" i="19"/>
  <c r="S200" i="19"/>
  <c r="S203" i="19" s="1"/>
  <c r="AD199" i="19"/>
  <c r="AC199" i="19"/>
  <c r="AB199" i="19"/>
  <c r="W199" i="19"/>
  <c r="AD198" i="19"/>
  <c r="AC198" i="19"/>
  <c r="AB198" i="19"/>
  <c r="W198" i="19"/>
  <c r="AD197" i="19"/>
  <c r="AC197" i="19"/>
  <c r="AB197" i="19"/>
  <c r="W197" i="19"/>
  <c r="V196" i="19"/>
  <c r="AD195" i="19"/>
  <c r="AD196" i="19" s="1"/>
  <c r="AC195" i="19"/>
  <c r="AC196" i="19" s="1"/>
  <c r="AB195" i="19"/>
  <c r="AB196" i="19" s="1"/>
  <c r="W195" i="19"/>
  <c r="W196" i="19" s="1"/>
  <c r="V194" i="19"/>
  <c r="AD193" i="19"/>
  <c r="AD194" i="19" s="1"/>
  <c r="AC193" i="19"/>
  <c r="AC194" i="19" s="1"/>
  <c r="AB193" i="19"/>
  <c r="AB194" i="19" s="1"/>
  <c r="W193" i="19"/>
  <c r="W194" i="19" s="1"/>
  <c r="V192" i="19"/>
  <c r="AD191" i="19"/>
  <c r="AD192" i="19" s="1"/>
  <c r="AC191" i="19"/>
  <c r="AC192" i="19" s="1"/>
  <c r="AB191" i="19"/>
  <c r="AB192" i="19" s="1"/>
  <c r="W191" i="19"/>
  <c r="W192" i="19" s="1"/>
  <c r="V190" i="19"/>
  <c r="AD189" i="19"/>
  <c r="AD190" i="19" s="1"/>
  <c r="AC189" i="19"/>
  <c r="AC190" i="19" s="1"/>
  <c r="AB189" i="19"/>
  <c r="W189" i="19"/>
  <c r="W190" i="19" s="1"/>
  <c r="V188" i="19"/>
  <c r="J188" i="19"/>
  <c r="AD187" i="19"/>
  <c r="AC187" i="19"/>
  <c r="AB187" i="19"/>
  <c r="K187" i="19"/>
  <c r="K188" i="19" s="1"/>
  <c r="AD186" i="19"/>
  <c r="AC186" i="19"/>
  <c r="AB186" i="19"/>
  <c r="W186" i="19"/>
  <c r="W188" i="19" s="1"/>
  <c r="AD185" i="19"/>
  <c r="AC185" i="19"/>
  <c r="AC188" i="19" s="1"/>
  <c r="AB185" i="19"/>
  <c r="R184" i="19"/>
  <c r="AD183" i="19"/>
  <c r="AD184" i="19" s="1"/>
  <c r="AC183" i="19"/>
  <c r="AB183" i="19"/>
  <c r="AB184" i="19" s="1"/>
  <c r="S183" i="19"/>
  <c r="S184" i="19" s="1"/>
  <c r="V182" i="19"/>
  <c r="R182" i="19"/>
  <c r="J182" i="19"/>
  <c r="AD181" i="19"/>
  <c r="AC181" i="19"/>
  <c r="AB181" i="19"/>
  <c r="S181" i="19"/>
  <c r="AD180" i="19"/>
  <c r="AC180" i="19"/>
  <c r="AB180" i="19"/>
  <c r="K180" i="19"/>
  <c r="AD179" i="19"/>
  <c r="AC179" i="19"/>
  <c r="AB179" i="19"/>
  <c r="K179" i="19"/>
  <c r="AD178" i="19"/>
  <c r="AC178" i="19"/>
  <c r="AB178" i="19"/>
  <c r="K178" i="19"/>
  <c r="AD177" i="19"/>
  <c r="AC177" i="19"/>
  <c r="AB177" i="19"/>
  <c r="K177" i="19"/>
  <c r="AD176" i="19"/>
  <c r="AC176" i="19"/>
  <c r="AB176" i="19"/>
  <c r="K176" i="19"/>
  <c r="AD175" i="19"/>
  <c r="AC175" i="19"/>
  <c r="AB175" i="19"/>
  <c r="W175" i="19"/>
  <c r="AD174" i="19"/>
  <c r="AC174" i="19"/>
  <c r="AB174" i="19"/>
  <c r="W174" i="19"/>
  <c r="W182" i="19" s="1"/>
  <c r="S174" i="19"/>
  <c r="AD173" i="19"/>
  <c r="AC173" i="19"/>
  <c r="AB173" i="19"/>
  <c r="S173" i="19"/>
  <c r="V172" i="19"/>
  <c r="R172" i="19"/>
  <c r="AD171" i="19"/>
  <c r="AC171" i="19"/>
  <c r="AB171" i="19"/>
  <c r="W171" i="19"/>
  <c r="AD170" i="19"/>
  <c r="AC170" i="19"/>
  <c r="AB170" i="19"/>
  <c r="S170" i="19"/>
  <c r="AD169" i="19"/>
  <c r="AC169" i="19"/>
  <c r="AB169" i="19"/>
  <c r="S169" i="19"/>
  <c r="AD168" i="19"/>
  <c r="AC168" i="19"/>
  <c r="AB168" i="19"/>
  <c r="S168" i="19"/>
  <c r="AD167" i="19"/>
  <c r="AC167" i="19"/>
  <c r="AB167" i="19"/>
  <c r="S167" i="19"/>
  <c r="AD166" i="19"/>
  <c r="AC166" i="19"/>
  <c r="AB166" i="19"/>
  <c r="AD165" i="19"/>
  <c r="AC165" i="19"/>
  <c r="AB165" i="19"/>
  <c r="AD164" i="19"/>
  <c r="AC164" i="19"/>
  <c r="AB164" i="19"/>
  <c r="S164" i="19"/>
  <c r="AD163" i="19"/>
  <c r="AC163" i="19"/>
  <c r="AB163" i="19"/>
  <c r="S163" i="19"/>
  <c r="AD162" i="19"/>
  <c r="AC162" i="19"/>
  <c r="AB162" i="19"/>
  <c r="W162" i="19"/>
  <c r="AD161" i="19"/>
  <c r="AC161" i="19"/>
  <c r="AB161" i="19"/>
  <c r="W161" i="19"/>
  <c r="AD160" i="19"/>
  <c r="AC160" i="19"/>
  <c r="AB160" i="19"/>
  <c r="AD159" i="19"/>
  <c r="AC159" i="19"/>
  <c r="AB159" i="19"/>
  <c r="S159" i="19"/>
  <c r="AD158" i="19"/>
  <c r="AC158" i="19"/>
  <c r="AB158" i="19"/>
  <c r="S158" i="19"/>
  <c r="AD157" i="19"/>
  <c r="AC157" i="19"/>
  <c r="AB157" i="19"/>
  <c r="S157" i="19"/>
  <c r="AD156" i="19"/>
  <c r="AC156" i="19"/>
  <c r="AB156" i="19"/>
  <c r="S156" i="19"/>
  <c r="AD155" i="19"/>
  <c r="AC155" i="19"/>
  <c r="AB155" i="19"/>
  <c r="S155" i="19"/>
  <c r="AD154" i="19"/>
  <c r="AC154" i="19"/>
  <c r="AB154" i="19"/>
  <c r="AD153" i="19"/>
  <c r="AC153" i="19"/>
  <c r="AB153" i="19"/>
  <c r="W153" i="19"/>
  <c r="AD152" i="19"/>
  <c r="AC152" i="19"/>
  <c r="AB152" i="19"/>
  <c r="S152" i="19"/>
  <c r="AD151" i="19"/>
  <c r="AC151" i="19"/>
  <c r="AB151" i="19"/>
  <c r="W151" i="19"/>
  <c r="AD150" i="19"/>
  <c r="AC150" i="19"/>
  <c r="AB150" i="19"/>
  <c r="W150" i="19"/>
  <c r="W172" i="19" s="1"/>
  <c r="V149" i="19"/>
  <c r="R149" i="19"/>
  <c r="J149" i="19"/>
  <c r="AD148" i="19"/>
  <c r="AC148" i="19"/>
  <c r="AB148" i="19"/>
  <c r="W148" i="19"/>
  <c r="AD147" i="19"/>
  <c r="AC147" i="19"/>
  <c r="AB147" i="19"/>
  <c r="S147" i="19"/>
  <c r="AD146" i="19"/>
  <c r="AC146" i="19"/>
  <c r="AB146" i="19"/>
  <c r="S146" i="19"/>
  <c r="AD145" i="19"/>
  <c r="AC145" i="19"/>
  <c r="AB145" i="19"/>
  <c r="S145" i="19"/>
  <c r="AD144" i="19"/>
  <c r="AC144" i="19"/>
  <c r="AB144" i="19"/>
  <c r="S144" i="19"/>
  <c r="AD143" i="19"/>
  <c r="AC143" i="19"/>
  <c r="AB143" i="19"/>
  <c r="AD142" i="19"/>
  <c r="AC142" i="19"/>
  <c r="AB142" i="19"/>
  <c r="AD141" i="19"/>
  <c r="AC141" i="19"/>
  <c r="AB141" i="19"/>
  <c r="S141" i="19"/>
  <c r="AD140" i="19"/>
  <c r="AC140" i="19"/>
  <c r="AB140" i="19"/>
  <c r="S140" i="19"/>
  <c r="AD139" i="19"/>
  <c r="AC139" i="19"/>
  <c r="AB139" i="19"/>
  <c r="K139" i="19"/>
  <c r="K149" i="19" s="1"/>
  <c r="AD138" i="19"/>
  <c r="AC138" i="19"/>
  <c r="AB138" i="19"/>
  <c r="W138" i="19"/>
  <c r="AD137" i="19"/>
  <c r="AC137" i="19"/>
  <c r="AB137" i="19"/>
  <c r="W137" i="19"/>
  <c r="AD136" i="19"/>
  <c r="AC136" i="19"/>
  <c r="AB136" i="19"/>
  <c r="AD135" i="19"/>
  <c r="AC135" i="19"/>
  <c r="AB135" i="19"/>
  <c r="S135" i="19"/>
  <c r="AD134" i="19"/>
  <c r="AC134" i="19"/>
  <c r="AB134" i="19"/>
  <c r="S134" i="19"/>
  <c r="AD133" i="19"/>
  <c r="AC133" i="19"/>
  <c r="AB133" i="19"/>
  <c r="S133" i="19"/>
  <c r="AD132" i="19"/>
  <c r="AC132" i="19"/>
  <c r="AB132" i="19"/>
  <c r="S132" i="19"/>
  <c r="AD131" i="19"/>
  <c r="AC131" i="19"/>
  <c r="AB131" i="19"/>
  <c r="S131" i="19"/>
  <c r="AD130" i="19"/>
  <c r="AC130" i="19"/>
  <c r="AB130" i="19"/>
  <c r="AD129" i="19"/>
  <c r="AC129" i="19"/>
  <c r="AB129" i="19"/>
  <c r="W129" i="19"/>
  <c r="AD128" i="19"/>
  <c r="AC128" i="19"/>
  <c r="AB128" i="19"/>
  <c r="S128" i="19"/>
  <c r="AD127" i="19"/>
  <c r="AC127" i="19"/>
  <c r="AB127" i="19"/>
  <c r="W127" i="19"/>
  <c r="AD126" i="19"/>
  <c r="AC126" i="19"/>
  <c r="AB126" i="19"/>
  <c r="W126" i="19"/>
  <c r="AK125" i="19"/>
  <c r="V125" i="19"/>
  <c r="R125" i="19"/>
  <c r="J125" i="19"/>
  <c r="AD124" i="19"/>
  <c r="AC124" i="19"/>
  <c r="AB124" i="19"/>
  <c r="W124" i="19"/>
  <c r="AD123" i="19"/>
  <c r="AC123" i="19"/>
  <c r="AB123" i="19"/>
  <c r="W123" i="19"/>
  <c r="AD122" i="19"/>
  <c r="AC122" i="19"/>
  <c r="AB122" i="19"/>
  <c r="W122" i="19"/>
  <c r="AD121" i="19"/>
  <c r="AC121" i="19"/>
  <c r="AB121" i="19"/>
  <c r="S121" i="19"/>
  <c r="AD120" i="19"/>
  <c r="AC120" i="19"/>
  <c r="AB120" i="19"/>
  <c r="S120" i="19"/>
  <c r="AD119" i="19"/>
  <c r="AC119" i="19"/>
  <c r="AB119" i="19"/>
  <c r="S119" i="19"/>
  <c r="AD118" i="19"/>
  <c r="AC118" i="19"/>
  <c r="AB118" i="19"/>
  <c r="W118" i="19"/>
  <c r="S118" i="19"/>
  <c r="AD117" i="19"/>
  <c r="AC117" i="19"/>
  <c r="AB117" i="19"/>
  <c r="S117" i="19"/>
  <c r="AD116" i="19"/>
  <c r="AC116" i="19"/>
  <c r="AB116" i="19"/>
  <c r="S116" i="19"/>
  <c r="AD115" i="19"/>
  <c r="AC115" i="19"/>
  <c r="AB115" i="19"/>
  <c r="W115" i="19"/>
  <c r="AD114" i="19"/>
  <c r="AC114" i="19"/>
  <c r="AB114" i="19"/>
  <c r="W114" i="19"/>
  <c r="AD113" i="19"/>
  <c r="AC113" i="19"/>
  <c r="AB113" i="19"/>
  <c r="W113" i="19"/>
  <c r="AD112" i="19"/>
  <c r="AC112" i="19"/>
  <c r="AB112" i="19"/>
  <c r="W112" i="19"/>
  <c r="AD111" i="19"/>
  <c r="AC111" i="19"/>
  <c r="AB111" i="19"/>
  <c r="S111" i="19"/>
  <c r="AD110" i="19"/>
  <c r="AC110" i="19"/>
  <c r="AB110" i="19"/>
  <c r="S110" i="19"/>
  <c r="AD109" i="19"/>
  <c r="AC109" i="19"/>
  <c r="AB109" i="19"/>
  <c r="S109" i="19"/>
  <c r="AD108" i="19"/>
  <c r="AC108" i="19"/>
  <c r="AB108" i="19"/>
  <c r="S108" i="19"/>
  <c r="AD107" i="19"/>
  <c r="AC107" i="19"/>
  <c r="AB107" i="19"/>
  <c r="S107" i="19"/>
  <c r="AD106" i="19"/>
  <c r="AC106" i="19"/>
  <c r="AB106" i="19"/>
  <c r="S106" i="19"/>
  <c r="AD105" i="19"/>
  <c r="AC105" i="19"/>
  <c r="AB105" i="19"/>
  <c r="W105" i="19"/>
  <c r="AD104" i="19"/>
  <c r="AC104" i="19"/>
  <c r="AB104" i="19"/>
  <c r="W104" i="19"/>
  <c r="AD103" i="19"/>
  <c r="AC103" i="19"/>
  <c r="AB103" i="19"/>
  <c r="W103" i="19"/>
  <c r="AD102" i="19"/>
  <c r="AC102" i="19"/>
  <c r="AB102" i="19"/>
  <c r="S102" i="19"/>
  <c r="AD101" i="19"/>
  <c r="AC101" i="19"/>
  <c r="AB101" i="19"/>
  <c r="S101" i="19"/>
  <c r="AD100" i="19"/>
  <c r="AC100" i="19"/>
  <c r="AB100" i="19"/>
  <c r="W100" i="19"/>
  <c r="AD99" i="19"/>
  <c r="AC99" i="19"/>
  <c r="AB99" i="19"/>
  <c r="W99" i="19"/>
  <c r="AD98" i="19"/>
  <c r="AC98" i="19"/>
  <c r="AB98" i="19"/>
  <c r="S98" i="19"/>
  <c r="AD97" i="19"/>
  <c r="AC97" i="19"/>
  <c r="AB97" i="19"/>
  <c r="S97" i="19"/>
  <c r="AD96" i="19"/>
  <c r="AC96" i="19"/>
  <c r="AB96" i="19"/>
  <c r="S96" i="19"/>
  <c r="AD95" i="19"/>
  <c r="AC95" i="19"/>
  <c r="AB95" i="19"/>
  <c r="W95" i="19"/>
  <c r="AD94" i="19"/>
  <c r="AC94" i="19"/>
  <c r="AB94" i="19"/>
  <c r="W94" i="19"/>
  <c r="AD93" i="19"/>
  <c r="AC93" i="19"/>
  <c r="AB93" i="19"/>
  <c r="W93" i="19"/>
  <c r="AD92" i="19"/>
  <c r="AC92" i="19"/>
  <c r="AB92" i="19"/>
  <c r="W92" i="19"/>
  <c r="AD91" i="19"/>
  <c r="AC91" i="19"/>
  <c r="AB91" i="19"/>
  <c r="S91" i="19"/>
  <c r="AD90" i="19"/>
  <c r="AC90" i="19"/>
  <c r="AB90" i="19"/>
  <c r="S90" i="19"/>
  <c r="AD89" i="19"/>
  <c r="AC89" i="19"/>
  <c r="AB89" i="19"/>
  <c r="W89" i="19"/>
  <c r="AD88" i="19"/>
  <c r="AC88" i="19"/>
  <c r="AB88" i="19"/>
  <c r="W88" i="19"/>
  <c r="AD87" i="19"/>
  <c r="AC87" i="19"/>
  <c r="AB87" i="19"/>
  <c r="W87" i="19"/>
  <c r="AD86" i="19"/>
  <c r="AC86" i="19"/>
  <c r="AB86" i="19"/>
  <c r="W86" i="19"/>
  <c r="AD85" i="19"/>
  <c r="AC85" i="19"/>
  <c r="AB85" i="19"/>
  <c r="W85" i="19"/>
  <c r="AD84" i="19"/>
  <c r="AC84" i="19"/>
  <c r="AB84" i="19"/>
  <c r="W84" i="19"/>
  <c r="AD83" i="19"/>
  <c r="AC83" i="19"/>
  <c r="AB83" i="19"/>
  <c r="S83" i="19"/>
  <c r="AD82" i="19"/>
  <c r="AC82" i="19"/>
  <c r="AB82" i="19"/>
  <c r="W82" i="19"/>
  <c r="AD81" i="19"/>
  <c r="AC81" i="19"/>
  <c r="AB81" i="19"/>
  <c r="W81" i="19"/>
  <c r="S81" i="19"/>
  <c r="K81" i="19"/>
  <c r="K125" i="19" s="1"/>
  <c r="AD80" i="19"/>
  <c r="AC80" i="19"/>
  <c r="AB80" i="19"/>
  <c r="W80" i="19"/>
  <c r="AD79" i="19"/>
  <c r="AC79" i="19"/>
  <c r="AB79" i="19"/>
  <c r="S79" i="19"/>
  <c r="AD78" i="19"/>
  <c r="AC78" i="19"/>
  <c r="AB78" i="19"/>
  <c r="W78" i="19"/>
  <c r="AD77" i="19"/>
  <c r="AC77" i="19"/>
  <c r="AB77" i="19"/>
  <c r="W77" i="19"/>
  <c r="AD76" i="19"/>
  <c r="AC76" i="19"/>
  <c r="AB76" i="19"/>
  <c r="S76" i="19"/>
  <c r="AD75" i="19"/>
  <c r="AC75" i="19"/>
  <c r="AB75" i="19"/>
  <c r="S75" i="19"/>
  <c r="AD74" i="19"/>
  <c r="AC74" i="19"/>
  <c r="AB74" i="19"/>
  <c r="S74" i="19"/>
  <c r="AD73" i="19"/>
  <c r="AC73" i="19"/>
  <c r="AB73" i="19"/>
  <c r="W73" i="19"/>
  <c r="AD72" i="19"/>
  <c r="AC72" i="19"/>
  <c r="AB72" i="19"/>
  <c r="W72" i="19"/>
  <c r="AD71" i="19"/>
  <c r="AC71" i="19"/>
  <c r="AB71" i="19"/>
  <c r="W71" i="19"/>
  <c r="AD70" i="19"/>
  <c r="AC70" i="19"/>
  <c r="AB70" i="19"/>
  <c r="W70" i="19"/>
  <c r="AD69" i="19"/>
  <c r="AC69" i="19"/>
  <c r="AB69" i="19"/>
  <c r="W69" i="19"/>
  <c r="AK68" i="19"/>
  <c r="V68" i="19"/>
  <c r="R68" i="19"/>
  <c r="J68" i="19"/>
  <c r="AD67" i="19"/>
  <c r="AC67" i="19"/>
  <c r="AB67" i="19"/>
  <c r="W67" i="19"/>
  <c r="AD66" i="19"/>
  <c r="AC66" i="19"/>
  <c r="AB66" i="19"/>
  <c r="W66" i="19"/>
  <c r="AD65" i="19"/>
  <c r="AC65" i="19"/>
  <c r="AB65" i="19"/>
  <c r="S65" i="19"/>
  <c r="AD64" i="19"/>
  <c r="AC64" i="19"/>
  <c r="AB64" i="19"/>
  <c r="S64" i="19"/>
  <c r="AD63" i="19"/>
  <c r="AC63" i="19"/>
  <c r="AB63" i="19"/>
  <c r="S63" i="19"/>
  <c r="AD62" i="19"/>
  <c r="AC62" i="19"/>
  <c r="AB62" i="19"/>
  <c r="W62" i="19"/>
  <c r="S62" i="19"/>
  <c r="AD61" i="19"/>
  <c r="AC61" i="19"/>
  <c r="AB61" i="19"/>
  <c r="S61" i="19"/>
  <c r="AD60" i="19"/>
  <c r="AC60" i="19"/>
  <c r="AB60" i="19"/>
  <c r="S60" i="19"/>
  <c r="AD59" i="19"/>
  <c r="AC59" i="19"/>
  <c r="AB59" i="19"/>
  <c r="AD58" i="19"/>
  <c r="AC58" i="19"/>
  <c r="AB58" i="19"/>
  <c r="W58" i="19"/>
  <c r="AD57" i="19"/>
  <c r="AC57" i="19"/>
  <c r="AB57" i="19"/>
  <c r="W57" i="19"/>
  <c r="AD56" i="19"/>
  <c r="AC56" i="19"/>
  <c r="AB56" i="19"/>
  <c r="W56" i="19"/>
  <c r="AD55" i="19"/>
  <c r="AC55" i="19"/>
  <c r="AB55" i="19"/>
  <c r="S55" i="19"/>
  <c r="AD54" i="19"/>
  <c r="AC54" i="19"/>
  <c r="AB54" i="19"/>
  <c r="W54" i="19"/>
  <c r="AD53" i="19"/>
  <c r="AC53" i="19"/>
  <c r="AB53" i="19"/>
  <c r="S53" i="19"/>
  <c r="AD52" i="19"/>
  <c r="AC52" i="19"/>
  <c r="AB52" i="19"/>
  <c r="S52" i="19"/>
  <c r="AD51" i="19"/>
  <c r="AC51" i="19"/>
  <c r="AB51" i="19"/>
  <c r="S51" i="19"/>
  <c r="AD50" i="19"/>
  <c r="AC50" i="19"/>
  <c r="AB50" i="19"/>
  <c r="S50" i="19"/>
  <c r="AD49" i="19"/>
  <c r="AC49" i="19"/>
  <c r="AB49" i="19"/>
  <c r="S49" i="19"/>
  <c r="AD48" i="19"/>
  <c r="AC48" i="19"/>
  <c r="AB48" i="19"/>
  <c r="AD47" i="19"/>
  <c r="AC47" i="19"/>
  <c r="AB47" i="19"/>
  <c r="W47" i="19"/>
  <c r="AD46" i="19"/>
  <c r="AC46" i="19"/>
  <c r="AB46" i="19"/>
  <c r="W46" i="19"/>
  <c r="AD45" i="19"/>
  <c r="AC45" i="19"/>
  <c r="AB45" i="19"/>
  <c r="S45" i="19"/>
  <c r="AD44" i="19"/>
  <c r="AC44" i="19"/>
  <c r="AB44" i="19"/>
  <c r="S44" i="19"/>
  <c r="AD43" i="19"/>
  <c r="AC43" i="19"/>
  <c r="AB43" i="19"/>
  <c r="AD42" i="19"/>
  <c r="AC42" i="19"/>
  <c r="AB42" i="19"/>
  <c r="AD41" i="19"/>
  <c r="AC41" i="19"/>
  <c r="AB41" i="19"/>
  <c r="S41" i="19"/>
  <c r="AD40" i="19"/>
  <c r="AC40" i="19"/>
  <c r="AB40" i="19"/>
  <c r="S40" i="19"/>
  <c r="AD39" i="19"/>
  <c r="AC39" i="19"/>
  <c r="AB39" i="19"/>
  <c r="S39" i="19"/>
  <c r="AD38" i="19"/>
  <c r="AC38" i="19"/>
  <c r="AB38" i="19"/>
  <c r="W38" i="19"/>
  <c r="AD37" i="19"/>
  <c r="AC37" i="19"/>
  <c r="AB37" i="19"/>
  <c r="W37" i="19"/>
  <c r="AD36" i="19"/>
  <c r="AC36" i="19"/>
  <c r="AB36" i="19"/>
  <c r="W36" i="19"/>
  <c r="AD35" i="19"/>
  <c r="AC35" i="19"/>
  <c r="AB35" i="19"/>
  <c r="AD34" i="19"/>
  <c r="AC34" i="19"/>
  <c r="AB34" i="19"/>
  <c r="S34" i="19"/>
  <c r="AD33" i="19"/>
  <c r="AC33" i="19"/>
  <c r="AB33" i="19"/>
  <c r="S33" i="19"/>
  <c r="AD32" i="19"/>
  <c r="AC32" i="19"/>
  <c r="AB32" i="19"/>
  <c r="AD31" i="19"/>
  <c r="AC31" i="19"/>
  <c r="AB31" i="19"/>
  <c r="W31" i="19"/>
  <c r="AD30" i="19"/>
  <c r="AC30" i="19"/>
  <c r="AB30" i="19"/>
  <c r="W30" i="19"/>
  <c r="AD29" i="19"/>
  <c r="AC29" i="19"/>
  <c r="AB29" i="19"/>
  <c r="W29" i="19"/>
  <c r="AD28" i="19"/>
  <c r="AC28" i="19"/>
  <c r="AB28" i="19"/>
  <c r="W28" i="19"/>
  <c r="AD27" i="19"/>
  <c r="AC27" i="19"/>
  <c r="AB27" i="19"/>
  <c r="W27" i="19"/>
  <c r="AD26" i="19"/>
  <c r="AC26" i="19"/>
  <c r="AB26" i="19"/>
  <c r="S26" i="19"/>
  <c r="AD25" i="19"/>
  <c r="AC25" i="19"/>
  <c r="AB25" i="19"/>
  <c r="W25" i="19"/>
  <c r="AD24" i="19"/>
  <c r="AC24" i="19"/>
  <c r="AB24" i="19"/>
  <c r="S24" i="19"/>
  <c r="K24" i="19"/>
  <c r="K68" i="19" s="1"/>
  <c r="AD23" i="19"/>
  <c r="AC23" i="19"/>
  <c r="AB23" i="19"/>
  <c r="W23" i="19"/>
  <c r="AD22" i="19"/>
  <c r="AC22" i="19"/>
  <c r="AB22" i="19"/>
  <c r="S22" i="19"/>
  <c r="AD21" i="19"/>
  <c r="AC21" i="19"/>
  <c r="AB21" i="19"/>
  <c r="W21" i="19"/>
  <c r="AD20" i="19"/>
  <c r="AC20" i="19"/>
  <c r="AB20" i="19"/>
  <c r="W20" i="19"/>
  <c r="AD19" i="19"/>
  <c r="AC19" i="19"/>
  <c r="AB19" i="19"/>
  <c r="S19" i="19"/>
  <c r="AD18" i="19"/>
  <c r="AC18" i="19"/>
  <c r="AB18" i="19"/>
  <c r="S18" i="19"/>
  <c r="AD17" i="19"/>
  <c r="AC17" i="19"/>
  <c r="AB17" i="19"/>
  <c r="S17" i="19"/>
  <c r="AD16" i="19"/>
  <c r="AC16" i="19"/>
  <c r="AB16" i="19"/>
  <c r="W16" i="19"/>
  <c r="AD15" i="19"/>
  <c r="AC15" i="19"/>
  <c r="AB15" i="19"/>
  <c r="AD14" i="19"/>
  <c r="AC14" i="19"/>
  <c r="AB14" i="19"/>
  <c r="AD13" i="19"/>
  <c r="AC13" i="19"/>
  <c r="AB13" i="19"/>
  <c r="W13" i="19"/>
  <c r="AD12" i="19"/>
  <c r="AC12" i="19"/>
  <c r="AB12" i="19"/>
  <c r="W12" i="19"/>
  <c r="AE15" i="19" l="1"/>
  <c r="S68" i="19"/>
  <c r="AE17" i="19"/>
  <c r="AE19" i="19"/>
  <c r="AF19" i="19" s="1"/>
  <c r="AE21" i="19"/>
  <c r="AE23" i="19"/>
  <c r="AF23" i="19" s="1"/>
  <c r="AE25" i="19"/>
  <c r="AE27" i="19"/>
  <c r="AG27" i="19" s="1"/>
  <c r="AE29" i="19"/>
  <c r="AE31" i="19"/>
  <c r="AG31" i="19" s="1"/>
  <c r="AE33" i="19"/>
  <c r="AE35" i="19"/>
  <c r="AG35" i="19" s="1"/>
  <c r="AE37" i="19"/>
  <c r="AE39" i="19"/>
  <c r="AG39" i="19" s="1"/>
  <c r="AE41" i="19"/>
  <c r="AE43" i="19"/>
  <c r="AG43" i="19" s="1"/>
  <c r="AE45" i="19"/>
  <c r="AE47" i="19"/>
  <c r="AG47" i="19" s="1"/>
  <c r="AE49" i="19"/>
  <c r="AE51" i="19"/>
  <c r="AF51" i="19" s="1"/>
  <c r="AE53" i="19"/>
  <c r="AE55" i="19"/>
  <c r="AF55" i="19" s="1"/>
  <c r="AE57" i="19"/>
  <c r="AE59" i="19"/>
  <c r="AG59" i="19" s="1"/>
  <c r="AE61" i="19"/>
  <c r="AE63" i="19"/>
  <c r="AF63" i="19" s="1"/>
  <c r="AE65" i="19"/>
  <c r="AE67" i="19"/>
  <c r="AF67" i="19" s="1"/>
  <c r="AE94" i="19"/>
  <c r="AE96" i="19"/>
  <c r="AG96" i="19" s="1"/>
  <c r="AE102" i="19"/>
  <c r="AE104" i="19"/>
  <c r="AG104" i="19" s="1"/>
  <c r="AE110" i="19"/>
  <c r="AE112" i="19"/>
  <c r="AG112" i="19" s="1"/>
  <c r="AE118" i="19"/>
  <c r="AG118" i="19" s="1"/>
  <c r="AE124" i="19"/>
  <c r="AE126" i="19"/>
  <c r="AD149" i="19"/>
  <c r="AE128" i="19"/>
  <c r="AG128" i="19" s="1"/>
  <c r="AE132" i="19"/>
  <c r="AG132" i="19" s="1"/>
  <c r="AE134" i="19"/>
  <c r="AE138" i="19"/>
  <c r="AG138" i="19" s="1"/>
  <c r="AE140" i="19"/>
  <c r="AG140" i="19" s="1"/>
  <c r="AE148" i="19"/>
  <c r="AC172" i="19"/>
  <c r="AE156" i="19"/>
  <c r="AG156" i="19" s="1"/>
  <c r="AE164" i="19"/>
  <c r="AE170" i="19"/>
  <c r="AF170" i="19" s="1"/>
  <c r="S182" i="19"/>
  <c r="AE175" i="19"/>
  <c r="AF175" i="19" s="1"/>
  <c r="AE181" i="19"/>
  <c r="AG181" i="19" s="1"/>
  <c r="AE183" i="19"/>
  <c r="AE184" i="19" s="1"/>
  <c r="AE197" i="19"/>
  <c r="AF197" i="19" s="1"/>
  <c r="AE208" i="19"/>
  <c r="AF208" i="19" s="1"/>
  <c r="AE217" i="19"/>
  <c r="AE219" i="19"/>
  <c r="AG219" i="19" s="1"/>
  <c r="AE268" i="19"/>
  <c r="AE270" i="19"/>
  <c r="AG270" i="19" s="1"/>
  <c r="AE276" i="19"/>
  <c r="AE278" i="19"/>
  <c r="AF278" i="19" s="1"/>
  <c r="AE284" i="19"/>
  <c r="AE286" i="19"/>
  <c r="AG286" i="19" s="1"/>
  <c r="AE292" i="19"/>
  <c r="AE294" i="19"/>
  <c r="AF294" i="19" s="1"/>
  <c r="AE301" i="19"/>
  <c r="AE307" i="19"/>
  <c r="AG307" i="19" s="1"/>
  <c r="AE309" i="19"/>
  <c r="AE315" i="19"/>
  <c r="AF315" i="19" s="1"/>
  <c r="AB125" i="19"/>
  <c r="AE70" i="19"/>
  <c r="AE72" i="19"/>
  <c r="AE74" i="19"/>
  <c r="AF74" i="19" s="1"/>
  <c r="AE76" i="19"/>
  <c r="AE78" i="19"/>
  <c r="AE80" i="19"/>
  <c r="AE82" i="19"/>
  <c r="AF82" i="19" s="1"/>
  <c r="AE84" i="19"/>
  <c r="AE86" i="19"/>
  <c r="AE88" i="19"/>
  <c r="AE91" i="19"/>
  <c r="AG91" i="19" s="1"/>
  <c r="AE93" i="19"/>
  <c r="AG93" i="19" s="1"/>
  <c r="AE99" i="19"/>
  <c r="AG99" i="19" s="1"/>
  <c r="AE101" i="19"/>
  <c r="AG101" i="19" s="1"/>
  <c r="AE107" i="19"/>
  <c r="AG107" i="19" s="1"/>
  <c r="AE109" i="19"/>
  <c r="AG109" i="19" s="1"/>
  <c r="AE115" i="19"/>
  <c r="AG115" i="19" s="1"/>
  <c r="AE117" i="19"/>
  <c r="AG117" i="19" s="1"/>
  <c r="AE119" i="19"/>
  <c r="AG119" i="19" s="1"/>
  <c r="AE121" i="19"/>
  <c r="AE129" i="19"/>
  <c r="AE131" i="19"/>
  <c r="AG131" i="19" s="1"/>
  <c r="AE141" i="19"/>
  <c r="AG141" i="19" s="1"/>
  <c r="AE143" i="19"/>
  <c r="AE145" i="19"/>
  <c r="AE153" i="19"/>
  <c r="AG153" i="19" s="1"/>
  <c r="AE155" i="19"/>
  <c r="AE157" i="19"/>
  <c r="AE159" i="19"/>
  <c r="AG159" i="19" s="1"/>
  <c r="AE161" i="19"/>
  <c r="AG161" i="19" s="1"/>
  <c r="AE163" i="19"/>
  <c r="AG163" i="19" s="1"/>
  <c r="AE167" i="19"/>
  <c r="AG167" i="19" s="1"/>
  <c r="AE169" i="19"/>
  <c r="AE176" i="19"/>
  <c r="AE178" i="19"/>
  <c r="AE198" i="19"/>
  <c r="AE200" i="19"/>
  <c r="AG200" i="19" s="1"/>
  <c r="AE202" i="19"/>
  <c r="AE212" i="19"/>
  <c r="AF212" i="19" s="1"/>
  <c r="AE220" i="19"/>
  <c r="AE222" i="19"/>
  <c r="AE263" i="19"/>
  <c r="AF263" i="19" s="1"/>
  <c r="AE265" i="19"/>
  <c r="AG265" i="19" s="1"/>
  <c r="AE271" i="19"/>
  <c r="AF271" i="19" s="1"/>
  <c r="AE273" i="19"/>
  <c r="AE279" i="19"/>
  <c r="AF279" i="19" s="1"/>
  <c r="AE281" i="19"/>
  <c r="AG281" i="19" s="1"/>
  <c r="AE287" i="19"/>
  <c r="AF287" i="19" s="1"/>
  <c r="AE289" i="19"/>
  <c r="AE295" i="19"/>
  <c r="AF295" i="19" s="1"/>
  <c r="AE297" i="19"/>
  <c r="AG297" i="19" s="1"/>
  <c r="AE302" i="19"/>
  <c r="AF302" i="19" s="1"/>
  <c r="AE304" i="19"/>
  <c r="AE310" i="19"/>
  <c r="AF310" i="19" s="1"/>
  <c r="AE312" i="19"/>
  <c r="AF312" i="19" s="1"/>
  <c r="AE336" i="19"/>
  <c r="AF336" i="19" s="1"/>
  <c r="AE338" i="19"/>
  <c r="AE340" i="19"/>
  <c r="W341" i="19"/>
  <c r="W68" i="19"/>
  <c r="AC68" i="19"/>
  <c r="AD125" i="19"/>
  <c r="AG175" i="19"/>
  <c r="AD213" i="19"/>
  <c r="S241" i="19"/>
  <c r="AC241" i="19"/>
  <c r="W316" i="19"/>
  <c r="AG301" i="19"/>
  <c r="AF301" i="19"/>
  <c r="AD326" i="19"/>
  <c r="AB341" i="19"/>
  <c r="AE341" i="19" s="1"/>
  <c r="AB68" i="19"/>
  <c r="AD68" i="19"/>
  <c r="AE14" i="19"/>
  <c r="AG14" i="19" s="1"/>
  <c r="AE16" i="19"/>
  <c r="AF16" i="19" s="1"/>
  <c r="AE18" i="19"/>
  <c r="AF18" i="19" s="1"/>
  <c r="AE20" i="19"/>
  <c r="AF20" i="19" s="1"/>
  <c r="AE22" i="19"/>
  <c r="AF22" i="19" s="1"/>
  <c r="AE24" i="19"/>
  <c r="AF24" i="19" s="1"/>
  <c r="AE26" i="19"/>
  <c r="AG26" i="19" s="1"/>
  <c r="AE28" i="19"/>
  <c r="AF28" i="19" s="1"/>
  <c r="AE30" i="19"/>
  <c r="AG30" i="19" s="1"/>
  <c r="AE32" i="19"/>
  <c r="AF32" i="19" s="1"/>
  <c r="AE34" i="19"/>
  <c r="AF34" i="19" s="1"/>
  <c r="AE36" i="19"/>
  <c r="AG36" i="19" s="1"/>
  <c r="AE38" i="19"/>
  <c r="AG38" i="19" s="1"/>
  <c r="AE40" i="19"/>
  <c r="AF40" i="19" s="1"/>
  <c r="AE42" i="19"/>
  <c r="AF42" i="19" s="1"/>
  <c r="AE44" i="19"/>
  <c r="AF44" i="19" s="1"/>
  <c r="AE46" i="19"/>
  <c r="AG46" i="19" s="1"/>
  <c r="AE48" i="19"/>
  <c r="AF48" i="19" s="1"/>
  <c r="AE50" i="19"/>
  <c r="AF50" i="19" s="1"/>
  <c r="AE52" i="19"/>
  <c r="AF52" i="19" s="1"/>
  <c r="AE54" i="19"/>
  <c r="AF54" i="19" s="1"/>
  <c r="AE56" i="19"/>
  <c r="AG56" i="19" s="1"/>
  <c r="AE58" i="19"/>
  <c r="AF58" i="19" s="1"/>
  <c r="AE60" i="19"/>
  <c r="AF60" i="19" s="1"/>
  <c r="AE62" i="19"/>
  <c r="AF62" i="19" s="1"/>
  <c r="AE64" i="19"/>
  <c r="AF64" i="19" s="1"/>
  <c r="AE66" i="19"/>
  <c r="AF66" i="19" s="1"/>
  <c r="W125" i="19"/>
  <c r="AC125" i="19"/>
  <c r="AE71" i="19"/>
  <c r="AG71" i="19" s="1"/>
  <c r="AE73" i="19"/>
  <c r="AG73" i="19" s="1"/>
  <c r="AE75" i="19"/>
  <c r="AF75" i="19" s="1"/>
  <c r="AE77" i="19"/>
  <c r="AG77" i="19" s="1"/>
  <c r="AE79" i="19"/>
  <c r="AF79" i="19" s="1"/>
  <c r="AE81" i="19"/>
  <c r="AG81" i="19" s="1"/>
  <c r="AE83" i="19"/>
  <c r="AG83" i="19" s="1"/>
  <c r="AE85" i="19"/>
  <c r="AG85" i="19" s="1"/>
  <c r="AE87" i="19"/>
  <c r="AG87" i="19" s="1"/>
  <c r="AE90" i="19"/>
  <c r="AG90" i="19" s="1"/>
  <c r="AE92" i="19"/>
  <c r="AF92" i="19" s="1"/>
  <c r="AF93" i="19"/>
  <c r="AE95" i="19"/>
  <c r="AE97" i="19"/>
  <c r="AE98" i="19"/>
  <c r="AF98" i="19" s="1"/>
  <c r="AE100" i="19"/>
  <c r="AG100" i="19" s="1"/>
  <c r="AF101" i="19"/>
  <c r="AE103" i="19"/>
  <c r="AG103" i="19" s="1"/>
  <c r="AE105" i="19"/>
  <c r="AE106" i="19"/>
  <c r="AG106" i="19" s="1"/>
  <c r="AE108" i="19"/>
  <c r="AG108" i="19" s="1"/>
  <c r="AF109" i="19"/>
  <c r="AE111" i="19"/>
  <c r="AE113" i="19"/>
  <c r="AE114" i="19"/>
  <c r="AG114" i="19" s="1"/>
  <c r="AE116" i="19"/>
  <c r="AG116" i="19" s="1"/>
  <c r="AF117" i="19"/>
  <c r="AF118" i="19"/>
  <c r="AE120" i="19"/>
  <c r="AG120" i="19" s="1"/>
  <c r="AE122" i="19"/>
  <c r="AE123" i="19"/>
  <c r="AG123" i="19" s="1"/>
  <c r="AE127" i="19"/>
  <c r="AG127" i="19" s="1"/>
  <c r="S149" i="19"/>
  <c r="AF128" i="19"/>
  <c r="AE130" i="19"/>
  <c r="AF130" i="19" s="1"/>
  <c r="AF131" i="19"/>
  <c r="AE133" i="19"/>
  <c r="AE135" i="19"/>
  <c r="AE136" i="19"/>
  <c r="AE137" i="19"/>
  <c r="AG137" i="19" s="1"/>
  <c r="AE139" i="19"/>
  <c r="AF139" i="19" s="1"/>
  <c r="AF140" i="19"/>
  <c r="AE142" i="19"/>
  <c r="AF142" i="19" s="1"/>
  <c r="AE144" i="19"/>
  <c r="AG144" i="19" s="1"/>
  <c r="AE146" i="19"/>
  <c r="AE147" i="19"/>
  <c r="AG147" i="19" s="1"/>
  <c r="AE151" i="19"/>
  <c r="AD172" i="19"/>
  <c r="AE152" i="19"/>
  <c r="AG152" i="19" s="1"/>
  <c r="AE154" i="19"/>
  <c r="AG154" i="19" s="1"/>
  <c r="AE158" i="19"/>
  <c r="AG158" i="19" s="1"/>
  <c r="AE160" i="19"/>
  <c r="AG160" i="19" s="1"/>
  <c r="AE162" i="19"/>
  <c r="AG162" i="19" s="1"/>
  <c r="AE165" i="19"/>
  <c r="AG165" i="19" s="1"/>
  <c r="AE189" i="19"/>
  <c r="AB190" i="19"/>
  <c r="AG202" i="19"/>
  <c r="AF202" i="19"/>
  <c r="S223" i="19"/>
  <c r="AD253" i="19"/>
  <c r="AG309" i="19"/>
  <c r="AF309" i="19"/>
  <c r="AE166" i="19"/>
  <c r="AF166" i="19" s="1"/>
  <c r="AE168" i="19"/>
  <c r="AF168" i="19" s="1"/>
  <c r="AE171" i="19"/>
  <c r="AG171" i="19" s="1"/>
  <c r="AE174" i="19"/>
  <c r="AF174" i="19" s="1"/>
  <c r="AE177" i="19"/>
  <c r="AG177" i="19" s="1"/>
  <c r="AD182" i="19"/>
  <c r="AE179" i="19"/>
  <c r="AE180" i="19"/>
  <c r="AF180" i="19" s="1"/>
  <c r="AB188" i="19"/>
  <c r="AD188" i="19"/>
  <c r="AE186" i="19"/>
  <c r="AE187" i="19"/>
  <c r="AF187" i="19" s="1"/>
  <c r="AE193" i="19"/>
  <c r="AE194" i="19" s="1"/>
  <c r="W203" i="19"/>
  <c r="AC203" i="19"/>
  <c r="AE199" i="19"/>
  <c r="AG199" i="19" s="1"/>
  <c r="AD203" i="19"/>
  <c r="AE201" i="19"/>
  <c r="AF201" i="19" s="1"/>
  <c r="W206" i="19"/>
  <c r="AE205" i="19"/>
  <c r="AF205" i="19" s="1"/>
  <c r="AE207" i="19"/>
  <c r="AF207" i="19" s="1"/>
  <c r="AE209" i="19"/>
  <c r="AC223" i="19"/>
  <c r="AE221" i="19"/>
  <c r="AG221" i="19" s="1"/>
  <c r="W227" i="19"/>
  <c r="AE228" i="19"/>
  <c r="AF228" i="19" s="1"/>
  <c r="AF229" i="19" s="1"/>
  <c r="S238" i="19"/>
  <c r="AC238" i="19"/>
  <c r="AE246" i="19"/>
  <c r="AE249" i="19"/>
  <c r="AD250" i="19"/>
  <c r="AE264" i="19"/>
  <c r="AG264" i="19" s="1"/>
  <c r="AE266" i="19"/>
  <c r="AE267" i="19"/>
  <c r="AF267" i="19" s="1"/>
  <c r="AE269" i="19"/>
  <c r="AG269" i="19" s="1"/>
  <c r="AE272" i="19"/>
  <c r="AF272" i="19" s="1"/>
  <c r="AE274" i="19"/>
  <c r="AE275" i="19"/>
  <c r="AF275" i="19" s="1"/>
  <c r="AE277" i="19"/>
  <c r="AG277" i="19" s="1"/>
  <c r="AE280" i="19"/>
  <c r="AG280" i="19" s="1"/>
  <c r="AE282" i="19"/>
  <c r="AE283" i="19"/>
  <c r="AF283" i="19" s="1"/>
  <c r="AE285" i="19"/>
  <c r="AG285" i="19" s="1"/>
  <c r="AE288" i="19"/>
  <c r="AF288" i="19" s="1"/>
  <c r="AE290" i="19"/>
  <c r="AE291" i="19"/>
  <c r="AF291" i="19" s="1"/>
  <c r="AE293" i="19"/>
  <c r="AG293" i="19" s="1"/>
  <c r="AE296" i="19"/>
  <c r="AG296" i="19" s="1"/>
  <c r="AE298" i="19"/>
  <c r="AE299" i="19"/>
  <c r="AG299" i="19" s="1"/>
  <c r="AE300" i="19"/>
  <c r="AG300" i="19" s="1"/>
  <c r="AE303" i="19"/>
  <c r="AF303" i="19" s="1"/>
  <c r="AE305" i="19"/>
  <c r="AE306" i="19"/>
  <c r="AF306" i="19" s="1"/>
  <c r="AE308" i="19"/>
  <c r="AG308" i="19" s="1"/>
  <c r="AE311" i="19"/>
  <c r="AG311" i="19" s="1"/>
  <c r="AE313" i="19"/>
  <c r="AE314" i="19"/>
  <c r="AF314" i="19" s="1"/>
  <c r="AE319" i="19"/>
  <c r="AF319" i="19" s="1"/>
  <c r="AF320" i="19" s="1"/>
  <c r="AE322" i="19"/>
  <c r="AG322" i="19" s="1"/>
  <c r="AD323" i="19"/>
  <c r="AE337" i="19"/>
  <c r="AF337" i="19" s="1"/>
  <c r="AF338" i="19" s="1"/>
  <c r="AE339" i="19"/>
  <c r="AG339" i="19" s="1"/>
  <c r="AG16" i="19"/>
  <c r="AG20" i="19"/>
  <c r="AG22" i="19"/>
  <c r="AG24" i="19"/>
  <c r="AG28" i="19"/>
  <c r="AG32" i="19"/>
  <c r="AF36" i="19"/>
  <c r="AF38" i="19"/>
  <c r="AG40" i="19"/>
  <c r="AG44" i="19"/>
  <c r="AG48" i="19"/>
  <c r="AG52" i="19"/>
  <c r="AG54" i="19"/>
  <c r="AF56" i="19"/>
  <c r="AG60" i="19"/>
  <c r="AG64" i="19"/>
  <c r="AF71" i="19"/>
  <c r="AF73" i="19"/>
  <c r="AG75" i="19"/>
  <c r="AG79" i="19"/>
  <c r="AF83" i="19"/>
  <c r="AF87" i="19"/>
  <c r="AF90" i="19"/>
  <c r="AG92" i="19"/>
  <c r="AG98" i="19"/>
  <c r="AF108" i="19"/>
  <c r="AF114" i="19"/>
  <c r="AF123" i="19"/>
  <c r="AG130" i="19"/>
  <c r="AG139" i="19"/>
  <c r="AG142" i="19"/>
  <c r="AF152" i="19"/>
  <c r="AF165" i="19"/>
  <c r="AF176" i="19"/>
  <c r="AG176" i="19"/>
  <c r="AG183" i="19"/>
  <c r="AG184" i="19" s="1"/>
  <c r="AF198" i="19"/>
  <c r="AG198" i="19"/>
  <c r="AF217" i="19"/>
  <c r="AG217" i="19"/>
  <c r="AF220" i="19"/>
  <c r="AG220" i="19"/>
  <c r="AF297" i="19"/>
  <c r="AF340" i="19"/>
  <c r="AG340" i="19"/>
  <c r="AF15" i="19"/>
  <c r="AG15" i="19"/>
  <c r="AF17" i="19"/>
  <c r="AG17" i="19"/>
  <c r="AF21" i="19"/>
  <c r="AG21" i="19"/>
  <c r="AG25" i="19"/>
  <c r="AF25" i="19"/>
  <c r="AG29" i="19"/>
  <c r="AF29" i="19"/>
  <c r="AF31" i="19"/>
  <c r="AF33" i="19"/>
  <c r="AG33" i="19"/>
  <c r="AG37" i="19"/>
  <c r="AF37" i="19"/>
  <c r="AG41" i="19"/>
  <c r="AF41" i="19"/>
  <c r="AG45" i="19"/>
  <c r="AF45" i="19"/>
  <c r="AF47" i="19"/>
  <c r="AF49" i="19"/>
  <c r="AG49" i="19"/>
  <c r="AF53" i="19"/>
  <c r="AG53" i="19"/>
  <c r="AF57" i="19"/>
  <c r="AG57" i="19"/>
  <c r="AG61" i="19"/>
  <c r="AF61" i="19"/>
  <c r="AG63" i="19"/>
  <c r="AF65" i="19"/>
  <c r="AG65" i="19"/>
  <c r="AG72" i="19"/>
  <c r="AF72" i="19"/>
  <c r="AG76" i="19"/>
  <c r="AF76" i="19"/>
  <c r="AG80" i="19"/>
  <c r="AF80" i="19"/>
  <c r="AG84" i="19"/>
  <c r="AF84" i="19"/>
  <c r="AG88" i="19"/>
  <c r="AF88" i="19"/>
  <c r="AF94" i="19"/>
  <c r="AG94" i="19"/>
  <c r="AF96" i="19"/>
  <c r="AF102" i="19"/>
  <c r="AG102" i="19"/>
  <c r="AF110" i="19"/>
  <c r="AG110" i="19"/>
  <c r="AF121" i="19"/>
  <c r="AG121" i="19"/>
  <c r="AF132" i="19"/>
  <c r="AF134" i="19"/>
  <c r="AG134" i="19"/>
  <c r="AF143" i="19"/>
  <c r="AG143" i="19"/>
  <c r="AF157" i="19"/>
  <c r="AG157" i="19"/>
  <c r="AF164" i="19"/>
  <c r="AG164" i="19"/>
  <c r="AG166" i="19"/>
  <c r="AG168" i="19"/>
  <c r="AG180" i="19"/>
  <c r="AG201" i="19"/>
  <c r="AF226" i="19"/>
  <c r="AG226" i="19"/>
  <c r="AF269" i="19"/>
  <c r="AF285" i="19"/>
  <c r="AF300" i="19"/>
  <c r="AC184" i="19"/>
  <c r="AE185" i="19"/>
  <c r="AB206" i="19"/>
  <c r="AE204" i="19"/>
  <c r="AC206" i="19"/>
  <c r="AE218" i="19"/>
  <c r="AE232" i="19"/>
  <c r="AB233" i="19"/>
  <c r="AE242" i="19"/>
  <c r="AB243" i="19"/>
  <c r="AE248" i="19"/>
  <c r="AB259" i="19"/>
  <c r="AE258" i="19"/>
  <c r="AE13" i="19"/>
  <c r="AE69" i="19"/>
  <c r="AG126" i="19"/>
  <c r="AE150" i="19"/>
  <c r="AB172" i="19"/>
  <c r="AG207" i="19"/>
  <c r="AE211" i="19"/>
  <c r="AE224" i="19"/>
  <c r="AF225" i="19"/>
  <c r="AB238" i="19"/>
  <c r="AE236" i="19"/>
  <c r="AB241" i="19"/>
  <c r="AE239" i="19"/>
  <c r="AE254" i="19"/>
  <c r="AG263" i="19"/>
  <c r="AF264" i="19"/>
  <c r="AG271" i="19"/>
  <c r="AG272" i="19"/>
  <c r="AG279" i="19"/>
  <c r="AF280" i="19"/>
  <c r="AG287" i="19"/>
  <c r="AG288" i="19"/>
  <c r="AG295" i="19"/>
  <c r="AF296" i="19"/>
  <c r="W338" i="19"/>
  <c r="AE12" i="19"/>
  <c r="S125" i="19"/>
  <c r="AE89" i="19"/>
  <c r="AF103" i="19"/>
  <c r="AF120" i="19"/>
  <c r="W149" i="19"/>
  <c r="AC149" i="19"/>
  <c r="AF126" i="19"/>
  <c r="AB149" i="19"/>
  <c r="S172" i="19"/>
  <c r="AF153" i="19"/>
  <c r="AF161" i="19"/>
  <c r="AF167" i="19"/>
  <c r="AC182" i="19"/>
  <c r="AE173" i="19"/>
  <c r="K182" i="19"/>
  <c r="AF181" i="19"/>
  <c r="AB182" i="19"/>
  <c r="AE191" i="19"/>
  <c r="AE195" i="19"/>
  <c r="AG197" i="19"/>
  <c r="AF200" i="19"/>
  <c r="AB203" i="19"/>
  <c r="AC210" i="19"/>
  <c r="AB210" i="19"/>
  <c r="AE214" i="19"/>
  <c r="AB223" i="19"/>
  <c r="AE216" i="19"/>
  <c r="AD223" i="19"/>
  <c r="AG228" i="19"/>
  <c r="AG229" i="19" s="1"/>
  <c r="AE230" i="19"/>
  <c r="AE234" i="19"/>
  <c r="AE237" i="19"/>
  <c r="AE240" i="19"/>
  <c r="AE245" i="19"/>
  <c r="AE252" i="19"/>
  <c r="AB253" i="19"/>
  <c r="AE256" i="19"/>
  <c r="AB257" i="19"/>
  <c r="AC316" i="19"/>
  <c r="AG268" i="19"/>
  <c r="AF268" i="19"/>
  <c r="AG276" i="19"/>
  <c r="AF276" i="19"/>
  <c r="AG284" i="19"/>
  <c r="AF284" i="19"/>
  <c r="AG291" i="19"/>
  <c r="AG292" i="19"/>
  <c r="AF292" i="19"/>
  <c r="AG302" i="19"/>
  <c r="AG310" i="19"/>
  <c r="AE325" i="19"/>
  <c r="AB326" i="19"/>
  <c r="AE329" i="19"/>
  <c r="AB330" i="19"/>
  <c r="AG334" i="19"/>
  <c r="AG335" i="19" s="1"/>
  <c r="AF334" i="19"/>
  <c r="AF335" i="19" s="1"/>
  <c r="AB247" i="19"/>
  <c r="AE251" i="19"/>
  <c r="AE260" i="19"/>
  <c r="AB316" i="19"/>
  <c r="AE262" i="19"/>
  <c r="AD316" i="19"/>
  <c r="AF307" i="19"/>
  <c r="AG314" i="19"/>
  <c r="AG315" i="19"/>
  <c r="AE327" i="19"/>
  <c r="AE331" i="19"/>
  <c r="W335" i="19"/>
  <c r="AB335" i="19"/>
  <c r="AE335" i="19" s="1"/>
  <c r="AG336" i="19"/>
  <c r="AF339" i="19"/>
  <c r="AE317" i="19"/>
  <c r="AE320" i="19"/>
  <c r="AE321" i="19"/>
  <c r="AE324" i="19"/>
  <c r="AG319" i="19" l="1"/>
  <c r="AG320" i="19" s="1"/>
  <c r="AF177" i="19"/>
  <c r="AF171" i="19"/>
  <c r="AF138" i="19"/>
  <c r="AG312" i="19"/>
  <c r="AF308" i="19"/>
  <c r="AF293" i="19"/>
  <c r="AF277" i="19"/>
  <c r="AF159" i="19"/>
  <c r="AF112" i="19"/>
  <c r="AG74" i="19"/>
  <c r="AG55" i="19"/>
  <c r="AF39" i="19"/>
  <c r="AG23" i="19"/>
  <c r="AF265" i="19"/>
  <c r="AG170" i="19"/>
  <c r="AF160" i="19"/>
  <c r="AF147" i="19"/>
  <c r="AF127" i="19"/>
  <c r="AF106" i="19"/>
  <c r="AF81" i="19"/>
  <c r="AG62" i="19"/>
  <c r="AF46" i="19"/>
  <c r="AF30" i="19"/>
  <c r="AF14" i="19"/>
  <c r="AG294" i="19"/>
  <c r="AF270" i="19"/>
  <c r="AF189" i="19"/>
  <c r="AF190" i="19" s="1"/>
  <c r="AE190" i="19"/>
  <c r="AF304" i="19"/>
  <c r="AG304" i="19"/>
  <c r="AG289" i="19"/>
  <c r="AF289" i="19"/>
  <c r="AG273" i="19"/>
  <c r="AF273" i="19"/>
  <c r="AG222" i="19"/>
  <c r="AF222" i="19"/>
  <c r="AF178" i="19"/>
  <c r="AG178" i="19"/>
  <c r="AG169" i="19"/>
  <c r="AF169" i="19"/>
  <c r="AF155" i="19"/>
  <c r="AG155" i="19"/>
  <c r="AG145" i="19"/>
  <c r="AF145" i="19"/>
  <c r="AG129" i="19"/>
  <c r="AF129" i="19"/>
  <c r="AF86" i="19"/>
  <c r="AG86" i="19"/>
  <c r="AF78" i="19"/>
  <c r="AG78" i="19"/>
  <c r="AF70" i="19"/>
  <c r="AG70" i="19"/>
  <c r="AG148" i="19"/>
  <c r="AF148" i="19"/>
  <c r="AG124" i="19"/>
  <c r="AF124" i="19"/>
  <c r="AG189" i="19"/>
  <c r="AG190" i="19" s="1"/>
  <c r="AF141" i="19"/>
  <c r="AF119" i="19"/>
  <c r="AF104" i="19"/>
  <c r="AG82" i="19"/>
  <c r="AG67" i="19"/>
  <c r="AF59" i="19"/>
  <c r="AG51" i="19"/>
  <c r="AF43" i="19"/>
  <c r="AF35" i="19"/>
  <c r="AF27" i="19"/>
  <c r="AG19" i="19"/>
  <c r="AF281" i="19"/>
  <c r="AG208" i="19"/>
  <c r="AF183" i="19"/>
  <c r="AF184" i="19" s="1"/>
  <c r="AG341" i="19"/>
  <c r="AF193" i="19"/>
  <c r="AF194" i="19" s="1"/>
  <c r="AG193" i="19"/>
  <c r="AG194" i="19" s="1"/>
  <c r="AG278" i="19"/>
  <c r="AF219" i="19"/>
  <c r="AF156" i="19"/>
  <c r="AG133" i="19"/>
  <c r="AF133" i="19"/>
  <c r="AG111" i="19"/>
  <c r="AF111" i="19"/>
  <c r="AG95" i="19"/>
  <c r="AF95" i="19"/>
  <c r="AF286" i="19"/>
  <c r="AG212" i="19"/>
  <c r="AE210" i="19"/>
  <c r="AF341" i="19"/>
  <c r="AG337" i="19"/>
  <c r="AF322" i="19"/>
  <c r="AF311" i="19"/>
  <c r="AG303" i="19"/>
  <c r="AF299" i="19"/>
  <c r="AG275" i="19"/>
  <c r="AF221" i="19"/>
  <c r="AF199" i="19"/>
  <c r="AE203" i="19"/>
  <c r="AF158" i="19"/>
  <c r="AF154" i="19"/>
  <c r="AF115" i="19"/>
  <c r="AF107" i="19"/>
  <c r="AF99" i="19"/>
  <c r="AF91" i="19"/>
  <c r="AE149" i="19"/>
  <c r="AG205" i="19"/>
  <c r="AG187" i="19"/>
  <c r="AG174" i="19"/>
  <c r="AF162" i="19"/>
  <c r="AF137" i="19"/>
  <c r="AF116" i="19"/>
  <c r="AF100" i="19"/>
  <c r="AF85" i="19"/>
  <c r="AF77" i="19"/>
  <c r="AG66" i="19"/>
  <c r="AG58" i="19"/>
  <c r="AG50" i="19"/>
  <c r="AG42" i="19"/>
  <c r="AG34" i="19"/>
  <c r="AF26" i="19"/>
  <c r="AG18" i="19"/>
  <c r="AF163" i="19"/>
  <c r="AF203" i="19"/>
  <c r="AG249" i="19"/>
  <c r="AF249" i="19"/>
  <c r="AG209" i="19"/>
  <c r="AG210" i="19" s="1"/>
  <c r="AF209" i="19"/>
  <c r="AF210" i="19" s="1"/>
  <c r="AG135" i="19"/>
  <c r="AF135" i="19"/>
  <c r="AG122" i="19"/>
  <c r="AF122" i="19"/>
  <c r="AG113" i="19"/>
  <c r="AF113" i="19"/>
  <c r="AG97" i="19"/>
  <c r="AF97" i="19"/>
  <c r="AG338" i="19"/>
  <c r="AG306" i="19"/>
  <c r="AG283" i="19"/>
  <c r="AG267" i="19"/>
  <c r="AE229" i="19"/>
  <c r="AG203" i="19"/>
  <c r="AF144" i="19"/>
  <c r="AG313" i="19"/>
  <c r="AF313" i="19"/>
  <c r="AG305" i="19"/>
  <c r="AF305" i="19"/>
  <c r="AG298" i="19"/>
  <c r="AF298" i="19"/>
  <c r="AG290" i="19"/>
  <c r="AF290" i="19"/>
  <c r="AG282" i="19"/>
  <c r="AF282" i="19"/>
  <c r="AG274" i="19"/>
  <c r="AF274" i="19"/>
  <c r="AG266" i="19"/>
  <c r="AF266" i="19"/>
  <c r="AG246" i="19"/>
  <c r="AF246" i="19"/>
  <c r="AG186" i="19"/>
  <c r="AF186" i="19"/>
  <c r="AG179" i="19"/>
  <c r="AF179" i="19"/>
  <c r="AG151" i="19"/>
  <c r="AF151" i="19"/>
  <c r="AG146" i="19"/>
  <c r="AF146" i="19"/>
  <c r="AG136" i="19"/>
  <c r="AF136" i="19"/>
  <c r="AG105" i="19"/>
  <c r="AF105" i="19"/>
  <c r="AE323" i="19"/>
  <c r="AF321" i="19"/>
  <c r="AG321" i="19"/>
  <c r="AG323" i="19" s="1"/>
  <c r="AF331" i="19"/>
  <c r="AF332" i="19" s="1"/>
  <c r="AE332" i="19"/>
  <c r="AG331" i="19"/>
  <c r="AG332" i="19" s="1"/>
  <c r="AE253" i="19"/>
  <c r="AF251" i="19"/>
  <c r="AG251" i="19"/>
  <c r="AE257" i="19"/>
  <c r="AG256" i="19"/>
  <c r="AG257" i="19" s="1"/>
  <c r="AF256" i="19"/>
  <c r="AF257" i="19" s="1"/>
  <c r="AG252" i="19"/>
  <c r="AF252" i="19"/>
  <c r="AF240" i="19"/>
  <c r="AG240" i="19"/>
  <c r="AF234" i="19"/>
  <c r="AF235" i="19" s="1"/>
  <c r="AE235" i="19"/>
  <c r="AG234" i="19"/>
  <c r="AG235" i="19" s="1"/>
  <c r="AG216" i="19"/>
  <c r="AE223" i="19"/>
  <c r="AF216" i="19"/>
  <c r="AF214" i="19"/>
  <c r="AF215" i="19" s="1"/>
  <c r="AE215" i="19"/>
  <c r="AG214" i="19"/>
  <c r="AG215" i="19" s="1"/>
  <c r="AF191" i="19"/>
  <c r="AF192" i="19" s="1"/>
  <c r="AE192" i="19"/>
  <c r="AG191" i="19"/>
  <c r="AG192" i="19" s="1"/>
  <c r="AG89" i="19"/>
  <c r="AF89" i="19"/>
  <c r="AG12" i="19"/>
  <c r="AE68" i="19"/>
  <c r="AF12" i="19"/>
  <c r="AG239" i="19"/>
  <c r="AE241" i="19"/>
  <c r="AF239" i="19"/>
  <c r="AG236" i="19"/>
  <c r="AE238" i="19"/>
  <c r="AF236" i="19"/>
  <c r="AE213" i="19"/>
  <c r="AF211" i="19"/>
  <c r="AF213" i="19" s="1"/>
  <c r="AG211" i="19"/>
  <c r="AE172" i="19"/>
  <c r="AF150" i="19"/>
  <c r="AG150" i="19"/>
  <c r="AF13" i="19"/>
  <c r="AG13" i="19"/>
  <c r="AF218" i="19"/>
  <c r="AG218" i="19"/>
  <c r="AG204" i="19"/>
  <c r="AE206" i="19"/>
  <c r="AF204" i="19"/>
  <c r="AF206" i="19" s="1"/>
  <c r="AF185" i="19"/>
  <c r="AF188" i="19" s="1"/>
  <c r="AG185" i="19"/>
  <c r="AE188" i="19"/>
  <c r="AE326" i="19"/>
  <c r="AF324" i="19"/>
  <c r="AG324" i="19"/>
  <c r="AF317" i="19"/>
  <c r="AF318" i="19" s="1"/>
  <c r="AG317" i="19"/>
  <c r="AG318" i="19" s="1"/>
  <c r="AE318" i="19"/>
  <c r="AF327" i="19"/>
  <c r="AF328" i="19" s="1"/>
  <c r="AE328" i="19"/>
  <c r="AG327" i="19"/>
  <c r="AG328" i="19" s="1"/>
  <c r="AG262" i="19"/>
  <c r="AE316" i="19"/>
  <c r="AF262" i="19"/>
  <c r="AE261" i="19"/>
  <c r="AF260" i="19"/>
  <c r="AF261" i="19" s="1"/>
  <c r="AG260" i="19"/>
  <c r="AG261" i="19" s="1"/>
  <c r="AE330" i="19"/>
  <c r="AG329" i="19"/>
  <c r="AG330" i="19" s="1"/>
  <c r="AF329" i="19"/>
  <c r="AF330" i="19" s="1"/>
  <c r="AG325" i="19"/>
  <c r="AF325" i="19"/>
  <c r="AE247" i="19"/>
  <c r="AF245" i="19"/>
  <c r="AF247" i="19" s="1"/>
  <c r="AG245" i="19"/>
  <c r="AF237" i="19"/>
  <c r="AG237" i="19"/>
  <c r="AE231" i="19"/>
  <c r="AF230" i="19"/>
  <c r="AF231" i="19" s="1"/>
  <c r="AG230" i="19"/>
  <c r="AG231" i="19" s="1"/>
  <c r="AF195" i="19"/>
  <c r="AF196" i="19" s="1"/>
  <c r="AE196" i="19"/>
  <c r="AG195" i="19"/>
  <c r="AG196" i="19" s="1"/>
  <c r="AE182" i="19"/>
  <c r="AF173" i="19"/>
  <c r="AG173" i="19"/>
  <c r="AF254" i="19"/>
  <c r="AF255" i="19" s="1"/>
  <c r="AE255" i="19"/>
  <c r="AG254" i="19"/>
  <c r="AG255" i="19" s="1"/>
  <c r="AF224" i="19"/>
  <c r="AF227" i="19" s="1"/>
  <c r="AG224" i="19"/>
  <c r="AG227" i="19" s="1"/>
  <c r="AE227" i="19"/>
  <c r="AE125" i="19"/>
  <c r="AF69" i="19"/>
  <c r="AG69" i="19"/>
  <c r="AG258" i="19"/>
  <c r="AG259" i="19" s="1"/>
  <c r="AF258" i="19"/>
  <c r="AF259" i="19" s="1"/>
  <c r="AE259" i="19"/>
  <c r="AE250" i="19"/>
  <c r="AF248" i="19"/>
  <c r="AG248" i="19"/>
  <c r="AE243" i="19"/>
  <c r="AG242" i="19"/>
  <c r="AG243" i="19" s="1"/>
  <c r="AF242" i="19"/>
  <c r="AF243" i="19" s="1"/>
  <c r="AE233" i="19"/>
  <c r="AG232" i="19"/>
  <c r="AG233" i="19" s="1"/>
  <c r="AF232" i="19"/>
  <c r="AF233" i="19" s="1"/>
  <c r="AG247" i="19" l="1"/>
  <c r="AG188" i="19"/>
  <c r="AG213" i="19"/>
  <c r="AF241" i="19"/>
  <c r="AF323" i="19"/>
  <c r="AF149" i="19"/>
  <c r="AG223" i="19"/>
  <c r="AG316" i="19"/>
  <c r="AG250" i="19"/>
  <c r="AG125" i="19"/>
  <c r="AF182" i="19"/>
  <c r="AG206" i="19"/>
  <c r="AF172" i="19"/>
  <c r="AG241" i="19"/>
  <c r="AG149" i="19"/>
  <c r="AF316" i="19"/>
  <c r="AF250" i="19"/>
  <c r="AF125" i="19"/>
  <c r="AG182" i="19"/>
  <c r="AG172" i="19"/>
  <c r="AF326" i="19"/>
  <c r="AF238" i="19"/>
  <c r="AG238" i="19"/>
  <c r="AF68" i="19"/>
  <c r="AG68" i="19"/>
  <c r="AF223" i="19"/>
  <c r="AF253" i="19"/>
  <c r="AG326" i="19"/>
  <c r="AG253" i="19"/>
  <c r="AF342" i="19" l="1"/>
  <c r="AG342" i="19"/>
</calcChain>
</file>

<file path=xl/comments1.xml><?xml version="1.0" encoding="utf-8"?>
<comments xmlns="http://schemas.openxmlformats.org/spreadsheetml/2006/main">
  <authors>
    <author>Author</author>
  </authors>
  <commentList>
    <comment ref="X34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били са 3891 бр.
5000 бр трябва да са в търговска реализация</t>
        </r>
      </text>
    </comment>
    <comment ref="T47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20 бр от тях 2 бр са в ТР</t>
        </r>
      </text>
    </comment>
    <comment ref="L66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били са 43 бр.</t>
        </r>
      </text>
    </comment>
  </commentList>
</comments>
</file>

<file path=xl/sharedStrings.xml><?xml version="1.0" encoding="utf-8"?>
<sst xmlns="http://schemas.openxmlformats.org/spreadsheetml/2006/main" count="8144" uniqueCount="1197">
  <si>
    <t>№ по ред</t>
  </si>
  <si>
    <t>мярка</t>
  </si>
  <si>
    <t>партида</t>
  </si>
  <si>
    <t xml:space="preserve">година </t>
  </si>
  <si>
    <t>завод</t>
  </si>
  <si>
    <t>22780-Д. КАМАРЦИ</t>
  </si>
  <si>
    <t>22700-КОСТЕНЕЦ</t>
  </si>
  <si>
    <t>ВСИЧКО</t>
  </si>
  <si>
    <t>Метал на гилзата</t>
  </si>
  <si>
    <t>Вид на взривателя</t>
  </si>
  <si>
    <t>От всичкото</t>
  </si>
  <si>
    <t>За единична</t>
  </si>
  <si>
    <t>Нето тегло на 1 БП (кг.)</t>
  </si>
  <si>
    <t>Забележка</t>
  </si>
  <si>
    <t>количество</t>
  </si>
  <si>
    <t>опаковка (сандък)</t>
  </si>
  <si>
    <t>Приведени в СВ</t>
  </si>
  <si>
    <t>Нехерметични</t>
  </si>
  <si>
    <t>бруто тегло (кг.)</t>
  </si>
  <si>
    <t>количество БП</t>
  </si>
  <si>
    <t>по категории и всичко</t>
  </si>
  <si>
    <t>Бруто</t>
  </si>
  <si>
    <t>Нето</t>
  </si>
  <si>
    <t>тегло</t>
  </si>
  <si>
    <t>к-я 1</t>
  </si>
  <si>
    <t>к-я 2</t>
  </si>
  <si>
    <t>к-я 3</t>
  </si>
  <si>
    <t>Всичко</t>
  </si>
  <si>
    <t>(тона)</t>
  </si>
  <si>
    <t>бр.</t>
  </si>
  <si>
    <t>Всичко:</t>
  </si>
  <si>
    <t>Бруто тегло (тона)</t>
  </si>
  <si>
    <t>Нето тегло (тона)</t>
  </si>
  <si>
    <t>бр</t>
  </si>
  <si>
    <t>ВОЕННОМОРСКИ СИЛИ</t>
  </si>
  <si>
    <t>Мярка</t>
  </si>
  <si>
    <t>Завод</t>
  </si>
  <si>
    <t>За единична опаковка (сандък)</t>
  </si>
  <si>
    <t>Раздел ІІ "ЗА УТИЛИЗАЦИЯ"</t>
  </si>
  <si>
    <t>02</t>
  </si>
  <si>
    <t>11</t>
  </si>
  <si>
    <t>07</t>
  </si>
  <si>
    <t>03</t>
  </si>
  <si>
    <t>стомана</t>
  </si>
  <si>
    <t>34660-СЛИВЕН</t>
  </si>
  <si>
    <t>22680-КАРЛОВО</t>
  </si>
  <si>
    <t>42610-КОЗАРСКО</t>
  </si>
  <si>
    <t>00</t>
  </si>
  <si>
    <t>74</t>
  </si>
  <si>
    <t>24480-ЛОВЕЧ</t>
  </si>
  <si>
    <t>26690-ПАВЛИКЕНИ</t>
  </si>
  <si>
    <t>10</t>
  </si>
  <si>
    <t xml:space="preserve">Всичко: </t>
  </si>
  <si>
    <t xml:space="preserve">Всичко </t>
  </si>
  <si>
    <t>4</t>
  </si>
  <si>
    <t>УЗРГМ</t>
  </si>
  <si>
    <t>Ръчна настъпателна граната РГД-5 не комплект</t>
  </si>
  <si>
    <t>СБ7</t>
  </si>
  <si>
    <t>Ръчна граната настъпателна РГ-42 -не комплект</t>
  </si>
  <si>
    <t>1</t>
  </si>
  <si>
    <t>26 мм сигнална ракета еднозвездна - бяла</t>
  </si>
  <si>
    <t>30 мм сигнална ракета тризвездна - червена</t>
  </si>
  <si>
    <t>ЕЛЕМЕНТИ ИЗВЪН КОМПЛЕКТА (ЕИК)</t>
  </si>
  <si>
    <t>Взривател М-5</t>
  </si>
  <si>
    <t>Запалка УЗРГМ</t>
  </si>
  <si>
    <t>Дистанционен взривателен механизъм ДВМ</t>
  </si>
  <si>
    <t>ВЗРИВНИ ВЕЩЕСТВА И ЗАПАЛКИ ЗА ТЯХ</t>
  </si>
  <si>
    <t>82</t>
  </si>
  <si>
    <t>84</t>
  </si>
  <si>
    <t>26 мм сигнална ракета еднозвездна - зелена</t>
  </si>
  <si>
    <t>5</t>
  </si>
  <si>
    <t>26 мм сигнална ракета еднозвездна - червена</t>
  </si>
  <si>
    <t>30 мм сигнална ракета еднозвездна - бяла</t>
  </si>
  <si>
    <t>30 мм сигнална ракета еднозвездна - зелена</t>
  </si>
  <si>
    <t>30 мм сигнална ракета еднозвездна - червена</t>
  </si>
  <si>
    <t>30 мм реактивна ракета с увеличено разстояние - бяла</t>
  </si>
  <si>
    <t>6</t>
  </si>
  <si>
    <t>72</t>
  </si>
  <si>
    <t>Наименование</t>
  </si>
  <si>
    <t>количества по категории и всичко</t>
  </si>
  <si>
    <t>Раздел ІI - "ЗА УТИЛИЗАЦИЯ"</t>
  </si>
  <si>
    <t>ВГ-67</t>
  </si>
  <si>
    <t>РАЗДЕЛ  II  - "ЗА УТИЛИЗАЦИЯ"</t>
  </si>
  <si>
    <t>ВСИЧКО:</t>
  </si>
  <si>
    <t xml:space="preserve">Наименование </t>
  </si>
  <si>
    <t>70</t>
  </si>
  <si>
    <t>СБ</t>
  </si>
  <si>
    <t>7</t>
  </si>
  <si>
    <t>П13</t>
  </si>
  <si>
    <t>Б. Боеприпаси</t>
  </si>
  <si>
    <t>№ по ЕНС в ИС "Логистика на БА"</t>
  </si>
  <si>
    <t>24540-СВЕТЛЕН</t>
  </si>
  <si>
    <t>24850-ЗМЕЙОВО</t>
  </si>
  <si>
    <t>Количество 
по категории и всичко</t>
  </si>
  <si>
    <t>08</t>
  </si>
  <si>
    <t>01</t>
  </si>
  <si>
    <t xml:space="preserve"> Всичко :</t>
  </si>
  <si>
    <t>Книжна търкателна запалка КТЗ</t>
  </si>
  <si>
    <t>Взривател МВП-62</t>
  </si>
  <si>
    <t>Запал МД-2</t>
  </si>
  <si>
    <t xml:space="preserve">ОБЩО (т.) </t>
  </si>
  <si>
    <t>1. Инженерни БП по чл.86, ал.2, т.2, буква "а"</t>
  </si>
  <si>
    <t>17</t>
  </si>
  <si>
    <t>месинг</t>
  </si>
  <si>
    <t>88</t>
  </si>
  <si>
    <t>86</t>
  </si>
  <si>
    <t>Взривател ОФЗ-1М</t>
  </si>
  <si>
    <t>Взривател ОФЗ-1Р</t>
  </si>
  <si>
    <t>Взривател РГМ-2</t>
  </si>
  <si>
    <t>Взривател В-429 Е</t>
  </si>
  <si>
    <t>Взривател Д-1У</t>
  </si>
  <si>
    <t>42М</t>
  </si>
  <si>
    <t>Капсулна втулка КВ-4</t>
  </si>
  <si>
    <t>СУ</t>
  </si>
  <si>
    <t>396</t>
  </si>
  <si>
    <t>Капсулна втулка КВ-У</t>
  </si>
  <si>
    <t>23</t>
  </si>
  <si>
    <t>33</t>
  </si>
  <si>
    <t>Стартов заряд ПГ-7ПМ</t>
  </si>
  <si>
    <t>18</t>
  </si>
  <si>
    <t>Гръм артилерийски - не комплект</t>
  </si>
  <si>
    <t>26</t>
  </si>
  <si>
    <t>22</t>
  </si>
  <si>
    <t>Заряд боен обикновен основен за 82 мм МХ изстрел</t>
  </si>
  <si>
    <t>М</t>
  </si>
  <si>
    <t>3К</t>
  </si>
  <si>
    <t>32830-АСЕН</t>
  </si>
  <si>
    <t>22720-СМЯДОВО</t>
  </si>
  <si>
    <t>От всичкото количество</t>
  </si>
  <si>
    <t>ПИРОПАТРОНИ</t>
  </si>
  <si>
    <t>-</t>
  </si>
  <si>
    <t>алуминий</t>
  </si>
  <si>
    <t>Резец  Р-4М</t>
  </si>
  <si>
    <t>04</t>
  </si>
  <si>
    <t>Запал допълнителен 9БМ-623</t>
  </si>
  <si>
    <t>Пиропатрон ПП-3</t>
  </si>
  <si>
    <t>ТМ1205</t>
  </si>
  <si>
    <t>05</t>
  </si>
  <si>
    <t>06</t>
  </si>
  <si>
    <t>Пиропатрон ПП-9</t>
  </si>
  <si>
    <t>Пиропатрон ПТ-8М2</t>
  </si>
  <si>
    <t>2/3</t>
  </si>
  <si>
    <t>1/2</t>
  </si>
  <si>
    <t>ТМ-1201</t>
  </si>
  <si>
    <t>Пиропатрон ПК-16</t>
  </si>
  <si>
    <t>1/11</t>
  </si>
  <si>
    <t>Пиропатрон ПК-16М</t>
  </si>
  <si>
    <t>6/10</t>
  </si>
  <si>
    <t>Пиропатрон ПК-16МЛ</t>
  </si>
  <si>
    <t>1/12</t>
  </si>
  <si>
    <t>Пиропатрон ПК-21-М2</t>
  </si>
  <si>
    <t>1/7</t>
  </si>
  <si>
    <t>Пиропатрон ПВ-35</t>
  </si>
  <si>
    <t>3/4</t>
  </si>
  <si>
    <t>1/3</t>
  </si>
  <si>
    <t>09</t>
  </si>
  <si>
    <t>Пиропатрон ПВ-50</t>
  </si>
  <si>
    <t>Пиропатрон УДП-2-1</t>
  </si>
  <si>
    <t>ТМ-1202</t>
  </si>
  <si>
    <t>Пиропатрон ПДО-1</t>
  </si>
  <si>
    <t>ТМ-1204</t>
  </si>
  <si>
    <t>Електропироударник ЕПУ-253</t>
  </si>
  <si>
    <t>Пиропатрон ППЛ</t>
  </si>
  <si>
    <t>Пиропатрон ППИ-26-1В</t>
  </si>
  <si>
    <t>Пиропатрон ППЛ-Т</t>
  </si>
  <si>
    <t>ТМ-1207</t>
  </si>
  <si>
    <t>Пиропатрон MBEU 100623</t>
  </si>
  <si>
    <t>Пиропатрон MBEU 29231-1</t>
  </si>
  <si>
    <t>Пиропатрон MBEU 62172-1</t>
  </si>
  <si>
    <t>Пиропатрон MBEU 62486-1</t>
  </si>
  <si>
    <t>Пиропатрон MBEU 90650</t>
  </si>
  <si>
    <t>Пиропатрон MBEU 76331</t>
  </si>
  <si>
    <t>Пиропатрон MBEU 62122-1</t>
  </si>
  <si>
    <t>Пиропатрон MBEU 60682-1</t>
  </si>
  <si>
    <t>PIROTECHNIK CARTRIDGE Пиропатрон P/N 863085-00  704А38710041  № 1705</t>
  </si>
  <si>
    <t>0</t>
  </si>
  <si>
    <t>PIROTECHNIK CARTRIDGE Пиропатрон P/N 863080-00  704А38710040  № 1701</t>
  </si>
  <si>
    <t>CARTRIDGE, POWER DEVICE                                            Пиропатрон P/N 20CF4D 6714400100</t>
  </si>
  <si>
    <t>Пиропатрон ЕПК-28-6</t>
  </si>
  <si>
    <t>№ 
по
ред</t>
  </si>
  <si>
    <t>22780-ДОЛНО 
КАМАРЦИ</t>
  </si>
  <si>
    <t>бруто тегло 
(кг.)</t>
  </si>
  <si>
    <t>количество 
БП</t>
  </si>
  <si>
    <t>52.000000065</t>
  </si>
  <si>
    <t>Запалка пиротехничeска ЗТП- ТВ-50</t>
  </si>
  <si>
    <t>8</t>
  </si>
  <si>
    <t>9</t>
  </si>
  <si>
    <t>14</t>
  </si>
  <si>
    <t>15</t>
  </si>
  <si>
    <t>16</t>
  </si>
  <si>
    <t>2</t>
  </si>
  <si>
    <t>3</t>
  </si>
  <si>
    <t>12</t>
  </si>
  <si>
    <t>52.000000061</t>
  </si>
  <si>
    <t>Запалка пиротехничeска ЗТП-ТВ-150</t>
  </si>
  <si>
    <t>52.000000062</t>
  </si>
  <si>
    <t>Запалка пиротехничeска ЗТП-МВ-50</t>
  </si>
  <si>
    <t>13</t>
  </si>
  <si>
    <t>52.000000060</t>
  </si>
  <si>
    <t>Запалка пиротехничeска ЗТП-МВ-150</t>
  </si>
  <si>
    <t>52.000000093</t>
  </si>
  <si>
    <t>Огнепроводен шнур ОШ - тройно осмолен</t>
  </si>
  <si>
    <t>м.</t>
  </si>
  <si>
    <t>E</t>
  </si>
  <si>
    <t>52.000000283</t>
  </si>
  <si>
    <t>Огнепроводен шнур ОШП "Еловица"</t>
  </si>
  <si>
    <t>52.000000050</t>
  </si>
  <si>
    <t>Електродетонатор ЕДП-р</t>
  </si>
  <si>
    <t>52.000000012</t>
  </si>
  <si>
    <t>ВВ тип "Амонит"- 6 на 0,200 кг.</t>
  </si>
  <si>
    <t>кг.</t>
  </si>
  <si>
    <t>52.000000035</t>
  </si>
  <si>
    <t>Противотрално детониращо устройство МТТ</t>
  </si>
  <si>
    <t>52.000000206</t>
  </si>
  <si>
    <t>Заряд кумулативен КЗНК - 0,5</t>
  </si>
  <si>
    <t>52.000000207</t>
  </si>
  <si>
    <t>Заряд кумулативен КЗНК - 1</t>
  </si>
  <si>
    <t>52.000000124</t>
  </si>
  <si>
    <t>Сигнална мина СМ-1 бяла</t>
  </si>
  <si>
    <t>52.000000282</t>
  </si>
  <si>
    <t>Сигнална мина СМ-1 червена</t>
  </si>
  <si>
    <t>52.000000281</t>
  </si>
  <si>
    <t>Сигнална мина СМ-1 зелена</t>
  </si>
  <si>
    <t>52.000000220</t>
  </si>
  <si>
    <t>Патрон сигнален  за учебно-имитационна мина ТМ-60</t>
  </si>
  <si>
    <t>79</t>
  </si>
  <si>
    <t>52.000000090</t>
  </si>
  <si>
    <t>Капсул-детонатор КД № 8 М</t>
  </si>
  <si>
    <t>52.000000059</t>
  </si>
  <si>
    <t>52.000000027</t>
  </si>
  <si>
    <t>Взривател МУВ с МД-2</t>
  </si>
  <si>
    <t>52.000000249</t>
  </si>
  <si>
    <t>720</t>
  </si>
  <si>
    <t>36</t>
  </si>
  <si>
    <t>37</t>
  </si>
  <si>
    <t>52.000000022</t>
  </si>
  <si>
    <t>27</t>
  </si>
  <si>
    <t>24</t>
  </si>
  <si>
    <t>52.000000066</t>
  </si>
  <si>
    <t>Съсредоточен заряд СЗ-1</t>
  </si>
  <si>
    <t>52.000000077</t>
  </si>
  <si>
    <t>Кумулативен заряд КЗУ-2</t>
  </si>
  <si>
    <t>Взривно вещество"ТРОТИЛ"шашки х 400 гр.с глух отвор</t>
  </si>
  <si>
    <t>52.000000099</t>
  </si>
  <si>
    <t>Пиропатрон "ЧЕРВЕН ОГЪН"</t>
  </si>
  <si>
    <t>Е</t>
  </si>
  <si>
    <t>52.000000247</t>
  </si>
  <si>
    <t xml:space="preserve">Удължен заряд УЗ-2 к-т </t>
  </si>
  <si>
    <t>63</t>
  </si>
  <si>
    <t>60</t>
  </si>
  <si>
    <t>52.000000295</t>
  </si>
  <si>
    <t>Електродетонатор с ЕД СЕД "0" степен немски</t>
  </si>
  <si>
    <t>ГДР</t>
  </si>
  <si>
    <t>Електродетонатор с ЕД СЕД "0" степен  чешки.</t>
  </si>
  <si>
    <t>220</t>
  </si>
  <si>
    <t>62</t>
  </si>
  <si>
    <t>ЧССР</t>
  </si>
  <si>
    <t>52.000000019</t>
  </si>
  <si>
    <t xml:space="preserve">Взривател МВ-5 с МД-2 </t>
  </si>
  <si>
    <t>2. Инженерни БП по чл.86, ал.2, т.2, буква "б"</t>
  </si>
  <si>
    <t>52.000000116</t>
  </si>
  <si>
    <t>Мина със закъснително действие МЗД -10</t>
  </si>
  <si>
    <t>57</t>
  </si>
  <si>
    <t>СССР</t>
  </si>
  <si>
    <t>52.000000117</t>
  </si>
  <si>
    <t>Мина със закъснително действие МЗД - 60</t>
  </si>
  <si>
    <t>52.000000033</t>
  </si>
  <si>
    <t>Електровъзпламенител за Шр-II</t>
  </si>
  <si>
    <t>52.000000055</t>
  </si>
  <si>
    <t>Запал МД-5М</t>
  </si>
  <si>
    <t>Няма номер</t>
  </si>
  <si>
    <t>Запалка ЗАГ-20 за артилерийски гръм</t>
  </si>
  <si>
    <t>Взрив пакет</t>
  </si>
  <si>
    <t xml:space="preserve">Обектна мина М3М </t>
  </si>
  <si>
    <t>52.000000020</t>
  </si>
  <si>
    <t>Взривател МВН - 2М</t>
  </si>
  <si>
    <t>432</t>
  </si>
  <si>
    <t>25</t>
  </si>
  <si>
    <t>31</t>
  </si>
  <si>
    <t>32</t>
  </si>
  <si>
    <t>34</t>
  </si>
  <si>
    <t>35</t>
  </si>
  <si>
    <t>19</t>
  </si>
  <si>
    <t>21</t>
  </si>
  <si>
    <t>56</t>
  </si>
  <si>
    <t>52.000000100</t>
  </si>
  <si>
    <t>Пиропатрон "ДИМЯЩ"</t>
  </si>
  <si>
    <t>Пиропатрон - заряд за аварийно откачане</t>
  </si>
  <si>
    <t>52.000000103</t>
  </si>
  <si>
    <t>Пиротехнически сигнал с ПП-9</t>
  </si>
  <si>
    <t>Пиротехнически сигнал</t>
  </si>
  <si>
    <t>52.000000095</t>
  </si>
  <si>
    <t>Отцепен заряд к-т с ПП-9</t>
  </si>
  <si>
    <t>52.000000210</t>
  </si>
  <si>
    <t>Електронен минен взривател УМП</t>
  </si>
  <si>
    <t>Метатален заряд</t>
  </si>
  <si>
    <t>52.000000106</t>
  </si>
  <si>
    <t>Противопехотна мина с насоч. действие МОН-50</t>
  </si>
  <si>
    <t>52.000000104</t>
  </si>
  <si>
    <t>Противопехотна  мина с насоч.  действие МОН-100</t>
  </si>
  <si>
    <t>В-25</t>
  </si>
  <si>
    <t>52.000000105</t>
  </si>
  <si>
    <t>Противопехотна  мина с насоч. действие МОН-200</t>
  </si>
  <si>
    <t>28130-СТРАЖИЦА</t>
  </si>
  <si>
    <t>ЕМК</t>
  </si>
  <si>
    <t xml:space="preserve">Наименование на боеприпасите </t>
  </si>
  <si>
    <t>КОМАНДВАНЕ ЗА ЛОГИСТИЧНА ПОДДРЪЖКА</t>
  </si>
  <si>
    <t>РАЗДЕЛ ІІ - ЗА УТИЛИЗАЦИЯ</t>
  </si>
  <si>
    <t xml:space="preserve"> </t>
  </si>
  <si>
    <t>1. Боеприпаси по чл. 86, ал. 2, т. 2, буква "а"</t>
  </si>
  <si>
    <t>51.1357</t>
  </si>
  <si>
    <t>26мм сигнална ракета, еднозвездна бяла</t>
  </si>
  <si>
    <t>52.83</t>
  </si>
  <si>
    <t>Артилерийски гръм не к-т</t>
  </si>
  <si>
    <t>89</t>
  </si>
  <si>
    <t>82 мм осколъчна мина - тяло О-832Д със завит взривател М-5А</t>
  </si>
  <si>
    <t>52</t>
  </si>
  <si>
    <t>Заряд боен обикновен комплект за 82 мм МХ изстрел</t>
  </si>
  <si>
    <t>82 мм осколъчна мина - тяло</t>
  </si>
  <si>
    <t>76</t>
  </si>
  <si>
    <t>80</t>
  </si>
  <si>
    <t>83</t>
  </si>
  <si>
    <t>85</t>
  </si>
  <si>
    <t xml:space="preserve"> 26 мм сигнална ракета еднозвездна - зелена</t>
  </si>
  <si>
    <t>78</t>
  </si>
  <si>
    <t xml:space="preserve"> 30 мм сигнална ракета еднозвездна - бяла</t>
  </si>
  <si>
    <t>71</t>
  </si>
  <si>
    <t xml:space="preserve"> 30 мм сигнална ракета еднозвездна - зелена</t>
  </si>
  <si>
    <t>51000001422</t>
  </si>
  <si>
    <t>40 мм сигнална ракета за химическа тревога СХТ-40</t>
  </si>
  <si>
    <t>54000000719</t>
  </si>
  <si>
    <t>Ракета сигнална химическа СХТ-40</t>
  </si>
  <si>
    <t>1А</t>
  </si>
  <si>
    <t xml:space="preserve">51.000001018 </t>
  </si>
  <si>
    <t>Р87</t>
  </si>
  <si>
    <t xml:space="preserve">51000002826 </t>
  </si>
  <si>
    <t>Запалка УЗРГ</t>
  </si>
  <si>
    <t>51000001000</t>
  </si>
  <si>
    <t>Дистанционен взривателен механизъм ДВМ-1</t>
  </si>
  <si>
    <t xml:space="preserve">51000001010 </t>
  </si>
  <si>
    <t>51.1010  Запалка ЗАГ-30 за артилерийски гръм</t>
  </si>
  <si>
    <t>Запалка за артилерийски гръм</t>
  </si>
  <si>
    <t>44</t>
  </si>
  <si>
    <t>75</t>
  </si>
  <si>
    <t>46</t>
  </si>
  <si>
    <t xml:space="preserve">51000001576 </t>
  </si>
  <si>
    <t>Изделие 9М32М (ЗУР) в пускова тръба 9П54М, 9К32М (Стрела 2М)</t>
  </si>
  <si>
    <t>2. Боеприпаси по чл. 86, ал. 2, т. 2, буква "б"</t>
  </si>
  <si>
    <t>А. Боеприпаси първа и втора  категория</t>
  </si>
  <si>
    <t>51.1783</t>
  </si>
  <si>
    <t>7,62 мм п-н обр.43 г. с куршум със стоманен сърдечник без п.т.</t>
  </si>
  <si>
    <t>С10</t>
  </si>
  <si>
    <t>ПР</t>
  </si>
  <si>
    <t>П31</t>
  </si>
  <si>
    <t>П19</t>
  </si>
  <si>
    <t>П02</t>
  </si>
  <si>
    <t>К69</t>
  </si>
  <si>
    <t>К28</t>
  </si>
  <si>
    <t>А33</t>
  </si>
  <si>
    <t>51.1787</t>
  </si>
  <si>
    <t>7,62 мм патрон обр.43г. с трасиращ куршум Т-45</t>
  </si>
  <si>
    <t>С26</t>
  </si>
  <si>
    <t>Р20</t>
  </si>
  <si>
    <t>51.1877</t>
  </si>
  <si>
    <t>9 мм патрон за пистолет "Макаров"</t>
  </si>
  <si>
    <t>И07</t>
  </si>
  <si>
    <t>биметал</t>
  </si>
  <si>
    <t>Ш02</t>
  </si>
  <si>
    <t>С70</t>
  </si>
  <si>
    <t>Б90</t>
  </si>
  <si>
    <t>С38</t>
  </si>
  <si>
    <t>51.2567</t>
  </si>
  <si>
    <t>Ръчна граната настъпателна РГД-5 не комплект</t>
  </si>
  <si>
    <t>51.1595</t>
  </si>
  <si>
    <t>Ръчна граната отбранителна РГО-78  не комплект</t>
  </si>
  <si>
    <t>Ръчна граната настъпателна РГ-42 не комплект</t>
  </si>
  <si>
    <t>СБ2</t>
  </si>
  <si>
    <t>51.1599</t>
  </si>
  <si>
    <t>Ръчна граната отбранителна  Ф-1  не комплект</t>
  </si>
  <si>
    <t>5,6х50 мм патрон "Magnum"</t>
  </si>
  <si>
    <t>5,56х45 мм патрон с трасиращ куршум тип М856.</t>
  </si>
  <si>
    <t>6.5-мм спортен патрон за пушка.</t>
  </si>
  <si>
    <t>6,5х52 мм патрон "О" за “Манлихер-Каркано”</t>
  </si>
  <si>
    <t>6,5х54 мм патрон “Манлихер”, "Шоенауер"</t>
  </si>
  <si>
    <t>7,5х54 мм п-н за картечница "Шатерло" в патронна тенекийка</t>
  </si>
  <si>
    <t>7,5х54 мм п-н за картечница "Шатерло" без патронна тенекийка</t>
  </si>
  <si>
    <t>7.62х25мм патрон за обикновен и картечен пистолет</t>
  </si>
  <si>
    <t>7,62 мм спортен патрон за револвер "Наган" с оловен к-м, РЛС</t>
  </si>
  <si>
    <t>Л55</t>
  </si>
  <si>
    <t>И55</t>
  </si>
  <si>
    <t>И17</t>
  </si>
  <si>
    <t>7,62 мм патрон обр.908/30 г. халосен с дървен куршум</t>
  </si>
  <si>
    <t>7,62 мм патрон обр.43 г. с трасиращ куршум Т-45</t>
  </si>
  <si>
    <t>7,62 мм патрон обр.43г. с бронебойно-запалителен куршум БЗ</t>
  </si>
  <si>
    <t>Л49</t>
  </si>
  <si>
    <t>7.65х17SRмм пистолетен патрон “БРАУНИНГ”</t>
  </si>
  <si>
    <t>7,65х21мм патрон за обикновен пистолет "Парабелум"</t>
  </si>
  <si>
    <t>7,65х53 мм пушечен патрон “Маузер” 1903г. турска фабрикаця</t>
  </si>
  <si>
    <t>7,62х63 мм патрон /30-06/ бронебоен</t>
  </si>
  <si>
    <t>7,62х63 мм патрон /30-06/ СС, 00-00-00</t>
  </si>
  <si>
    <t>7,7 мм патрон</t>
  </si>
  <si>
    <t>7,7 мм "S" патрон - английска фабрикация</t>
  </si>
  <si>
    <t>7.85мм патрон - френска фабрикации</t>
  </si>
  <si>
    <t>7,92 мм патрон с куршум с желязна ядка SME</t>
  </si>
  <si>
    <t>7,92 мм патрон с бронебоен куршум SMK</t>
  </si>
  <si>
    <t>7.92мм патрон с бронебойно трасиращ куршум SMKL без патронна тенекийка</t>
  </si>
  <si>
    <t>7.92мм патрон с бронебойно запалителен куршум РМК без патронна тенекийка</t>
  </si>
  <si>
    <t>7.92мм патрон с пристреловъчен куршум "В" без патронна тенекийка</t>
  </si>
  <si>
    <t>7,92х33 мм патрон за картечен пистолет и автомат</t>
  </si>
  <si>
    <t>8х27R за револвер, "Лебел"</t>
  </si>
  <si>
    <t>9 мм патрон за пистолет "Берета"</t>
  </si>
  <si>
    <t>9х17мм патрон за пистолет "Браунинг", къс</t>
  </si>
  <si>
    <t>9х25мм патрон за пистолет "Маузер" в патронна тенекийка немска фабрикация</t>
  </si>
  <si>
    <t>9х25мм патрон за пистолет "Маузер" без патронна тенекийка</t>
  </si>
  <si>
    <t>9,65 мм патрон "Магнум 357"</t>
  </si>
  <si>
    <t>9мм патрон /9х18/ за пистолет с куршум с биметална облицовка с оловен сърдечник КБО-ОС (9мм патрон /9х18/ за пист. с к-м с бим.обв. с оловен сърдечник)</t>
  </si>
  <si>
    <t>11,43 мм патрон пистолетен за Колт</t>
  </si>
  <si>
    <t>Ръчна граната отбранителна Ф-1 к-т с УЗРГМ</t>
  </si>
  <si>
    <t>58</t>
  </si>
  <si>
    <t>724312110408</t>
  </si>
  <si>
    <t>Ръчна граната отбранителна Ф-1 не комплект</t>
  </si>
  <si>
    <t>Ръчна отбранителна граната РГО-78 "ИМ" не комплект</t>
  </si>
  <si>
    <t>Ръчна отбранителна граната РГО-ИМ не комплект</t>
  </si>
  <si>
    <t>Ръчна граната отбранителна РГО-ИМ, имитационна (не комплект)</t>
  </si>
  <si>
    <t>Ръчна граната отбранителна РГО-78 ИМ (не комплект)</t>
  </si>
  <si>
    <t>12,7 мм патрони с бронеб. запал. трасиращ куршум БЗТ</t>
  </si>
  <si>
    <t>12,7 мм патрони с бронеб. запал. трасиращ куршум Б-32</t>
  </si>
  <si>
    <t>14,5 мм патрони с бронебойно-запалителен куршум Б-32</t>
  </si>
  <si>
    <t>14,5 мм патрони с брон.-запалителен трасиращ куршум БЗТ</t>
  </si>
  <si>
    <t>У12</t>
  </si>
  <si>
    <t>Изстрел ОГ-7В</t>
  </si>
  <si>
    <t>О-4М</t>
  </si>
  <si>
    <t>13,2х99 мм патрон "Hotchkiss" в патронна тенекийка</t>
  </si>
  <si>
    <t>13,2х99 мм патрон "Hotchkiss" без патронна тенекийка</t>
  </si>
  <si>
    <t>57 мм истрел за С-60 с ОТ снаряд  с месингова гилза</t>
  </si>
  <si>
    <t>МГЗ-57</t>
  </si>
  <si>
    <t>3-та кат.взр.</t>
  </si>
  <si>
    <t>51.732</t>
  </si>
  <si>
    <t>100 мм изстрел с ОФ снаряд и пълен заряд за танково оръдие Д-10 (100 мм изстрел УОФ-412 с ОФ снаряд ОФ-412 и ПЗ за ТО)</t>
  </si>
  <si>
    <t>В-229</t>
  </si>
  <si>
    <t>В-429</t>
  </si>
  <si>
    <t xml:space="preserve">     Всичко:</t>
  </si>
  <si>
    <t xml:space="preserve">100 мм изстрел с бронеб. подк. снаряд БМ-20 за БС-3,Д-10Т </t>
  </si>
  <si>
    <t>721641160603</t>
  </si>
  <si>
    <t xml:space="preserve">100 мм изстрел ЗУД4 с димен снаряд 3Д3 и НЗ  за ТО с месингова гилза </t>
  </si>
  <si>
    <t>РГМ-6</t>
  </si>
  <si>
    <t>721641210405</t>
  </si>
  <si>
    <t>100 мм и-л УОФ-412 с ОФ снаряд ОФ-412 и ПЗ за ТО инертен със стоманена гилза</t>
  </si>
  <si>
    <t>В-429ИН</t>
  </si>
  <si>
    <t>242</t>
  </si>
  <si>
    <t>100 мм и-л УОФ-412 с ОФ снаряд ОФ-412 и ПЗ за ТО инертен с месингова гилза</t>
  </si>
  <si>
    <t>РГМ-2М ИН</t>
  </si>
  <si>
    <t>721641430402</t>
  </si>
  <si>
    <t>100 мм изстрел с бронебойно трасиращ снаряд за БС-3, ТО Д-10Т, практически с месингова гилза</t>
  </si>
  <si>
    <t>ДБР-2, инертен</t>
  </si>
  <si>
    <t>100мм изстрел УБК2 с кумулативен осколъчен снаряд БК-3 за МТ-12</t>
  </si>
  <si>
    <t>ГПВ-2</t>
  </si>
  <si>
    <t>120 мм изстрел минохвъргачен ВД-5 с димна мина, комплект</t>
  </si>
  <si>
    <t>П</t>
  </si>
  <si>
    <t>М-12</t>
  </si>
  <si>
    <t>122 мм изстрел със снаряд ОФ-462, ППЗ за за г-ца М-30 с месингова гилза</t>
  </si>
  <si>
    <t>Д-1У</t>
  </si>
  <si>
    <t>3-та кат. взр.</t>
  </si>
  <si>
    <t>122 мм изстрел с осветителен снаряд и ПЗ за М-30- не комплект</t>
  </si>
  <si>
    <t>180</t>
  </si>
  <si>
    <t>61</t>
  </si>
  <si>
    <t>2610</t>
  </si>
  <si>
    <t>253</t>
  </si>
  <si>
    <t>59</t>
  </si>
  <si>
    <t>122 мм изстрел 3ВД1 с димен снаряд ЗД-4 и ППЗ за М-30-не комплект  ( с разривен заряд без взривател)</t>
  </si>
  <si>
    <t>122 мм изстрел 3ВД1 с димен снаряд ЗД-4 и ППЗ за М-30-не комплект ( без разривен заряд и взривател)</t>
  </si>
  <si>
    <t>122 мм изстрел ВС-463М с осветителен снаряд  и ППЗ за М-30, не комплект</t>
  </si>
  <si>
    <t>122 мм и-л с агит. с-д и ППЗ за М-30 не к-т без запалка и изхвърлящ заряд</t>
  </si>
  <si>
    <t>728517112102</t>
  </si>
  <si>
    <t>Бойни заряди в гилзи за 122 мм г-ца обр. 38 г. М-30</t>
  </si>
  <si>
    <t>254</t>
  </si>
  <si>
    <t>721667130405</t>
  </si>
  <si>
    <t>130 мм изстрел с ОФ снаряд с ПЗ за оръдие М-46</t>
  </si>
  <si>
    <t>130 мм изстрел за БМ Р-2 с реактивен осколъчно-ударен снаряд</t>
  </si>
  <si>
    <t>S22</t>
  </si>
  <si>
    <t>GTS</t>
  </si>
  <si>
    <t>NZ-60V</t>
  </si>
  <si>
    <t>S20</t>
  </si>
  <si>
    <t>130 мм изстрел с оск. дистанционен с-д за КС-30 без взривател</t>
  </si>
  <si>
    <t>160</t>
  </si>
  <si>
    <t>65</t>
  </si>
  <si>
    <t>Бойни заряди в гилзи за 130 мм оръдие КС-30</t>
  </si>
  <si>
    <t>152 мм изстрел за водна пристрелка за Д-20 (в гилзи)</t>
  </si>
  <si>
    <t>152 мм и-л с ОФ снаряд ППЗ за г-ца МЛ-20, Д-20 - не комплект</t>
  </si>
  <si>
    <t>721642130607</t>
  </si>
  <si>
    <t>100 мм и-л УБК2 с кум. оск. снаряд БК-3 за МТ-12</t>
  </si>
  <si>
    <t>90</t>
  </si>
  <si>
    <t xml:space="preserve">30 мм сигнална ракета с ел.  запалване - бяла                </t>
  </si>
  <si>
    <t>30 мм сигнална ракета с ел. запалване - червена</t>
  </si>
  <si>
    <t xml:space="preserve">30 мм сигнална ракета двузвездна - червена                    </t>
  </si>
  <si>
    <t>30 мм сигнална ракета - тризвездна червена</t>
  </si>
  <si>
    <t>120 мм звездна бомба със знамена</t>
  </si>
  <si>
    <t>Капсул  "Жевело"</t>
  </si>
  <si>
    <t>Взривател М-6</t>
  </si>
  <si>
    <t>64</t>
  </si>
  <si>
    <t>Взривател NZ-62V</t>
  </si>
  <si>
    <t>QVm</t>
  </si>
  <si>
    <t xml:space="preserve">Взривател МГН </t>
  </si>
  <si>
    <t>ЗИД</t>
  </si>
  <si>
    <t>Капсулна втулка КВ-13</t>
  </si>
  <si>
    <t>Капсулна втулка КВ-13У</t>
  </si>
  <si>
    <t>728241110007</t>
  </si>
  <si>
    <t>82мм мина-тяло осколъчна О-832Д (82 мм осколъчна мина - тяло)</t>
  </si>
  <si>
    <t>У4</t>
  </si>
  <si>
    <t>728531210010</t>
  </si>
  <si>
    <t>Заряд боен обикновен основен за 82 мм МХ и-ли</t>
  </si>
  <si>
    <t>К</t>
  </si>
  <si>
    <t>Заряд боен обикновен допълнителен за 82мм МХ изстрел</t>
  </si>
  <si>
    <t>И</t>
  </si>
  <si>
    <t>Заряд боен обикновен допълнителен за 82 мм МХ и-ли</t>
  </si>
  <si>
    <t>Заряд боен обикновен основен за 107 и 120 мм МХ изстрели.</t>
  </si>
  <si>
    <t>Заряд боен обикновен основен за 107 и 120мм изстрел минохвъргачен (МХ изстрели.)</t>
  </si>
  <si>
    <t>728592210200</t>
  </si>
  <si>
    <t>Заряд боен далекобоен допълнителен за 82мм МХ изстрел</t>
  </si>
  <si>
    <t xml:space="preserve">26 мм сигнална ракета еднозвездна - зелена                    </t>
  </si>
  <si>
    <t>26-мм патрон с гумен куршум</t>
  </si>
  <si>
    <t xml:space="preserve">30 мм сигнална ракета с ел. запалване - бяла                </t>
  </si>
  <si>
    <t>30 мм сигнална ракета тризвездна -  червена</t>
  </si>
  <si>
    <t>30 мм сигнална ракета с ел запалване - червена</t>
  </si>
  <si>
    <t>727523150006</t>
  </si>
  <si>
    <t>40 мм реактивна ракета - агитационна</t>
  </si>
  <si>
    <t>5-6</t>
  </si>
  <si>
    <t>203V</t>
  </si>
  <si>
    <t>45 мм звукова ракета - бомба - бяла</t>
  </si>
  <si>
    <t>45 мм звукова ракета - бомба - зелена</t>
  </si>
  <si>
    <t>45 мм звукова ракета - бомба - жълта</t>
  </si>
  <si>
    <t>120 мм звездна бомба "Зенитен гръм"</t>
  </si>
  <si>
    <t>200 мм звездна бомба "Зенитен салют"</t>
  </si>
  <si>
    <t>51.994</t>
  </si>
  <si>
    <t>Взривател РГМ-6</t>
  </si>
  <si>
    <t>728621213003</t>
  </si>
  <si>
    <t>34К</t>
  </si>
  <si>
    <t>Взривател В-15</t>
  </si>
  <si>
    <t>728621201010</t>
  </si>
  <si>
    <t>Взривател В-429</t>
  </si>
  <si>
    <t>ЗИК</t>
  </si>
  <si>
    <t>Взривател В-429Е</t>
  </si>
  <si>
    <t>728621202008</t>
  </si>
  <si>
    <t>728621228001</t>
  </si>
  <si>
    <t>Взривател ГК-Н</t>
  </si>
  <si>
    <t>728623211008</t>
  </si>
  <si>
    <t>728623212006</t>
  </si>
  <si>
    <t>Взривател М-5А</t>
  </si>
  <si>
    <t>Взриватели М-6</t>
  </si>
  <si>
    <t>Взривател ОФЗ-2М</t>
  </si>
  <si>
    <t>Взривател MZ-31</t>
  </si>
  <si>
    <t>728621323007</t>
  </si>
  <si>
    <t>Взривател ДЗВ-90</t>
  </si>
  <si>
    <t>Взривател ГО-2</t>
  </si>
  <si>
    <t>728621217006</t>
  </si>
  <si>
    <t>Взривател ГПВ-2</t>
  </si>
  <si>
    <t>728637101000</t>
  </si>
  <si>
    <t>728637102009</t>
  </si>
  <si>
    <t>Капсул "Жевело"</t>
  </si>
  <si>
    <t>728712206005</t>
  </si>
  <si>
    <t>350Ф</t>
  </si>
  <si>
    <t>728712202002</t>
  </si>
  <si>
    <t>728712201004</t>
  </si>
  <si>
    <t>Трасьор № 3 за СПГ-9В</t>
  </si>
  <si>
    <t>73</t>
  </si>
  <si>
    <t>Пирозакъснител  3В-7Г</t>
  </si>
  <si>
    <t>68</t>
  </si>
  <si>
    <t>Горен допълнителен пакет от Б.З. за г-ца обр. 38г. - барут 9/7</t>
  </si>
  <si>
    <t>кг</t>
  </si>
  <si>
    <t>Допълнителен заряд БH-546 за 152 мм гаубица Д-20</t>
  </si>
  <si>
    <t>Равнотегловен заряд Б-546У за 152 мм гаубица Д-20</t>
  </si>
  <si>
    <t>Заряд № 3 за гаубица обр.38г. 152 мм гаубица Д-20</t>
  </si>
  <si>
    <t>Разривен заряд за 100мм димни изстрели</t>
  </si>
  <si>
    <t>52.84</t>
  </si>
  <si>
    <t>Гръм артилерийски със запалка ЗАГ-30 комплект  (Артилерийски гръм  -комплект със запалка)</t>
  </si>
  <si>
    <t>ЗАГ-30</t>
  </si>
  <si>
    <t>Гръм артилерийски (Артилерийски гръм-не комплект)</t>
  </si>
  <si>
    <t>Артилерийски гръм - не комплект</t>
  </si>
  <si>
    <t>51.83</t>
  </si>
  <si>
    <t>Гръм артилерийски  (Артилерийски гръм-не комплект)</t>
  </si>
  <si>
    <t>Запалка за артилерийски гръм ЗАГ-30</t>
  </si>
  <si>
    <t>Д</t>
  </si>
  <si>
    <t>Учебни, учебно-тренировъчни боеприпаси и разрези</t>
  </si>
  <si>
    <t>Взривател КТМ-1-У - разрез</t>
  </si>
  <si>
    <t>Б. Боеприпаси трета  категория</t>
  </si>
  <si>
    <t>722561110000</t>
  </si>
  <si>
    <t>Изстрел РПГ-22 "НЕТО"</t>
  </si>
  <si>
    <t>ВП-22</t>
  </si>
  <si>
    <t>Изстрел  ОГ - 9ВМ</t>
  </si>
  <si>
    <t>66</t>
  </si>
  <si>
    <t>ГО2</t>
  </si>
  <si>
    <t xml:space="preserve">Ръчна отбранителна граната Ф-1 учебна комплект  </t>
  </si>
  <si>
    <t>УЗРГМ-УЧ</t>
  </si>
  <si>
    <t xml:space="preserve">Ръчна граната отбранителна Ф-1 </t>
  </si>
  <si>
    <t>41</t>
  </si>
  <si>
    <t>37 мм снаряд ОТ (ОР-167) за зен.оръдие обр.1939г. не к-т</t>
  </si>
  <si>
    <t>№ по ЕНС в ИС „Логистика на БА</t>
  </si>
  <si>
    <t>Партида</t>
  </si>
  <si>
    <t>Година</t>
  </si>
  <si>
    <t>военно формирование                            26 720 - Черноморец</t>
  </si>
  <si>
    <t>военно формирование              26810 - Поповица</t>
  </si>
  <si>
    <t>Нето тегло на 1 БП (кг)</t>
  </si>
  <si>
    <t>Бруто тегло (кг)</t>
  </si>
  <si>
    <t>Количество БП</t>
  </si>
  <si>
    <t>всичко</t>
  </si>
  <si>
    <t>ВОЕННОВЪЗДУШНИ СИЛИ</t>
  </si>
  <si>
    <t xml:space="preserve">Боеприпаси по чл. 86, ал. 2, т. 2, буква "б" </t>
  </si>
  <si>
    <t>Артилерийски гръм к-т със ЗАГ - 30</t>
  </si>
  <si>
    <t>№ по ЕНС</t>
  </si>
  <si>
    <t>военно</t>
  </si>
  <si>
    <t>Метална гилза</t>
  </si>
  <si>
    <t>От</t>
  </si>
  <si>
    <t>в ИС</t>
  </si>
  <si>
    <t>формирование 32990</t>
  </si>
  <si>
    <t>всичкото</t>
  </si>
  <si>
    <t>опаковка</t>
  </si>
  <si>
    <t>"Логистика"</t>
  </si>
  <si>
    <t>количества по категории</t>
  </si>
  <si>
    <t>(сандък)</t>
  </si>
  <si>
    <t>на БА</t>
  </si>
  <si>
    <t>и всичко</t>
  </si>
  <si>
    <t>Нехермитични</t>
  </si>
  <si>
    <t>РАЗДЕЛ II - "За утилизация"</t>
  </si>
  <si>
    <t>Пиротехническа запалка ЗТП – МВ - 150</t>
  </si>
  <si>
    <t>Пиротехническа запалка ЗТП – МВ - 50</t>
  </si>
  <si>
    <t>Сигнална мина СМ-1- бяла</t>
  </si>
  <si>
    <t>СЪВМЕСТНО КОМАНДВАНЕ НА СПЕЦИАЛНИТЕ ОПЕРАЦИИ</t>
  </si>
  <si>
    <t>32020-ВАРНА</t>
  </si>
  <si>
    <t>№ по ЕНС в ИС „Рила на БА“</t>
  </si>
  <si>
    <t>122 мм изстрели ВПВМ-3Р2У</t>
  </si>
  <si>
    <t>Класически БП по чл. 86, ал. 2, т. 2, буква "б"</t>
  </si>
  <si>
    <t>32140-ВАРНА</t>
  </si>
  <si>
    <t>44320-СЕНОКОС</t>
  </si>
  <si>
    <t>26420-РОСЕН</t>
  </si>
  <si>
    <t>36940-ВАРНА</t>
  </si>
  <si>
    <t>34960-ВАРНА</t>
  </si>
  <si>
    <t>38010-ВАРНА</t>
  </si>
  <si>
    <t>51.2823</t>
  </si>
  <si>
    <t>40 мм парашутни ракети - червени</t>
  </si>
  <si>
    <t>картон/ метал</t>
  </si>
  <si>
    <t>51.1422</t>
  </si>
  <si>
    <t>40 мм ракети  С Х Т</t>
  </si>
  <si>
    <t>57.29</t>
  </si>
  <si>
    <t>40 мм РБ – 40 С – червени с парашут</t>
  </si>
  <si>
    <t>57.30</t>
  </si>
  <si>
    <t>40 мм РБ – 40 Ш – червени с парашут</t>
  </si>
  <si>
    <t>57.31</t>
  </si>
  <si>
    <t>40 мм шестзвездни ракети</t>
  </si>
  <si>
    <t>57.33</t>
  </si>
  <si>
    <t>50 мм звуков патрон П - 2</t>
  </si>
  <si>
    <t>57.34</t>
  </si>
  <si>
    <t>50 мм РБ – 50 С – червени с парашут</t>
  </si>
  <si>
    <t>57.1113</t>
  </si>
  <si>
    <t>Димен сигнал за спасителен плот</t>
  </si>
  <si>
    <t>пластмаса/метал</t>
  </si>
  <si>
    <t>57.683</t>
  </si>
  <si>
    <t>Димен сигнал МК – 3 – оранжеви 3 мин.</t>
  </si>
  <si>
    <t>57.684</t>
  </si>
  <si>
    <t>Димен сигнал МК – 4 – оранжеви 4 мин.</t>
  </si>
  <si>
    <t>57.831</t>
  </si>
  <si>
    <t>Димна шашка</t>
  </si>
  <si>
    <t>метал</t>
  </si>
  <si>
    <t>57.922</t>
  </si>
  <si>
    <t>Корабни парашутни ракети с метална кутия</t>
  </si>
  <si>
    <t>57.648</t>
  </si>
  <si>
    <t>Парашутна ракета за спасителен плот</t>
  </si>
  <si>
    <t>57.923</t>
  </si>
  <si>
    <t>Парашутни ракети за лодки – червени с мет. кутия</t>
  </si>
  <si>
    <t>57.432</t>
  </si>
  <si>
    <t>Патрон сигнален нощно-дневен  ПСНД</t>
  </si>
  <si>
    <t>пластмаса</t>
  </si>
  <si>
    <t>57.685</t>
  </si>
  <si>
    <t>Плаващ димен сигнал – 4 мин. (ГДР)</t>
  </si>
  <si>
    <t>57.686</t>
  </si>
  <si>
    <t>Плаващ димен сигнал – 5 мин. (ГДР)</t>
  </si>
  <si>
    <t>57.645</t>
  </si>
  <si>
    <t>Ракета парашутна за бедствие ПРБ-40</t>
  </si>
  <si>
    <t>57.433</t>
  </si>
  <si>
    <t>Сигнален патрон тип 7МК - червен</t>
  </si>
  <si>
    <t>57.646</t>
  </si>
  <si>
    <t>Сигнални ракети 10s GB – червени</t>
  </si>
  <si>
    <t>57.647</t>
  </si>
  <si>
    <t>Сигнални ракети 40s GB – червени с парашут</t>
  </si>
  <si>
    <t>Сигнални ракети 40s с метална кутия  – червени</t>
  </si>
  <si>
    <t>57.924</t>
  </si>
  <si>
    <t>Сигнални ракети 8s GB – еднозвездни червени</t>
  </si>
  <si>
    <t>57.649</t>
  </si>
  <si>
    <t>Сигнални ракети HGB – червени с парашут</t>
  </si>
  <si>
    <t>57.650</t>
  </si>
  <si>
    <t>Сигнални ракети МК - 6 – червени</t>
  </si>
  <si>
    <t>57.759</t>
  </si>
  <si>
    <t>Факел – малък „МК - 7” червен</t>
  </si>
  <si>
    <t>57.760</t>
  </si>
  <si>
    <t>Факел – малък, червен</t>
  </si>
  <si>
    <t>57.761</t>
  </si>
  <si>
    <t>Факел 60 s – бял (ГДР)</t>
  </si>
  <si>
    <t>57.762</t>
  </si>
  <si>
    <t>Факел 60 s – зелен (ГДР)</t>
  </si>
  <si>
    <t>57.763</t>
  </si>
  <si>
    <t>Факел 60 s – оранжев (ГДР)</t>
  </si>
  <si>
    <t>57.764</t>
  </si>
  <si>
    <t>Факел 60 s – червен с метална кутия</t>
  </si>
  <si>
    <t>57.768</t>
  </si>
  <si>
    <t>Фалшвеер  - червени (ГДР)</t>
  </si>
  <si>
    <t>57.1114</t>
  </si>
  <si>
    <t>Фалшвеер за спасителен плот</t>
  </si>
  <si>
    <t>57.765</t>
  </si>
  <si>
    <t>Фалшвеер Ф – 2 - бели</t>
  </si>
  <si>
    <t>57.766</t>
  </si>
  <si>
    <t>Фалшвеер Ф – 2 - сини</t>
  </si>
  <si>
    <t>57.767</t>
  </si>
  <si>
    <t>Фалшвеер Ф – 2 - червени</t>
  </si>
  <si>
    <t>57.832</t>
  </si>
  <si>
    <t>Шашка плаваща димна ДШ-3</t>
  </si>
  <si>
    <t>57.856</t>
  </si>
  <si>
    <t>Противоподводна бомба РГБ - 60</t>
  </si>
  <si>
    <t>няма</t>
  </si>
  <si>
    <t>57.866</t>
  </si>
  <si>
    <t>Противоподводна бомба РГБ-12</t>
  </si>
  <si>
    <t>С</t>
  </si>
  <si>
    <t>57.38</t>
  </si>
  <si>
    <t>76,2х59 мм изстрел осколочно-фугасен УОФБ-62</t>
  </si>
  <si>
    <t>52.85</t>
  </si>
  <si>
    <t>Капсул-детонатор КД №8</t>
  </si>
  <si>
    <t>Капсул детонатор КД №8</t>
  </si>
  <si>
    <t>52.22</t>
  </si>
  <si>
    <t>52.92</t>
  </si>
  <si>
    <t xml:space="preserve">Огнепроводен шнур </t>
  </si>
  <si>
    <t>м</t>
  </si>
  <si>
    <t>50.57</t>
  </si>
  <si>
    <t>Пиропатрон ПП 9</t>
  </si>
  <si>
    <t>ел.</t>
  </si>
  <si>
    <t>Пиропатрон Squib, Cartridge, Power Device 
p/n 861345
mp/n 704A38710020</t>
  </si>
  <si>
    <t>Пиропатрон Squib, Cartridge, Power Device 
p/n 861355
mp/n 704A38710021</t>
  </si>
  <si>
    <t>Пиропатрон Squib, Cartridge, Power Device 
p/n N6714400100
mp/n 20CF4D</t>
  </si>
  <si>
    <t>Пиропатрон Squib, Cartridge, Power Device 
mp/n 704A38710042
s/n 30231</t>
  </si>
  <si>
    <t>57.1073</t>
  </si>
  <si>
    <t>Капсул детонатор за 400 мм и 533 мм торпеда</t>
  </si>
  <si>
    <t>Всичко по т.1</t>
  </si>
  <si>
    <t>57.9</t>
  </si>
  <si>
    <t xml:space="preserve">130 мм бойни заряди </t>
  </si>
  <si>
    <t>130 мм бойни заряди</t>
  </si>
  <si>
    <t>57.10</t>
  </si>
  <si>
    <t xml:space="preserve">130 мм намалени заряди </t>
  </si>
  <si>
    <t xml:space="preserve">130 мм специални заряди </t>
  </si>
  <si>
    <t>130 мм осветителни снаряди</t>
  </si>
  <si>
    <t>51.979</t>
  </si>
  <si>
    <t>Дистанционна запалка МТ-6</t>
  </si>
  <si>
    <t>51.1017</t>
  </si>
  <si>
    <t>Дистанционна запалка ТМ-16Л</t>
  </si>
  <si>
    <t>51.1049</t>
  </si>
  <si>
    <t>Ударна трубка УТ-36</t>
  </si>
  <si>
    <t>2К</t>
  </si>
  <si>
    <t>57.185</t>
  </si>
  <si>
    <t>Галванична трубка ГТК-2</t>
  </si>
  <si>
    <t xml:space="preserve">Противоподводна бомба РГБ - 60 </t>
  </si>
  <si>
    <t>УДВ-60</t>
  </si>
  <si>
    <t>3П</t>
  </si>
  <si>
    <t>В2516</t>
  </si>
  <si>
    <t>57.1055</t>
  </si>
  <si>
    <t>Взривател УДВ-60</t>
  </si>
  <si>
    <t>К-3М</t>
  </si>
  <si>
    <t>57.1016</t>
  </si>
  <si>
    <t xml:space="preserve">Противоподводна бомба РГБ-12 </t>
  </si>
  <si>
    <t>25.9661</t>
  </si>
  <si>
    <t>Взривател К-3М</t>
  </si>
  <si>
    <t>П3</t>
  </si>
  <si>
    <t>П5</t>
  </si>
  <si>
    <t>57.857</t>
  </si>
  <si>
    <t>Противоподводна бомба ББ-1</t>
  </si>
  <si>
    <t>П2</t>
  </si>
  <si>
    <t>П7</t>
  </si>
  <si>
    <t>П9</t>
  </si>
  <si>
    <t>П11</t>
  </si>
  <si>
    <t>П12</t>
  </si>
  <si>
    <t>П14</t>
  </si>
  <si>
    <t>П15</t>
  </si>
  <si>
    <t>П17</t>
  </si>
  <si>
    <t>П18</t>
  </si>
  <si>
    <t>П21</t>
  </si>
  <si>
    <t>П24</t>
  </si>
  <si>
    <t>П25</t>
  </si>
  <si>
    <t>П26</t>
  </si>
  <si>
    <t>П27</t>
  </si>
  <si>
    <t>П28</t>
  </si>
  <si>
    <t>П29</t>
  </si>
  <si>
    <t>П30</t>
  </si>
  <si>
    <t>П32</t>
  </si>
  <si>
    <t>П35</t>
  </si>
  <si>
    <t>П36</t>
  </si>
  <si>
    <t>П37</t>
  </si>
  <si>
    <t>СБ1</t>
  </si>
  <si>
    <t>СБ4</t>
  </si>
  <si>
    <t>2-1</t>
  </si>
  <si>
    <t>57.219</t>
  </si>
  <si>
    <t xml:space="preserve">Шнуров заряд " ШЗ - 65М "   </t>
  </si>
  <si>
    <t>ИЗ</t>
  </si>
  <si>
    <t xml:space="preserve">Шнуров заряд " ШЗ - 65М "  </t>
  </si>
  <si>
    <t>57.885</t>
  </si>
  <si>
    <t>Инициращ заряд за изделие 685</t>
  </si>
  <si>
    <t>57.1054</t>
  </si>
  <si>
    <t>Взривател “101Ф-677”</t>
  </si>
  <si>
    <t>57.936</t>
  </si>
  <si>
    <t xml:space="preserve">Взривател “НВМ-1Ф” </t>
  </si>
  <si>
    <t>181Ф</t>
  </si>
  <si>
    <t>51.871</t>
  </si>
  <si>
    <t>Взривател “АВК-Д/У”</t>
  </si>
  <si>
    <t>57.1053</t>
  </si>
  <si>
    <t>Прибор взривател за МПЖ</t>
  </si>
  <si>
    <t>25.5392</t>
  </si>
  <si>
    <t>Капсул за заряда на резача на МПЖ</t>
  </si>
  <si>
    <t>25.5391</t>
  </si>
  <si>
    <t>Заряд за прибор резач за МПЖ</t>
  </si>
  <si>
    <t>57.23</t>
  </si>
  <si>
    <t>30 мм изстрел УОФ-83</t>
  </si>
  <si>
    <t>МГ-31</t>
  </si>
  <si>
    <t>57.15</t>
  </si>
  <si>
    <t>25 мм изстрел УОЗР-85</t>
  </si>
  <si>
    <t>МГ-25</t>
  </si>
  <si>
    <t>140мм турбо-реактивен снаряд ТСП-47 с шифър ДС-2</t>
  </si>
  <si>
    <t>140мм турбо-реактивен снаряд ТСП-47 с шифър ДС-3</t>
  </si>
  <si>
    <t>140мм турбо-реактивен снаряд ТСП-47 с шифър ДС-7</t>
  </si>
  <si>
    <t>140 мм турбо-реактивен снаряд М-14 ОФ</t>
  </si>
  <si>
    <t>В25М</t>
  </si>
  <si>
    <t>ВСИЧКО по т.2:</t>
  </si>
  <si>
    <t>57.1066</t>
  </si>
  <si>
    <t>БЗО за торпедо Т-53-ВА</t>
  </si>
  <si>
    <t>Барутен заряд 4Ш-36 за стартови двигател</t>
  </si>
  <si>
    <t>Барутни шашки за СА"ПШ-28"</t>
  </si>
  <si>
    <t>Барутни шашки"ПШ-29"</t>
  </si>
  <si>
    <t>Бойна част 4Г-15</t>
  </si>
  <si>
    <t>Бойна част 4Г-28</t>
  </si>
  <si>
    <t xml:space="preserve">Взривател за БЧ "4ВД-48" </t>
  </si>
  <si>
    <t>Възпламенител 4Т-36 за стартови агрегат</t>
  </si>
  <si>
    <t>Възпламенител за дв. сброс "ПТ-29"</t>
  </si>
  <si>
    <t>Възпламенител за СА "ПТ-28"</t>
  </si>
  <si>
    <t xml:space="preserve">Детонаторен възел 4В-36-05 </t>
  </si>
  <si>
    <t>Електрически взривател 4В-36-03</t>
  </si>
  <si>
    <t>Изд. А-2Э /ракето-торпедо/</t>
  </si>
  <si>
    <t>Изд. П-А2 /практическо ракето-торпедо/</t>
  </si>
  <si>
    <t>Механичен взривател АВ-522-1</t>
  </si>
  <si>
    <t>Пирозаряд УДП-1-3</t>
  </si>
  <si>
    <t xml:space="preserve">Пиропатрон ПП-3 </t>
  </si>
  <si>
    <t>Пиропатрон ПП-9РС</t>
  </si>
  <si>
    <t>Пиросвещи</t>
  </si>
  <si>
    <t>Пиросвещи РПВ-1-1В</t>
  </si>
  <si>
    <t>Противокорабна ракета П-15</t>
  </si>
  <si>
    <t>Противокорабна ракета П-35БЭ</t>
  </si>
  <si>
    <t>Секретно</t>
  </si>
  <si>
    <t>Стартов агрегат ПЛ-28</t>
  </si>
  <si>
    <t>Поверително</t>
  </si>
  <si>
    <t>Стартови двигател 4Л-36</t>
  </si>
  <si>
    <t>ВСИЧКО по т.3:</t>
  </si>
  <si>
    <t xml:space="preserve">ВСИЧКО по т.1, т.2  и  т.3  </t>
  </si>
  <si>
    <t>1. Морски БП по чл. 86, ал. 2, т. 2, буква "а"</t>
  </si>
  <si>
    <t>2. Морски БП по чл. 86, ал. 2, т. 2, буква "б"</t>
  </si>
  <si>
    <t>3. Морски БП по чл. 86, ал. 2, т. 2, буква "г"</t>
  </si>
  <si>
    <t>000000060</t>
  </si>
  <si>
    <t>000000062</t>
  </si>
  <si>
    <t>000000124</t>
  </si>
  <si>
    <t>МЕХАНИЗМИ ЗА АВИАЦ. БОМБИ</t>
  </si>
  <si>
    <t>9Ж-414</t>
  </si>
  <si>
    <t>ПФ за ЗАБ 500 Ш</t>
  </si>
  <si>
    <t>Фосфорни п-ни за ЗАБ 500 Ш</t>
  </si>
  <si>
    <t>Подс. детонатор за ОФАБ 100 НВ</t>
  </si>
  <si>
    <t>9  Ж  337</t>
  </si>
  <si>
    <t>ПФ за ЗАБ 500-400</t>
  </si>
  <si>
    <t>РЗ за ЗАБ 500 - 400</t>
  </si>
  <si>
    <t>РЗ за ЗАБ 500-350</t>
  </si>
  <si>
    <t>НЕУПРАВЛЯЕМИ АВИАЦИОННИ РАКЕТИ</t>
  </si>
  <si>
    <t>50.350</t>
  </si>
  <si>
    <t>С – 5 МО</t>
  </si>
  <si>
    <t>50.45</t>
  </si>
  <si>
    <t>Резец Р-4</t>
  </si>
  <si>
    <t>50.425</t>
  </si>
  <si>
    <t>50.55</t>
  </si>
  <si>
    <t>Трубка възпламенителна ТВУ-1-3Д - 0 сек.</t>
  </si>
  <si>
    <t>Трубка възпламенителна ТВУ-1-3Д - 0,5 сек.</t>
  </si>
  <si>
    <t>Х</t>
  </si>
  <si>
    <t>Трубка възпламенителна ТВУ-1-3Д - 1 сек.</t>
  </si>
  <si>
    <t>15 мм сигнален патрон СП-15 - червен огън</t>
  </si>
  <si>
    <t>15 мм сигнален патрон СП-15 - жълт огън</t>
  </si>
  <si>
    <t>15 мм сигнален патрон СП-15 - зелен огън</t>
  </si>
  <si>
    <t>50.56</t>
  </si>
  <si>
    <t>ТМ12</t>
  </si>
  <si>
    <t>50.39</t>
  </si>
  <si>
    <t>Пиропатрон ПК-3М-1</t>
  </si>
  <si>
    <t>1/1</t>
  </si>
  <si>
    <t>1/5</t>
  </si>
  <si>
    <t>2/5</t>
  </si>
  <si>
    <t>1/6</t>
  </si>
  <si>
    <t>Пиропатрон ПК-5-2</t>
  </si>
  <si>
    <t xml:space="preserve">Пиропатрон ПТ-8М2                                  </t>
  </si>
  <si>
    <t>50.368</t>
  </si>
  <si>
    <t>6/11</t>
  </si>
  <si>
    <t>50.41</t>
  </si>
  <si>
    <t>50.369</t>
  </si>
  <si>
    <t>50.35</t>
  </si>
  <si>
    <t>Пиропатрон ПК-21-М1</t>
  </si>
  <si>
    <t>92</t>
  </si>
  <si>
    <t>50.42</t>
  </si>
  <si>
    <t>2/11</t>
  </si>
  <si>
    <t>3/10</t>
  </si>
  <si>
    <t>2/2</t>
  </si>
  <si>
    <t>50.370</t>
  </si>
  <si>
    <t>Пиропатрон ПК-21-ФЛ</t>
  </si>
  <si>
    <t>3/9</t>
  </si>
  <si>
    <t>50.48</t>
  </si>
  <si>
    <t>4/7</t>
  </si>
  <si>
    <t>2/8</t>
  </si>
  <si>
    <t>50.49</t>
  </si>
  <si>
    <t>5/12</t>
  </si>
  <si>
    <t>Пиропатрон НХ-10-1,5 сек.</t>
  </si>
  <si>
    <t>50.46</t>
  </si>
  <si>
    <t>Барутен заряд ПЗ-М</t>
  </si>
  <si>
    <t>1/15</t>
  </si>
  <si>
    <t>1/14</t>
  </si>
  <si>
    <t>50.363</t>
  </si>
  <si>
    <t>Барутен заряд  ПЗ-АМ</t>
  </si>
  <si>
    <t>02Б</t>
  </si>
  <si>
    <t>07Б</t>
  </si>
  <si>
    <t>50.47</t>
  </si>
  <si>
    <t>Барутен заряд  ПЗ-АЛ</t>
  </si>
  <si>
    <t>99</t>
  </si>
  <si>
    <t>50.376</t>
  </si>
  <si>
    <t>Пироизделие пиропатрон УДП 1-2</t>
  </si>
  <si>
    <t>50.372</t>
  </si>
  <si>
    <t>ПСНД</t>
  </si>
  <si>
    <t>50.58</t>
  </si>
  <si>
    <t>ТМ 1206</t>
  </si>
  <si>
    <t>50.59</t>
  </si>
  <si>
    <t>Пиропатрон ППИ-50-1</t>
  </si>
  <si>
    <t>87</t>
  </si>
  <si>
    <t>50.371</t>
  </si>
  <si>
    <t>11.15</t>
  </si>
  <si>
    <t>10.13</t>
  </si>
  <si>
    <t>08.05</t>
  </si>
  <si>
    <t>09.14</t>
  </si>
  <si>
    <t>09.08</t>
  </si>
  <si>
    <t>11.11</t>
  </si>
  <si>
    <t>04.14</t>
  </si>
  <si>
    <t>12.13</t>
  </si>
  <si>
    <t>03.10</t>
  </si>
  <si>
    <t>10.08</t>
  </si>
  <si>
    <t>02.16</t>
  </si>
  <si>
    <t>50.364</t>
  </si>
  <si>
    <t>50.606</t>
  </si>
  <si>
    <t>Пиропатрон ВМП-2М</t>
  </si>
  <si>
    <t>50.607</t>
  </si>
  <si>
    <t>Пиропатрон 120-4-2785 /VVPR/</t>
  </si>
  <si>
    <t>ВЗРИВАТЕЛИ</t>
  </si>
  <si>
    <t>50.675</t>
  </si>
  <si>
    <t>В – 24 А</t>
  </si>
  <si>
    <t>50.131</t>
  </si>
  <si>
    <t>В – 5 М 1</t>
  </si>
  <si>
    <t>50.129</t>
  </si>
  <si>
    <t>В – 5 К</t>
  </si>
  <si>
    <t>АВУ-ЭТМ</t>
  </si>
  <si>
    <t>50.679</t>
  </si>
  <si>
    <t>АТК - ЭБ 42М</t>
  </si>
  <si>
    <t>50.53</t>
  </si>
  <si>
    <t>АМВ- АЭ2</t>
  </si>
  <si>
    <t>АВИАЦИОННИ БОМБИ</t>
  </si>
  <si>
    <t>50.654</t>
  </si>
  <si>
    <t>БЕТАБ-500-ШП</t>
  </si>
  <si>
    <t>50.623</t>
  </si>
  <si>
    <t>ФАБ-250 М 54</t>
  </si>
  <si>
    <t xml:space="preserve">ФАБ-250 М 54  </t>
  </si>
  <si>
    <t>50.649</t>
  </si>
  <si>
    <t xml:space="preserve">ФАБ 250 ТС (без опаковка) </t>
  </si>
  <si>
    <t xml:space="preserve">ФАБ 250 ТС  </t>
  </si>
  <si>
    <t>50.22</t>
  </si>
  <si>
    <t>ФАБ 500 М62</t>
  </si>
  <si>
    <t>ФАБ 500 ТС</t>
  </si>
  <si>
    <t>ФАБ 500 Т</t>
  </si>
  <si>
    <t>ФАБ 500 АТ</t>
  </si>
  <si>
    <t>О9</t>
  </si>
  <si>
    <t>50.24</t>
  </si>
  <si>
    <t>ОФАБ-100 НВ</t>
  </si>
  <si>
    <t>50.650</t>
  </si>
  <si>
    <t>ЗАБ 500Ш</t>
  </si>
  <si>
    <t>СР - 100</t>
  </si>
  <si>
    <t>ЗБ - 250 ШМ</t>
  </si>
  <si>
    <t>50.651</t>
  </si>
  <si>
    <t>ЗБ 500 ШМ</t>
  </si>
  <si>
    <t>ФОТАБ 100-140</t>
  </si>
  <si>
    <t>ФОТАБ 250-215</t>
  </si>
  <si>
    <t>ФОТАБ 250 Т</t>
  </si>
  <si>
    <t>АГИТАБ 250 – 85</t>
  </si>
  <si>
    <t>АГИТАБ 500 – 300</t>
  </si>
  <si>
    <t>С – 7</t>
  </si>
  <si>
    <t>П – 50 – 75 инертни</t>
  </si>
  <si>
    <t>П – 50 Ш</t>
  </si>
  <si>
    <t>К-т детайли за ЗАБ-500 Ш</t>
  </si>
  <si>
    <t>Детонатор ФАБ-250</t>
  </si>
  <si>
    <t xml:space="preserve">ТУ 500-М54 </t>
  </si>
  <si>
    <t>ТУ 250-270</t>
  </si>
  <si>
    <t>МДВ -1</t>
  </si>
  <si>
    <t>МДВ - 2</t>
  </si>
  <si>
    <t>М Д В - 4</t>
  </si>
  <si>
    <t>ЗИП за АГИТАБ 500 - 300</t>
  </si>
  <si>
    <t>МР за ЗАБ 500 Ш</t>
  </si>
  <si>
    <t>ПЗ за АГИТАБ 250-85</t>
  </si>
  <si>
    <t>РЗ за АГИТАБ 500-300</t>
  </si>
  <si>
    <t>ЗР за 3Б 500 ШМ</t>
  </si>
  <si>
    <t>ЗР за ЗАБ 500 Ш</t>
  </si>
  <si>
    <t>Изд. Колодка</t>
  </si>
  <si>
    <t>К-т детайли за УШ-382</t>
  </si>
  <si>
    <t>Изд. 181-Ф-677</t>
  </si>
  <si>
    <t>9К-609</t>
  </si>
  <si>
    <t>ЗИП монт.за ТУ 250 М 54</t>
  </si>
  <si>
    <t>ТУ 250 М 54</t>
  </si>
  <si>
    <t>ЗИП за АГИТАБ 250-85</t>
  </si>
  <si>
    <t>РМ за АГИТАБ 500-300</t>
  </si>
  <si>
    <t>АВИАЦИОННИ УПРАВЛЯЕМИ РАКЕТИ</t>
  </si>
  <si>
    <t>Изделие 320-0100</t>
  </si>
  <si>
    <t>Изделие 362</t>
  </si>
  <si>
    <t>Изделие 380-/676/-I</t>
  </si>
  <si>
    <t>50.211</t>
  </si>
  <si>
    <t>Изделие 380-0100-0 ТГС</t>
  </si>
  <si>
    <t>50.213</t>
  </si>
  <si>
    <t>Изделие 380-2200</t>
  </si>
  <si>
    <t>50.190</t>
  </si>
  <si>
    <t>Изделие 380 БЧ бойна част,380-0300-0</t>
  </si>
  <si>
    <t>50.192</t>
  </si>
  <si>
    <t>Сборка 05, тяло с БРД, изделие 310А</t>
  </si>
  <si>
    <t>50.203</t>
  </si>
  <si>
    <t>Сборка 01 ТГС, изделие 310А</t>
  </si>
  <si>
    <t>50.209</t>
  </si>
  <si>
    <t>Сборка 01 РГС, изделие 320</t>
  </si>
  <si>
    <t>50.215</t>
  </si>
  <si>
    <t>Изделие 428 за изделие 320</t>
  </si>
  <si>
    <t>50.82</t>
  </si>
  <si>
    <t>Изделие 62К</t>
  </si>
  <si>
    <t>50.83</t>
  </si>
  <si>
    <t>Изделие 62М</t>
  </si>
  <si>
    <t>50.63</t>
  </si>
  <si>
    <t>Изделие 62МК</t>
  </si>
  <si>
    <t>Изд.68М-УД</t>
  </si>
  <si>
    <t>Агрегат 9Б-1022</t>
  </si>
  <si>
    <t>Агрегат 9Е-1022-39</t>
  </si>
  <si>
    <t>Агрегат от АУР "Чайка"-М</t>
  </si>
  <si>
    <t>Агрегат от АУР 23-Т-3</t>
  </si>
  <si>
    <t>Агрегат от АУР 23-Т-4</t>
  </si>
  <si>
    <t>Агрегат от АУР -"503"</t>
  </si>
  <si>
    <t>Агрегат от АУР -БЧС-2380</t>
  </si>
  <si>
    <t>Изделие "Скворец"</t>
  </si>
  <si>
    <t>Изд. 340-ІІ и ІІІ отсек с компл. крила и кормила</t>
  </si>
  <si>
    <t>Изделие "СУР-23-К"</t>
  </si>
  <si>
    <t>Сб. 02 за изд. 340</t>
  </si>
  <si>
    <t>Сб. 03 за изд. 340</t>
  </si>
  <si>
    <t>Сб. 0500-0 за изд. 140</t>
  </si>
  <si>
    <t>Изделие 13В ПИМ за изделие 380</t>
  </si>
  <si>
    <t>Сборка 03 БЧ- бойна част, изделие 310А</t>
  </si>
  <si>
    <t>Изделие 454-К за изделие 310А</t>
  </si>
  <si>
    <t>Изделие И-107 за изделие 310А</t>
  </si>
  <si>
    <t>50.73</t>
  </si>
  <si>
    <t>Изделие 713</t>
  </si>
  <si>
    <t>50.61</t>
  </si>
  <si>
    <t>Изделие 9М17П</t>
  </si>
  <si>
    <t>Изделие 9М17П "Фаланга"</t>
  </si>
  <si>
    <t>50.01</t>
  </si>
  <si>
    <t>Изделие 9М114"Щурм"</t>
  </si>
  <si>
    <t>Изделие 9-Е-1023.00</t>
  </si>
  <si>
    <t>Изделие 9-Д-1023</t>
  </si>
  <si>
    <t>Изделие 516 БРД за изделие 72К</t>
  </si>
  <si>
    <t>АВ - 527</t>
  </si>
  <si>
    <t>Изделие 513-1 барутен двигател за изделие 470-1</t>
  </si>
  <si>
    <t>Изделие 6Б-72 БЧ-бойна част за изделие 72К</t>
  </si>
  <si>
    <t>Изделие 6Б-72 БЧ-бойна част за изделие 72Э</t>
  </si>
  <si>
    <t>Изделие 061М5 ПИМ за изделие 72К</t>
  </si>
  <si>
    <t>Заряд от БРД от изделие 9М17П</t>
  </si>
  <si>
    <t>50.123</t>
  </si>
  <si>
    <t>БРД от изделие 9М114</t>
  </si>
  <si>
    <t>50.96</t>
  </si>
  <si>
    <t>Барутен двигател за изделие 62</t>
  </si>
  <si>
    <t>БЧ с ПИМ за изд.62 МК</t>
  </si>
  <si>
    <t>Заряд от барутен двигател 9А-207
 за изделие ИС</t>
  </si>
  <si>
    <t>Заряд от барутен двигател за изделие 310</t>
  </si>
  <si>
    <t>Пировъзпламенител ВГ-13М за изделие 380</t>
  </si>
  <si>
    <t>Изделие КТ-13 за изделие 310А</t>
  </si>
  <si>
    <t>Изделие КТ-13 за изделие 380А</t>
  </si>
  <si>
    <t>С – 5 К</t>
  </si>
  <si>
    <t>АВИАЦИОННИ ПАТРОНИ</t>
  </si>
  <si>
    <t xml:space="preserve">Изд.6058.11.000.02 /запалителни шашки/ </t>
  </si>
  <si>
    <t>Проектили от 23 мм снаряд</t>
  </si>
  <si>
    <t xml:space="preserve">Балист. накрайн. със запал. шашки за 23 мм снаряд </t>
  </si>
  <si>
    <t xml:space="preserve">Балист. накрайн. за 23 мм снаряд </t>
  </si>
  <si>
    <t>ОБЩО В УТИЛИЗАЦИЯ</t>
  </si>
  <si>
    <t>к-я 4</t>
  </si>
  <si>
    <t>к-я 5</t>
  </si>
  <si>
    <t xml:space="preserve">1. Боеприпаси по чл. 86, ал. 2, т. 2, буква "а" </t>
  </si>
  <si>
    <t>Боеприпаси трета и пета категория</t>
  </si>
  <si>
    <t>БРД за В-750 с шашки  барут към изделие 10001 в корпус в тара № 3</t>
  </si>
  <si>
    <t>БРД за В-750 с шашки  барут към изделие 10001 в корпус без тара № 3</t>
  </si>
  <si>
    <t>Всичко БРД за В-750 с шашки  барут към изделие 10001:</t>
  </si>
  <si>
    <t>БТ-750/10001 Бойна тръба  към изделие 10001 в тара № 5</t>
  </si>
  <si>
    <t>БТ-750/10001 Бойна тръба към изделие 10001 без тара № 5</t>
  </si>
  <si>
    <t>5Ж96/10001 Бойна тръба към изделие 10001</t>
  </si>
  <si>
    <t>Всичко бойна тръба към изделие 10001:</t>
  </si>
  <si>
    <t>Елементи от ЗУР</t>
  </si>
  <si>
    <t>Авиационни средства за поразяване</t>
  </si>
  <si>
    <t>50.50</t>
  </si>
  <si>
    <t>Взривател АМ- А</t>
  </si>
  <si>
    <t>Взривател ТМ - 24А -42М</t>
  </si>
  <si>
    <t>Взривател АТК - ЭБ</t>
  </si>
  <si>
    <t>50.680</t>
  </si>
  <si>
    <t>Ракета авиационна неуправляема НАР С5-01</t>
  </si>
  <si>
    <t>50.15</t>
  </si>
  <si>
    <t xml:space="preserve">23мм изстрел с БЗА снаряд за ГШ - 23 -9А-472 </t>
  </si>
  <si>
    <t>132</t>
  </si>
  <si>
    <t>50.13</t>
  </si>
  <si>
    <r>
      <t>23мм изстрел с ОФЗ снаряд за ГШ - 23 -9А-472</t>
    </r>
    <r>
      <rPr>
        <sz val="14"/>
        <color indexed="10"/>
        <rFont val="Times New Roman"/>
        <family val="1"/>
        <charset val="204"/>
      </rPr>
      <t/>
    </r>
  </si>
  <si>
    <t>АГ-23</t>
  </si>
  <si>
    <t>23мм изстрел с ОФЗ снаряд за ГШ - 23 -9А-472</t>
  </si>
  <si>
    <t xml:space="preserve">23мм изстрел с ОФЗ снаряд за ГШ - 23 -9А-472 </t>
  </si>
  <si>
    <t>23мм патрони за ГШ БР (23мм изстрел с БР снаряд за ГШ-23 9-А-472)</t>
  </si>
  <si>
    <t>АД-23  дънен</t>
  </si>
  <si>
    <t>Бомба авиационна осколочно фугасна ОФАБ 100-НВ (Авиационна бомба ОФАБ-100 НВ)</t>
  </si>
  <si>
    <t>50.25</t>
  </si>
  <si>
    <t>Бомба авиационна осколочно фугасна ОФАБ 100-120 (Авиационна бомба ОФАБ-100-120)</t>
  </si>
  <si>
    <t>Бомба авиационна запалителна ЗАБ - 500Ш (Авиационна бомба ЗАБ-500 Ш)</t>
  </si>
  <si>
    <t>АСП по чл.86, ал.2, т.2, буква "а"</t>
  </si>
  <si>
    <t>1. АСП по чл.86, ал.2, т.2, буква "а"</t>
  </si>
  <si>
    <t>2. АСП по чл.86, ал.2, т.2, буква "б"</t>
  </si>
  <si>
    <t>АСП по чл.86, ал.2, т.2, буква "б"</t>
  </si>
  <si>
    <r>
      <t>№</t>
    </r>
    <r>
      <rPr>
        <b/>
        <sz val="9"/>
        <rFont val="Times New Roman"/>
        <family val="1"/>
        <charset val="204"/>
      </rPr>
      <t xml:space="preserve"> по ЕСН и ИС "Логистика на БА"</t>
    </r>
  </si>
  <si>
    <t xml:space="preserve">ЕМК-Наименование </t>
  </si>
  <si>
    <t>година</t>
  </si>
  <si>
    <t>24150-Ст.Загора/ 52740 - Хасково</t>
  </si>
  <si>
    <t>24150-Ст.Загора/ 44200 -Ст.Загора</t>
  </si>
  <si>
    <t>28610-София</t>
  </si>
  <si>
    <t>22160-Плевен</t>
  </si>
  <si>
    <t>метал на гилзата</t>
  </si>
  <si>
    <t>вид на взривателя</t>
  </si>
  <si>
    <t>от всичкото количество</t>
  </si>
  <si>
    <t>за ед. опаковка</t>
  </si>
  <si>
    <t>нето тегло на БП /кг./</t>
  </si>
  <si>
    <t>количества по кат.</t>
  </si>
  <si>
    <t>кат.1</t>
  </si>
  <si>
    <t>кат.2</t>
  </si>
  <si>
    <t>кат.3</t>
  </si>
  <si>
    <t>бруто тегло /т/</t>
  </si>
  <si>
    <t>нето тегло /т/</t>
  </si>
  <si>
    <t>приведено в СВ</t>
  </si>
  <si>
    <t>Нехерметично</t>
  </si>
  <si>
    <t>бруто тегло /кг./</t>
  </si>
  <si>
    <t>Инженерни БП по чл. 86, ал.2, т.2, буква "а"</t>
  </si>
  <si>
    <t>52.124</t>
  </si>
  <si>
    <t>Сигнална мина 
СМ-1  - бяла</t>
  </si>
  <si>
    <t>52.62</t>
  </si>
  <si>
    <t>Пиротехническа запалка ЗТП-50ТВ</t>
  </si>
  <si>
    <t>52.61</t>
  </si>
  <si>
    <t>Пиротехническа запалка ЗТП-150ТВ</t>
  </si>
  <si>
    <t>СУХОПЪТНИ ВОЙСКИ</t>
  </si>
  <si>
    <t>14х</t>
  </si>
  <si>
    <t>14х23</t>
  </si>
  <si>
    <t>Учебни, разрези и макети</t>
  </si>
  <si>
    <t>125мм ОФ снаряд за Д-81 р-з</t>
  </si>
  <si>
    <t>100мм изстрел с ОФ снаряд учебен без взривател, за СУ и ТО Д-10Т, разрез</t>
  </si>
  <si>
    <r>
      <t xml:space="preserve">100мм изстрел с </t>
    </r>
    <r>
      <rPr>
        <b/>
        <sz val="12"/>
        <rFont val="Times New Roman"/>
        <family val="1"/>
        <charset val="204"/>
      </rPr>
      <t>ОФ за БС-3, ТО Д-10Т, разрез</t>
    </r>
  </si>
  <si>
    <t>Класически боеприпаси по чл.86, ал.2, т.2, т."б"</t>
  </si>
  <si>
    <t>51.1792</t>
  </si>
  <si>
    <t xml:space="preserve"> 7,62 мм патрон обр.908/30г. с брон.запал. куршум Б-32</t>
  </si>
  <si>
    <t>Н1</t>
  </si>
  <si>
    <t>45</t>
  </si>
  <si>
    <t>Н6</t>
  </si>
  <si>
    <t>А7</t>
  </si>
  <si>
    <t>529</t>
  </si>
  <si>
    <t>В19</t>
  </si>
  <si>
    <t>Д18</t>
  </si>
  <si>
    <t>Т36</t>
  </si>
  <si>
    <t>Я5</t>
  </si>
  <si>
    <t>А17</t>
  </si>
  <si>
    <t>47</t>
  </si>
  <si>
    <t>В13</t>
  </si>
  <si>
    <t>В14</t>
  </si>
  <si>
    <t>В15</t>
  </si>
  <si>
    <t>В16</t>
  </si>
  <si>
    <t>Б5</t>
  </si>
  <si>
    <t>49</t>
  </si>
  <si>
    <t>М7</t>
  </si>
  <si>
    <t>Н11</t>
  </si>
  <si>
    <t>Т2</t>
  </si>
  <si>
    <t>Х9</t>
  </si>
  <si>
    <t>И2</t>
  </si>
  <si>
    <t>Б13</t>
  </si>
  <si>
    <t>Н9</t>
  </si>
  <si>
    <t xml:space="preserve">51000000990 </t>
  </si>
  <si>
    <t>Взривател ГКН</t>
  </si>
  <si>
    <t>51000000948</t>
  </si>
  <si>
    <t>51.948  Взривател М-12</t>
  </si>
  <si>
    <t>Изд.310 А, сб. 03-учебно</t>
  </si>
  <si>
    <t xml:space="preserve">23 мм патрони БЗА за ГШ </t>
  </si>
  <si>
    <r>
      <t xml:space="preserve">3.  Инженерни БП по чл.86, ал.2, т.2, буква </t>
    </r>
    <r>
      <rPr>
        <b/>
        <sz val="16"/>
        <rFont val="Times New Roman"/>
        <family val="1"/>
        <charset val="204"/>
      </rPr>
      <t>"г"</t>
    </r>
  </si>
  <si>
    <t>Инженерни БП по чл.86, ал.2, т.2, буква "а"</t>
  </si>
  <si>
    <t>ПФ за ЗБ 500 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</si>
</sst>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00"/>
    <numFmt numFmtId="165" formatCode="0.0000"/>
    <numFmt numFmtId="166" formatCode="#,##0.0"/>
    <numFmt numFmtId="167" formatCode="0.000"/>
    <numFmt numFmtId="168" formatCode="#,##0.00000"/>
    <numFmt numFmtId="169" formatCode="0;[Red]0"/>
    <numFmt numFmtId="170" formatCode="#,##0.000000"/>
    <numFmt numFmtId="171" formatCode="#,##0.000"/>
    <numFmt numFmtId="172" formatCode="0.00000"/>
    <numFmt numFmtId="173" formatCode="#,###"/>
    <numFmt numFmtId="174" formatCode="#,##0;[Red]#,##0"/>
    <numFmt numFmtId="175" formatCode="#,##0.0000;[Red]#,##0.0000"/>
    <numFmt numFmtId="176" formatCode="00"/>
    <numFmt numFmtId="177" formatCode="0.000000000"/>
    <numFmt numFmtId="178" formatCode="0.0"/>
  </numFmts>
  <fonts count="85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</font>
    <font>
      <sz val="14"/>
      <name val="Times New Roman"/>
      <family val="1"/>
      <charset val="204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Calibri"/>
      <family val="2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</font>
    <font>
      <b/>
      <sz val="9"/>
      <name val="Times New Roman"/>
      <family val="1"/>
      <charset val="204"/>
    </font>
    <font>
      <b/>
      <sz val="10"/>
      <name val="Calibri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Calibri"/>
      <family val="2"/>
    </font>
    <font>
      <sz val="14"/>
      <color indexed="8"/>
      <name val="Times New Roman"/>
      <family val="1"/>
      <charset val="204"/>
    </font>
    <font>
      <sz val="14"/>
      <name val="Helv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Helv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Times New Roman"/>
      <family val="1"/>
      <charset val="204"/>
    </font>
    <font>
      <sz val="9"/>
      <name val="Times New Roman"/>
      <family val="1"/>
    </font>
    <font>
      <u/>
      <sz val="10"/>
      <color indexed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3.5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</font>
    <font>
      <sz val="11"/>
      <color indexed="30"/>
      <name val="Calibri"/>
      <family val="2"/>
    </font>
    <font>
      <sz val="14"/>
      <color indexed="30"/>
      <name val="Calibri"/>
      <family val="2"/>
    </font>
    <font>
      <sz val="12"/>
      <color indexed="11"/>
      <name val="Times New Roman"/>
      <family val="1"/>
      <charset val="204"/>
    </font>
    <font>
      <b/>
      <sz val="11"/>
      <color indexed="30"/>
      <name val="Calibri"/>
      <family val="2"/>
    </font>
    <font>
      <sz val="11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</font>
    <font>
      <sz val="13"/>
      <name val="Times New Roman"/>
      <family val="1"/>
      <charset val="204"/>
    </font>
    <font>
      <sz val="11"/>
      <name val="Arial"/>
      <family val="2"/>
      <charset val="204"/>
    </font>
    <font>
      <sz val="12"/>
      <color indexed="9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1" fillId="0" borderId="0"/>
    <xf numFmtId="0" fontId="12" fillId="0" borderId="0"/>
    <xf numFmtId="0" fontId="7" fillId="0" borderId="0"/>
    <xf numFmtId="0" fontId="15" fillId="0" borderId="0"/>
    <xf numFmtId="0" fontId="6" fillId="0" borderId="0"/>
    <xf numFmtId="0" fontId="19" fillId="0" borderId="0"/>
    <xf numFmtId="0" fontId="5" fillId="0" borderId="0"/>
    <xf numFmtId="0" fontId="20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14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20" fillId="0" borderId="0"/>
    <xf numFmtId="0" fontId="9" fillId="0" borderId="0"/>
    <xf numFmtId="0" fontId="12" fillId="0" borderId="0"/>
    <xf numFmtId="0" fontId="3" fillId="0" borderId="0"/>
    <xf numFmtId="0" fontId="11" fillId="0" borderId="0"/>
    <xf numFmtId="0" fontId="25" fillId="0" borderId="0"/>
    <xf numFmtId="0" fontId="21" fillId="0" borderId="0"/>
    <xf numFmtId="0" fontId="2" fillId="0" borderId="0"/>
    <xf numFmtId="0" fontId="15" fillId="0" borderId="0"/>
    <xf numFmtId="0" fontId="11" fillId="0" borderId="0"/>
    <xf numFmtId="0" fontId="3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63" fillId="0" borderId="0"/>
    <xf numFmtId="0" fontId="61" fillId="0" borderId="0"/>
    <xf numFmtId="0" fontId="11" fillId="0" borderId="0"/>
    <xf numFmtId="0" fontId="71" fillId="0" borderId="0"/>
    <xf numFmtId="0" fontId="74" fillId="0" borderId="0"/>
    <xf numFmtId="0" fontId="74" fillId="0" borderId="0"/>
  </cellStyleXfs>
  <cellXfs count="1794">
    <xf numFmtId="0" fontId="0" fillId="0" borderId="0" xfId="0"/>
    <xf numFmtId="0" fontId="8" fillId="0" borderId="5" xfId="3" applyFont="1" applyFill="1" applyBorder="1" applyAlignment="1">
      <alignment horizontal="left" vertical="center"/>
    </xf>
    <xf numFmtId="0" fontId="7" fillId="0" borderId="5" xfId="3" applyFont="1" applyFill="1" applyBorder="1" applyAlignment="1">
      <alignment horizontal="center" vertical="center"/>
    </xf>
    <xf numFmtId="3" fontId="7" fillId="0" borderId="5" xfId="1" applyNumberFormat="1" applyFont="1" applyFill="1" applyBorder="1" applyAlignment="1">
      <alignment horizontal="right" vertical="center"/>
    </xf>
    <xf numFmtId="3" fontId="7" fillId="3" borderId="8" xfId="1" applyNumberFormat="1" applyFont="1" applyFill="1" applyBorder="1" applyAlignment="1">
      <alignment horizontal="center" vertical="center" wrapText="1"/>
    </xf>
    <xf numFmtId="3" fontId="7" fillId="3" borderId="9" xfId="1" applyNumberFormat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/>
    </xf>
    <xf numFmtId="0" fontId="7" fillId="0" borderId="5" xfId="1" applyNumberFormat="1" applyFont="1" applyFill="1" applyBorder="1" applyAlignment="1">
      <alignment horizontal="center"/>
    </xf>
    <xf numFmtId="3" fontId="7" fillId="0" borderId="5" xfId="1" applyNumberFormat="1" applyFont="1" applyFill="1" applyBorder="1" applyAlignment="1">
      <alignment horizontal="right"/>
    </xf>
    <xf numFmtId="0" fontId="21" fillId="0" borderId="0" xfId="4" applyFont="1"/>
    <xf numFmtId="0" fontId="21" fillId="0" borderId="5" xfId="4" applyFont="1" applyFill="1" applyBorder="1" applyAlignment="1">
      <alignment horizontal="center" vertical="center"/>
    </xf>
    <xf numFmtId="0" fontId="21" fillId="0" borderId="5" xfId="4" applyFont="1" applyFill="1" applyBorder="1" applyAlignment="1">
      <alignment horizontal="center" vertical="top"/>
    </xf>
    <xf numFmtId="0" fontId="21" fillId="3" borderId="3" xfId="1" applyNumberFormat="1" applyFont="1" applyFill="1" applyBorder="1" applyAlignment="1">
      <alignment horizontal="center" vertical="center"/>
    </xf>
    <xf numFmtId="164" fontId="21" fillId="3" borderId="2" xfId="2" applyNumberFormat="1" applyFont="1" applyFill="1" applyBorder="1" applyAlignment="1">
      <alignment horizontal="centerContinuous" vertical="center"/>
    </xf>
    <xf numFmtId="164" fontId="21" fillId="3" borderId="6" xfId="2" applyNumberFormat="1" applyFont="1" applyFill="1" applyBorder="1" applyAlignment="1">
      <alignment horizontal="centerContinuous" vertical="center"/>
    </xf>
    <xf numFmtId="164" fontId="21" fillId="3" borderId="7" xfId="2" applyNumberFormat="1" applyFont="1" applyFill="1" applyBorder="1" applyAlignment="1">
      <alignment horizontal="centerContinuous" vertical="center"/>
    </xf>
    <xf numFmtId="3" fontId="21" fillId="3" borderId="2" xfId="1" applyNumberFormat="1" applyFont="1" applyFill="1" applyBorder="1" applyAlignment="1">
      <alignment horizontal="centerContinuous" vertical="center"/>
    </xf>
    <xf numFmtId="3" fontId="21" fillId="3" borderId="6" xfId="1" applyNumberFormat="1" applyFont="1" applyFill="1" applyBorder="1" applyAlignment="1">
      <alignment horizontal="centerContinuous" vertical="center"/>
    </xf>
    <xf numFmtId="3" fontId="21" fillId="3" borderId="7" xfId="1" applyNumberFormat="1" applyFont="1" applyFill="1" applyBorder="1" applyAlignment="1">
      <alignment horizontal="centerContinuous" vertical="center"/>
    </xf>
    <xf numFmtId="0" fontId="21" fillId="3" borderId="9" xfId="1" applyNumberFormat="1" applyFont="1" applyFill="1" applyBorder="1" applyAlignment="1">
      <alignment horizontal="center" vertical="center"/>
    </xf>
    <xf numFmtId="3" fontId="21" fillId="3" borderId="10" xfId="2" applyNumberFormat="1" applyFont="1" applyFill="1" applyBorder="1" applyAlignment="1">
      <alignment vertical="center"/>
    </xf>
    <xf numFmtId="3" fontId="21" fillId="3" borderId="11" xfId="2" applyNumberFormat="1" applyFont="1" applyFill="1" applyBorder="1" applyAlignment="1">
      <alignment vertical="center"/>
    </xf>
    <xf numFmtId="164" fontId="21" fillId="3" borderId="0" xfId="1" applyNumberFormat="1" applyFont="1" applyFill="1" applyBorder="1" applyAlignment="1">
      <alignment vertical="center"/>
    </xf>
    <xf numFmtId="165" fontId="17" fillId="3" borderId="13" xfId="1" applyNumberFormat="1" applyFont="1" applyFill="1" applyBorder="1" applyAlignment="1">
      <alignment vertical="center"/>
    </xf>
    <xf numFmtId="3" fontId="21" fillId="3" borderId="10" xfId="1" applyNumberFormat="1" applyFont="1" applyFill="1" applyBorder="1" applyAlignment="1">
      <alignment horizontal="centerContinuous" vertical="center"/>
    </xf>
    <xf numFmtId="3" fontId="21" fillId="3" borderId="11" xfId="1" applyNumberFormat="1" applyFont="1" applyFill="1" applyBorder="1" applyAlignment="1">
      <alignment horizontal="centerContinuous" vertical="center"/>
    </xf>
    <xf numFmtId="3" fontId="21" fillId="3" borderId="12" xfId="1" applyNumberFormat="1" applyFont="1" applyFill="1" applyBorder="1" applyAlignment="1">
      <alignment horizontal="centerContinuous" vertical="center"/>
    </xf>
    <xf numFmtId="3" fontId="21" fillId="3" borderId="8" xfId="2" applyNumberFormat="1" applyFont="1" applyFill="1" applyBorder="1" applyAlignment="1">
      <alignment horizontal="centerContinuous" vertical="center"/>
    </xf>
    <xf numFmtId="3" fontId="21" fillId="3" borderId="0" xfId="2" applyNumberFormat="1" applyFont="1" applyFill="1" applyBorder="1" applyAlignment="1">
      <alignment horizontal="centerContinuous" vertical="center"/>
    </xf>
    <xf numFmtId="3" fontId="21" fillId="3" borderId="13" xfId="2" applyNumberFormat="1" applyFont="1" applyFill="1" applyBorder="1" applyAlignment="1">
      <alignment horizontal="centerContinuous" vertical="center"/>
    </xf>
    <xf numFmtId="3" fontId="21" fillId="3" borderId="2" xfId="2" applyNumberFormat="1" applyFont="1" applyFill="1" applyBorder="1" applyAlignment="1">
      <alignment vertical="center"/>
    </xf>
    <xf numFmtId="3" fontId="21" fillId="3" borderId="3" xfId="2" applyNumberFormat="1" applyFont="1" applyFill="1" applyBorder="1" applyAlignment="1">
      <alignment vertical="center"/>
    </xf>
    <xf numFmtId="3" fontId="21" fillId="3" borderId="6" xfId="2" applyNumberFormat="1" applyFont="1" applyFill="1" applyBorder="1" applyAlignment="1">
      <alignment vertical="center"/>
    </xf>
    <xf numFmtId="3" fontId="21" fillId="3" borderId="8" xfId="1" applyNumberFormat="1" applyFont="1" applyFill="1" applyBorder="1" applyAlignment="1">
      <alignment horizontal="center" vertical="center" wrapText="1"/>
    </xf>
    <xf numFmtId="3" fontId="21" fillId="3" borderId="9" xfId="1" applyNumberFormat="1" applyFont="1" applyFill="1" applyBorder="1" applyAlignment="1">
      <alignment horizontal="center" vertical="center" wrapText="1"/>
    </xf>
    <xf numFmtId="3" fontId="21" fillId="3" borderId="0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/>
    </xf>
    <xf numFmtId="3" fontId="21" fillId="3" borderId="10" xfId="1" applyNumberFormat="1" applyFont="1" applyFill="1" applyBorder="1" applyAlignment="1">
      <alignment horizontal="center" vertical="center" wrapText="1"/>
    </xf>
    <xf numFmtId="3" fontId="21" fillId="3" borderId="14" xfId="1" applyNumberFormat="1" applyFont="1" applyFill="1" applyBorder="1" applyAlignment="1">
      <alignment horizontal="center" vertical="center" wrapText="1"/>
    </xf>
    <xf numFmtId="3" fontId="21" fillId="3" borderId="11" xfId="1" applyNumberFormat="1" applyFont="1" applyFill="1" applyBorder="1" applyAlignment="1">
      <alignment horizontal="center" vertical="center" wrapText="1"/>
    </xf>
    <xf numFmtId="0" fontId="26" fillId="0" borderId="0" xfId="48" applyFont="1"/>
    <xf numFmtId="0" fontId="7" fillId="3" borderId="2" xfId="1" applyNumberFormat="1" applyFont="1" applyFill="1" applyBorder="1" applyAlignment="1">
      <alignment horizontal="center" vertical="center" textRotation="90"/>
    </xf>
    <xf numFmtId="3" fontId="7" fillId="3" borderId="2" xfId="2" applyNumberFormat="1" applyFont="1" applyFill="1" applyBorder="1" applyAlignment="1">
      <alignment vertical="center"/>
    </xf>
    <xf numFmtId="3" fontId="7" fillId="3" borderId="3" xfId="2" applyNumberFormat="1" applyFont="1" applyFill="1" applyBorder="1" applyAlignment="1">
      <alignment vertical="center"/>
    </xf>
    <xf numFmtId="3" fontId="7" fillId="3" borderId="6" xfId="2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horizontal="center" vertical="center" textRotation="90"/>
    </xf>
    <xf numFmtId="3" fontId="7" fillId="3" borderId="14" xfId="1" applyNumberFormat="1" applyFont="1" applyFill="1" applyBorder="1" applyAlignment="1">
      <alignment horizontal="center" vertical="center" wrapText="1"/>
    </xf>
    <xf numFmtId="3" fontId="7" fillId="3" borderId="11" xfId="1" applyNumberFormat="1" applyFont="1" applyFill="1" applyBorder="1" applyAlignment="1">
      <alignment horizontal="center" vertical="center" wrapText="1"/>
    </xf>
    <xf numFmtId="1" fontId="7" fillId="0" borderId="5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 vertical="center"/>
    </xf>
    <xf numFmtId="3" fontId="7" fillId="3" borderId="10" xfId="1" applyNumberFormat="1" applyFont="1" applyFill="1" applyBorder="1" applyAlignment="1">
      <alignment horizontal="center" vertical="center" wrapText="1"/>
    </xf>
    <xf numFmtId="0" fontId="31" fillId="0" borderId="0" xfId="56"/>
    <xf numFmtId="0" fontId="14" fillId="0" borderId="0" xfId="56" applyFont="1"/>
    <xf numFmtId="0" fontId="14" fillId="0" borderId="0" xfId="56" applyFont="1" applyAlignment="1">
      <alignment vertical="center"/>
    </xf>
    <xf numFmtId="0" fontId="31" fillId="0" borderId="0" xfId="56" applyAlignment="1">
      <alignment vertical="center"/>
    </xf>
    <xf numFmtId="0" fontId="14" fillId="3" borderId="3" xfId="1" applyNumberFormat="1" applyFont="1" applyFill="1" applyBorder="1" applyAlignment="1">
      <alignment horizontal="center" vertical="center"/>
    </xf>
    <xf numFmtId="0" fontId="11" fillId="0" borderId="0" xfId="56" applyFont="1"/>
    <xf numFmtId="0" fontId="14" fillId="3" borderId="9" xfId="1" applyNumberFormat="1" applyFont="1" applyFill="1" applyBorder="1" applyAlignment="1">
      <alignment horizontal="center" vertical="center"/>
    </xf>
    <xf numFmtId="0" fontId="7" fillId="3" borderId="3" xfId="56" applyFont="1" applyFill="1" applyBorder="1" applyAlignment="1">
      <alignment horizontal="center" vertical="center"/>
    </xf>
    <xf numFmtId="0" fontId="7" fillId="3" borderId="7" xfId="56" applyFont="1" applyFill="1" applyBorder="1" applyAlignment="1">
      <alignment horizontal="center" vertical="center"/>
    </xf>
    <xf numFmtId="0" fontId="7" fillId="3" borderId="9" xfId="56" applyFont="1" applyFill="1" applyBorder="1" applyAlignment="1">
      <alignment horizontal="center" vertical="center"/>
    </xf>
    <xf numFmtId="0" fontId="7" fillId="3" borderId="13" xfId="56" applyFont="1" applyFill="1" applyBorder="1" applyAlignment="1">
      <alignment horizontal="center" vertical="center"/>
    </xf>
    <xf numFmtId="0" fontId="14" fillId="3" borderId="14" xfId="1" applyNumberFormat="1" applyFont="1" applyFill="1" applyBorder="1" applyAlignment="1">
      <alignment horizontal="center" vertical="center"/>
    </xf>
    <xf numFmtId="0" fontId="7" fillId="3" borderId="14" xfId="56" applyFont="1" applyFill="1" applyBorder="1" applyAlignment="1">
      <alignment horizontal="center" vertical="center"/>
    </xf>
    <xf numFmtId="0" fontId="7" fillId="3" borderId="12" xfId="56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/>
    </xf>
    <xf numFmtId="0" fontId="14" fillId="0" borderId="10" xfId="1" applyNumberFormat="1" applyFont="1" applyFill="1" applyBorder="1" applyAlignment="1">
      <alignment horizontal="center" vertical="center"/>
    </xf>
    <xf numFmtId="0" fontId="14" fillId="0" borderId="14" xfId="1" applyNumberFormat="1" applyFont="1" applyFill="1" applyBorder="1" applyAlignment="1">
      <alignment horizontal="center"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1" fillId="0" borderId="0" xfId="56" applyFont="1" applyFill="1" applyAlignment="1">
      <alignment vertical="center"/>
    </xf>
    <xf numFmtId="0" fontId="36" fillId="0" borderId="5" xfId="56" applyFont="1" applyFill="1" applyBorder="1" applyAlignment="1">
      <alignment horizontal="center" vertical="center"/>
    </xf>
    <xf numFmtId="0" fontId="32" fillId="0" borderId="5" xfId="56" applyFont="1" applyFill="1" applyBorder="1" applyAlignment="1">
      <alignment horizontal="center" vertical="center"/>
    </xf>
    <xf numFmtId="0" fontId="32" fillId="0" borderId="5" xfId="1" applyNumberFormat="1" applyFont="1" applyFill="1" applyBorder="1" applyAlignment="1">
      <alignment horizontal="left" vertical="center"/>
    </xf>
    <xf numFmtId="0" fontId="14" fillId="0" borderId="5" xfId="56" applyFont="1" applyFill="1" applyBorder="1" applyAlignment="1">
      <alignment horizontal="center" vertical="center"/>
    </xf>
    <xf numFmtId="0" fontId="14" fillId="0" borderId="5" xfId="56" applyFont="1" applyFill="1" applyBorder="1" applyAlignment="1">
      <alignment horizontal="right" vertical="center"/>
    </xf>
    <xf numFmtId="0" fontId="32" fillId="0" borderId="5" xfId="56" applyFont="1" applyFill="1" applyBorder="1" applyAlignment="1">
      <alignment horizontal="right" vertical="center"/>
    </xf>
    <xf numFmtId="0" fontId="32" fillId="3" borderId="5" xfId="56" applyFont="1" applyFill="1" applyBorder="1" applyAlignment="1">
      <alignment horizontal="center" vertical="center"/>
    </xf>
    <xf numFmtId="1" fontId="32" fillId="3" borderId="5" xfId="56" applyNumberFormat="1" applyFont="1" applyFill="1" applyBorder="1" applyAlignment="1" applyProtection="1">
      <alignment horizontal="center" vertical="center"/>
    </xf>
    <xf numFmtId="49" fontId="32" fillId="0" borderId="5" xfId="56" applyNumberFormat="1" applyFont="1" applyFill="1" applyBorder="1" applyAlignment="1">
      <alignment horizontal="center" vertical="center"/>
    </xf>
    <xf numFmtId="3" fontId="32" fillId="3" borderId="5" xfId="56" applyNumberFormat="1" applyFont="1" applyFill="1" applyBorder="1" applyAlignment="1">
      <alignment horizontal="right" vertical="center"/>
    </xf>
    <xf numFmtId="3" fontId="37" fillId="0" borderId="5" xfId="56" applyNumberFormat="1" applyFont="1" applyFill="1" applyBorder="1" applyAlignment="1">
      <alignment horizontal="right" vertical="center"/>
    </xf>
    <xf numFmtId="1" fontId="37" fillId="0" borderId="5" xfId="56" applyNumberFormat="1" applyFont="1" applyBorder="1" applyAlignment="1">
      <alignment horizontal="right" vertical="center"/>
    </xf>
    <xf numFmtId="1" fontId="38" fillId="0" borderId="5" xfId="56" applyNumberFormat="1" applyFont="1" applyFill="1" applyBorder="1" applyAlignment="1">
      <alignment horizontal="right" vertical="center"/>
    </xf>
    <xf numFmtId="165" fontId="38" fillId="0" borderId="5" xfId="56" applyNumberFormat="1" applyFont="1" applyFill="1" applyBorder="1" applyAlignment="1">
      <alignment horizontal="right" vertical="center"/>
    </xf>
    <xf numFmtId="0" fontId="32" fillId="3" borderId="5" xfId="56" applyFont="1" applyFill="1" applyBorder="1" applyAlignment="1">
      <alignment horizontal="right" vertical="center"/>
    </xf>
    <xf numFmtId="3" fontId="32" fillId="3" borderId="0" xfId="56" applyNumberFormat="1" applyFont="1" applyFill="1" applyBorder="1" applyAlignment="1">
      <alignment horizontal="right" vertical="center"/>
    </xf>
    <xf numFmtId="3" fontId="32" fillId="3" borderId="0" xfId="59" applyNumberFormat="1" applyFont="1" applyFill="1" applyBorder="1" applyAlignment="1">
      <alignment horizontal="right" vertical="center"/>
    </xf>
    <xf numFmtId="171" fontId="32" fillId="3" borderId="0" xfId="4" applyNumberFormat="1" applyFont="1" applyFill="1" applyBorder="1" applyAlignment="1">
      <alignment horizontal="right" vertical="center"/>
    </xf>
    <xf numFmtId="0" fontId="32" fillId="3" borderId="0" xfId="56" applyFont="1" applyFill="1" applyBorder="1" applyAlignment="1">
      <alignment horizontal="center" vertical="center"/>
    </xf>
    <xf numFmtId="0" fontId="32" fillId="3" borderId="0" xfId="56" applyFont="1" applyFill="1" applyBorder="1" applyAlignment="1">
      <alignment horizontal="center" vertical="center" textRotation="90"/>
    </xf>
    <xf numFmtId="0" fontId="39" fillId="0" borderId="0" xfId="56" applyFont="1"/>
    <xf numFmtId="1" fontId="37" fillId="0" borderId="5" xfId="56" applyNumberFormat="1" applyFont="1" applyFill="1" applyBorder="1" applyAlignment="1">
      <alignment horizontal="center" vertical="center" wrapText="1"/>
    </xf>
    <xf numFmtId="0" fontId="14" fillId="0" borderId="5" xfId="56" applyFont="1" applyFill="1" applyBorder="1" applyAlignment="1">
      <alignment vertical="center" wrapText="1"/>
    </xf>
    <xf numFmtId="49" fontId="14" fillId="0" borderId="5" xfId="56" applyNumberFormat="1" applyFont="1" applyFill="1" applyBorder="1" applyAlignment="1">
      <alignment horizontal="center" vertical="center"/>
    </xf>
    <xf numFmtId="0" fontId="37" fillId="0" borderId="5" xfId="56" applyFont="1" applyFill="1" applyBorder="1" applyAlignment="1">
      <alignment horizontal="center" vertical="center"/>
    </xf>
    <xf numFmtId="0" fontId="37" fillId="0" borderId="5" xfId="56" applyFont="1" applyFill="1" applyBorder="1" applyAlignment="1">
      <alignment horizontal="right" vertical="center"/>
    </xf>
    <xf numFmtId="0" fontId="14" fillId="0" borderId="5" xfId="56" applyNumberFormat="1" applyFont="1" applyFill="1" applyBorder="1" applyAlignment="1">
      <alignment horizontal="right" vertical="center"/>
    </xf>
    <xf numFmtId="165" fontId="37" fillId="0" borderId="5" xfId="56" applyNumberFormat="1" applyFont="1" applyFill="1" applyBorder="1" applyAlignment="1">
      <alignment horizontal="right" vertical="center"/>
    </xf>
    <xf numFmtId="0" fontId="40" fillId="0" borderId="5" xfId="56" applyNumberFormat="1" applyFont="1" applyFill="1" applyBorder="1" applyAlignment="1">
      <alignment horizontal="right" vertical="center"/>
    </xf>
    <xf numFmtId="167" fontId="37" fillId="0" borderId="5" xfId="56" applyNumberFormat="1" applyFont="1" applyFill="1" applyBorder="1" applyAlignment="1">
      <alignment horizontal="right" vertical="center"/>
    </xf>
    <xf numFmtId="0" fontId="41" fillId="0" borderId="0" xfId="56" applyFont="1" applyAlignment="1">
      <alignment vertical="center"/>
    </xf>
    <xf numFmtId="49" fontId="37" fillId="0" borderId="5" xfId="56" applyNumberFormat="1" applyFont="1" applyFill="1" applyBorder="1" applyAlignment="1">
      <alignment horizontal="center" vertical="center"/>
    </xf>
    <xf numFmtId="0" fontId="34" fillId="0" borderId="0" xfId="56" applyFont="1" applyAlignment="1">
      <alignment vertical="center"/>
    </xf>
    <xf numFmtId="0" fontId="37" fillId="0" borderId="5" xfId="56" applyFont="1" applyBorder="1" applyAlignment="1">
      <alignment vertical="center" wrapText="1"/>
    </xf>
    <xf numFmtId="1" fontId="37" fillId="0" borderId="5" xfId="56" applyNumberFormat="1" applyFont="1" applyFill="1" applyBorder="1" applyAlignment="1">
      <alignment horizontal="right" vertical="center"/>
    </xf>
    <xf numFmtId="0" fontId="42" fillId="0" borderId="5" xfId="56" applyFont="1" applyFill="1" applyBorder="1" applyAlignment="1">
      <alignment horizontal="right" vertical="center"/>
    </xf>
    <xf numFmtId="0" fontId="37" fillId="0" borderId="5" xfId="56" applyNumberFormat="1" applyFont="1" applyFill="1" applyBorder="1" applyAlignment="1">
      <alignment horizontal="right" vertical="center"/>
    </xf>
    <xf numFmtId="0" fontId="37" fillId="0" borderId="0" xfId="56" applyFont="1" applyAlignment="1">
      <alignment vertical="center"/>
    </xf>
    <xf numFmtId="0" fontId="43" fillId="0" borderId="0" xfId="56" applyFont="1" applyAlignment="1">
      <alignment vertical="center"/>
    </xf>
    <xf numFmtId="0" fontId="36" fillId="0" borderId="5" xfId="56" applyFont="1" applyFill="1" applyBorder="1" applyAlignment="1">
      <alignment horizontal="right" vertical="center"/>
    </xf>
    <xf numFmtId="0" fontId="14" fillId="5" borderId="5" xfId="56" applyFont="1" applyFill="1" applyBorder="1" applyAlignment="1">
      <alignment horizontal="center" vertical="center"/>
    </xf>
    <xf numFmtId="0" fontId="32" fillId="5" borderId="5" xfId="56" applyFont="1" applyFill="1" applyBorder="1" applyAlignment="1">
      <alignment horizontal="center" vertical="center"/>
    </xf>
    <xf numFmtId="0" fontId="38" fillId="5" borderId="5" xfId="56" applyFont="1" applyFill="1" applyBorder="1" applyAlignment="1">
      <alignment horizontal="right" vertical="center"/>
    </xf>
    <xf numFmtId="0" fontId="36" fillId="5" borderId="5" xfId="56" applyFont="1" applyFill="1" applyBorder="1" applyAlignment="1">
      <alignment horizontal="center" vertical="center"/>
    </xf>
    <xf numFmtId="0" fontId="32" fillId="5" borderId="5" xfId="56" applyFont="1" applyFill="1" applyBorder="1" applyAlignment="1">
      <alignment horizontal="right" vertical="center"/>
    </xf>
    <xf numFmtId="165" fontId="44" fillId="5" borderId="5" xfId="56" applyNumberFormat="1" applyFont="1" applyFill="1" applyBorder="1" applyAlignment="1">
      <alignment horizontal="right" vertical="center"/>
    </xf>
    <xf numFmtId="0" fontId="14" fillId="5" borderId="5" xfId="56" applyFont="1" applyFill="1" applyBorder="1" applyAlignment="1">
      <alignment horizontal="right" vertical="center"/>
    </xf>
    <xf numFmtId="0" fontId="44" fillId="5" borderId="5" xfId="56" applyNumberFormat="1" applyFont="1" applyFill="1" applyBorder="1" applyAlignment="1">
      <alignment horizontal="right" vertical="center"/>
    </xf>
    <xf numFmtId="0" fontId="14" fillId="0" borderId="1" xfId="56" applyFont="1" applyFill="1" applyBorder="1" applyAlignment="1">
      <alignment vertical="center" wrapText="1"/>
    </xf>
    <xf numFmtId="1" fontId="14" fillId="0" borderId="5" xfId="56" applyNumberFormat="1" applyFont="1" applyFill="1" applyBorder="1" applyAlignment="1">
      <alignment horizontal="right" vertical="center"/>
    </xf>
    <xf numFmtId="0" fontId="37" fillId="0" borderId="1" xfId="56" applyFont="1" applyBorder="1" applyAlignment="1">
      <alignment vertical="center" wrapText="1"/>
    </xf>
    <xf numFmtId="0" fontId="37" fillId="0" borderId="5" xfId="56" applyNumberFormat="1" applyFont="1" applyBorder="1" applyAlignment="1">
      <alignment horizontal="right" vertical="center"/>
    </xf>
    <xf numFmtId="0" fontId="37" fillId="0" borderId="5" xfId="56" applyFont="1" applyBorder="1" applyAlignment="1">
      <alignment horizontal="right" vertical="center"/>
    </xf>
    <xf numFmtId="0" fontId="37" fillId="0" borderId="4" xfId="56" applyFont="1" applyFill="1" applyBorder="1" applyAlignment="1">
      <alignment horizontal="right" vertical="center"/>
    </xf>
    <xf numFmtId="1" fontId="32" fillId="5" borderId="5" xfId="56" applyNumberFormat="1" applyFont="1" applyFill="1" applyBorder="1" applyAlignment="1">
      <alignment horizontal="right" vertical="center"/>
    </xf>
    <xf numFmtId="1" fontId="14" fillId="0" borderId="5" xfId="56" applyNumberFormat="1" applyFont="1" applyFill="1" applyBorder="1" applyAlignment="1">
      <alignment horizontal="center" vertical="center" wrapText="1"/>
    </xf>
    <xf numFmtId="0" fontId="14" fillId="4" borderId="5" xfId="56" applyFont="1" applyFill="1" applyBorder="1" applyAlignment="1">
      <alignment horizontal="center" vertical="center"/>
    </xf>
    <xf numFmtId="0" fontId="37" fillId="0" borderId="5" xfId="56" applyFont="1" applyBorder="1" applyAlignment="1">
      <alignment horizontal="center" vertical="center"/>
    </xf>
    <xf numFmtId="0" fontId="38" fillId="0" borderId="5" xfId="56" applyFont="1" applyFill="1" applyBorder="1" applyAlignment="1">
      <alignment horizontal="right" vertical="center"/>
    </xf>
    <xf numFmtId="3" fontId="32" fillId="5" borderId="5" xfId="56" applyNumberFormat="1" applyFont="1" applyFill="1" applyBorder="1" applyAlignment="1">
      <alignment horizontal="right" vertical="center"/>
    </xf>
    <xf numFmtId="165" fontId="32" fillId="5" borderId="5" xfId="56" applyNumberFormat="1" applyFont="1" applyFill="1" applyBorder="1" applyAlignment="1">
      <alignment horizontal="right" vertical="center"/>
    </xf>
    <xf numFmtId="0" fontId="37" fillId="3" borderId="5" xfId="56" applyNumberFormat="1" applyFont="1" applyFill="1" applyBorder="1" applyAlignment="1">
      <alignment horizontal="center" vertical="center"/>
    </xf>
    <xf numFmtId="49" fontId="40" fillId="0" borderId="5" xfId="56" applyNumberFormat="1" applyFont="1" applyFill="1" applyBorder="1" applyAlignment="1">
      <alignment horizontal="center" vertical="center"/>
    </xf>
    <xf numFmtId="0" fontId="40" fillId="0" borderId="5" xfId="56" applyNumberFormat="1" applyFont="1" applyFill="1" applyBorder="1" applyAlignment="1">
      <alignment horizontal="center" vertical="center"/>
    </xf>
    <xf numFmtId="49" fontId="14" fillId="4" borderId="5" xfId="56" applyNumberFormat="1" applyFont="1" applyFill="1" applyBorder="1" applyAlignment="1">
      <alignment horizontal="center" vertical="center"/>
    </xf>
    <xf numFmtId="167" fontId="38" fillId="5" borderId="5" xfId="56" applyNumberFormat="1" applyFont="1" applyFill="1" applyBorder="1" applyAlignment="1">
      <alignment horizontal="right" vertical="center"/>
    </xf>
    <xf numFmtId="49" fontId="14" fillId="4" borderId="5" xfId="56" applyNumberFormat="1" applyFont="1" applyFill="1" applyBorder="1" applyAlignment="1">
      <alignment vertical="center"/>
    </xf>
    <xf numFmtId="0" fontId="36" fillId="5" borderId="5" xfId="56" applyFont="1" applyFill="1" applyBorder="1" applyAlignment="1">
      <alignment horizontal="right" vertical="center"/>
    </xf>
    <xf numFmtId="167" fontId="32" fillId="5" borderId="5" xfId="56" applyNumberFormat="1" applyFont="1" applyFill="1" applyBorder="1" applyAlignment="1">
      <alignment horizontal="right" vertical="center"/>
    </xf>
    <xf numFmtId="167" fontId="40" fillId="0" borderId="5" xfId="56" applyNumberFormat="1" applyFont="1" applyFill="1" applyBorder="1" applyAlignment="1">
      <alignment horizontal="right" vertical="center"/>
    </xf>
    <xf numFmtId="167" fontId="14" fillId="0" borderId="5" xfId="56" applyNumberFormat="1" applyFont="1" applyFill="1" applyBorder="1" applyAlignment="1">
      <alignment horizontal="right" vertical="center"/>
    </xf>
    <xf numFmtId="167" fontId="37" fillId="0" borderId="5" xfId="56" applyNumberFormat="1" applyFont="1" applyBorder="1" applyAlignment="1">
      <alignment horizontal="right" vertical="center"/>
    </xf>
    <xf numFmtId="167" fontId="38" fillId="0" borderId="5" xfId="56" applyNumberFormat="1" applyFont="1" applyFill="1" applyBorder="1" applyAlignment="1">
      <alignment horizontal="right" vertical="center"/>
    </xf>
    <xf numFmtId="0" fontId="14" fillId="3" borderId="5" xfId="56" applyFont="1" applyFill="1" applyBorder="1" applyAlignment="1">
      <alignment horizontal="right" vertical="center"/>
    </xf>
    <xf numFmtId="167" fontId="14" fillId="3" borderId="5" xfId="56" applyNumberFormat="1" applyFont="1" applyFill="1" applyBorder="1" applyAlignment="1">
      <alignment horizontal="right" vertical="center"/>
    </xf>
    <xf numFmtId="0" fontId="44" fillId="0" borderId="5" xfId="56" applyNumberFormat="1" applyFont="1" applyFill="1" applyBorder="1" applyAlignment="1">
      <alignment horizontal="center" vertical="center"/>
    </xf>
    <xf numFmtId="0" fontId="44" fillId="0" borderId="5" xfId="56" applyNumberFormat="1" applyFont="1" applyFill="1" applyBorder="1" applyAlignment="1">
      <alignment horizontal="right" vertical="center"/>
    </xf>
    <xf numFmtId="0" fontId="14" fillId="0" borderId="5" xfId="56" applyNumberFormat="1" applyFont="1" applyFill="1" applyBorder="1" applyAlignment="1">
      <alignment vertical="center" wrapText="1"/>
    </xf>
    <xf numFmtId="0" fontId="14" fillId="0" borderId="5" xfId="56" applyFont="1" applyFill="1" applyBorder="1" applyAlignment="1">
      <alignment horizontal="left" vertical="center" wrapText="1"/>
    </xf>
    <xf numFmtId="49" fontId="40" fillId="0" borderId="5" xfId="56" applyNumberFormat="1" applyFont="1" applyFill="1" applyBorder="1" applyAlignment="1">
      <alignment horizontal="right" vertical="center"/>
    </xf>
    <xf numFmtId="49" fontId="14" fillId="4" borderId="4" xfId="56" applyNumberFormat="1" applyFont="1" applyFill="1" applyBorder="1" applyAlignment="1">
      <alignment horizontal="left" vertical="center"/>
    </xf>
    <xf numFmtId="1" fontId="14" fillId="4" borderId="5" xfId="60" applyNumberFormat="1" applyFont="1" applyFill="1" applyBorder="1" applyAlignment="1">
      <alignment horizontal="center" vertical="center"/>
    </xf>
    <xf numFmtId="49" fontId="14" fillId="0" borderId="5" xfId="56" applyNumberFormat="1" applyFont="1" applyFill="1" applyBorder="1" applyAlignment="1">
      <alignment horizontal="center"/>
    </xf>
    <xf numFmtId="0" fontId="14" fillId="0" borderId="5" xfId="56" applyFont="1" applyFill="1" applyBorder="1" applyAlignment="1">
      <alignment vertical="center"/>
    </xf>
    <xf numFmtId="1" fontId="37" fillId="3" borderId="5" xfId="56" applyNumberFormat="1" applyFont="1" applyFill="1" applyBorder="1" applyAlignment="1">
      <alignment horizontal="center" vertical="center"/>
    </xf>
    <xf numFmtId="0" fontId="37" fillId="0" borderId="5" xfId="56" applyFont="1" applyFill="1" applyBorder="1" applyAlignment="1">
      <alignment horizontal="left" vertical="center"/>
    </xf>
    <xf numFmtId="0" fontId="14" fillId="0" borderId="5" xfId="56" applyFont="1" applyBorder="1" applyAlignment="1">
      <alignment vertical="center" wrapText="1"/>
    </xf>
    <xf numFmtId="0" fontId="14" fillId="0" borderId="5" xfId="52" applyFont="1" applyFill="1" applyBorder="1" applyAlignment="1">
      <alignment horizontal="center" vertical="center"/>
    </xf>
    <xf numFmtId="0" fontId="14" fillId="0" borderId="5" xfId="52" applyFont="1" applyFill="1" applyBorder="1" applyAlignment="1">
      <alignment horizontal="right" vertical="center"/>
    </xf>
    <xf numFmtId="3" fontId="38" fillId="0" borderId="5" xfId="56" applyNumberFormat="1" applyFont="1" applyFill="1" applyBorder="1" applyAlignment="1">
      <alignment horizontal="right" vertical="center"/>
    </xf>
    <xf numFmtId="167" fontId="14" fillId="0" borderId="5" xfId="52" applyNumberFormat="1" applyFont="1" applyFill="1" applyBorder="1" applyAlignment="1">
      <alignment horizontal="right" vertical="center"/>
    </xf>
    <xf numFmtId="0" fontId="37" fillId="0" borderId="5" xfId="56" applyNumberFormat="1" applyFont="1" applyFill="1" applyBorder="1" applyAlignment="1">
      <alignment horizontal="center" vertical="center"/>
    </xf>
    <xf numFmtId="0" fontId="37" fillId="0" borderId="5" xfId="52" applyFont="1" applyFill="1" applyBorder="1" applyAlignment="1">
      <alignment horizontal="right" vertical="center"/>
    </xf>
    <xf numFmtId="49" fontId="37" fillId="0" borderId="5" xfId="56" applyNumberFormat="1" applyFont="1" applyFill="1" applyBorder="1" applyAlignment="1">
      <alignment horizontal="right" vertical="center"/>
    </xf>
    <xf numFmtId="0" fontId="32" fillId="5" borderId="5" xfId="52" applyFont="1" applyFill="1" applyBorder="1" applyAlignment="1">
      <alignment horizontal="right" vertical="center"/>
    </xf>
    <xf numFmtId="167" fontId="32" fillId="5" borderId="5" xfId="52" applyNumberFormat="1" applyFont="1" applyFill="1" applyBorder="1" applyAlignment="1">
      <alignment horizontal="right" vertical="center"/>
    </xf>
    <xf numFmtId="0" fontId="14" fillId="4" borderId="4" xfId="56" applyFont="1" applyFill="1" applyBorder="1" applyAlignment="1">
      <alignment vertical="center"/>
    </xf>
    <xf numFmtId="0" fontId="14" fillId="3" borderId="5" xfId="61" applyNumberFormat="1" applyFont="1" applyFill="1" applyBorder="1" applyAlignment="1">
      <alignment horizontal="right" vertical="center" wrapText="1"/>
    </xf>
    <xf numFmtId="0" fontId="14" fillId="3" borderId="5" xfId="35" applyFont="1" applyFill="1" applyBorder="1" applyAlignment="1">
      <alignment horizontal="right" vertical="center"/>
    </xf>
    <xf numFmtId="0" fontId="32" fillId="5" borderId="5" xfId="61" applyNumberFormat="1" applyFont="1" applyFill="1" applyBorder="1" applyAlignment="1">
      <alignment horizontal="right" vertical="center" wrapText="1"/>
    </xf>
    <xf numFmtId="0" fontId="32" fillId="5" borderId="5" xfId="35" applyFont="1" applyFill="1" applyBorder="1" applyAlignment="1">
      <alignment horizontal="right" vertical="center"/>
    </xf>
    <xf numFmtId="49" fontId="14" fillId="4" borderId="4" xfId="56" applyNumberFormat="1" applyFont="1" applyFill="1" applyBorder="1" applyAlignment="1">
      <alignment vertical="center"/>
    </xf>
    <xf numFmtId="0" fontId="14" fillId="4" borderId="5" xfId="52" applyFont="1" applyFill="1" applyBorder="1" applyAlignment="1">
      <alignment horizontal="center" vertical="center"/>
    </xf>
    <xf numFmtId="0" fontId="14" fillId="3" borderId="5" xfId="62" applyFont="1" applyFill="1" applyBorder="1" applyAlignment="1">
      <alignment horizontal="right" vertical="center"/>
    </xf>
    <xf numFmtId="167" fontId="14" fillId="3" borderId="5" xfId="35" applyNumberFormat="1" applyFont="1" applyFill="1" applyBorder="1" applyAlignment="1">
      <alignment horizontal="right" vertical="center"/>
    </xf>
    <xf numFmtId="0" fontId="32" fillId="5" borderId="5" xfId="62" applyFont="1" applyFill="1" applyBorder="1" applyAlignment="1">
      <alignment horizontal="right" vertical="center"/>
    </xf>
    <xf numFmtId="167" fontId="32" fillId="5" borderId="5" xfId="35" applyNumberFormat="1" applyFont="1" applyFill="1" applyBorder="1" applyAlignment="1">
      <alignment horizontal="right" vertical="center"/>
    </xf>
    <xf numFmtId="0" fontId="14" fillId="3" borderId="5" xfId="4" applyFont="1" applyFill="1" applyBorder="1" applyAlignment="1" applyProtection="1">
      <alignment horizontal="left" vertical="center"/>
    </xf>
    <xf numFmtId="0" fontId="14" fillId="3" borderId="5" xfId="4" applyFont="1" applyFill="1" applyBorder="1" applyAlignment="1">
      <alignment horizontal="center" vertical="center" wrapText="1"/>
    </xf>
    <xf numFmtId="0" fontId="14" fillId="0" borderId="5" xfId="4" applyNumberFormat="1" applyFont="1" applyFill="1" applyBorder="1" applyAlignment="1">
      <alignment horizontal="center" vertical="center"/>
    </xf>
    <xf numFmtId="0" fontId="14" fillId="0" borderId="5" xfId="4" applyFont="1" applyFill="1" applyBorder="1" applyAlignment="1">
      <alignment horizontal="center" vertical="center"/>
    </xf>
    <xf numFmtId="2" fontId="37" fillId="0" borderId="5" xfId="56" applyNumberFormat="1" applyFont="1" applyFill="1" applyBorder="1" applyAlignment="1">
      <alignment horizontal="right" vertical="center"/>
    </xf>
    <xf numFmtId="2" fontId="38" fillId="0" borderId="5" xfId="56" applyNumberFormat="1" applyFont="1" applyFill="1" applyBorder="1" applyAlignment="1">
      <alignment horizontal="right" vertical="center"/>
    </xf>
    <xf numFmtId="49" fontId="14" fillId="4" borderId="4" xfId="56" applyNumberFormat="1" applyFont="1" applyFill="1" applyBorder="1" applyAlignment="1" applyProtection="1">
      <alignment horizontal="left" vertical="center"/>
    </xf>
    <xf numFmtId="0" fontId="14" fillId="3" borderId="5" xfId="5" applyFont="1" applyFill="1" applyBorder="1" applyAlignment="1">
      <alignment horizontal="right" vertical="center"/>
    </xf>
    <xf numFmtId="167" fontId="14" fillId="3" borderId="5" xfId="5" applyNumberFormat="1" applyFont="1" applyFill="1" applyBorder="1" applyAlignment="1">
      <alignment horizontal="right" vertical="center"/>
    </xf>
    <xf numFmtId="0" fontId="32" fillId="5" borderId="5" xfId="5" applyFont="1" applyFill="1" applyBorder="1" applyAlignment="1">
      <alignment horizontal="right" vertical="center"/>
    </xf>
    <xf numFmtId="167" fontId="32" fillId="5" borderId="5" xfId="5" applyNumberFormat="1" applyFont="1" applyFill="1" applyBorder="1" applyAlignment="1">
      <alignment horizontal="right" vertical="center"/>
    </xf>
    <xf numFmtId="0" fontId="14" fillId="0" borderId="5" xfId="59" applyFont="1" applyFill="1" applyBorder="1" applyAlignment="1">
      <alignment horizontal="left" vertical="center"/>
    </xf>
    <xf numFmtId="49" fontId="14" fillId="4" borderId="5" xfId="56" applyNumberFormat="1" applyFont="1" applyFill="1" applyBorder="1" applyAlignment="1" applyProtection="1">
      <alignment horizontal="center"/>
    </xf>
    <xf numFmtId="49" fontId="14" fillId="4" borderId="5" xfId="56" applyNumberFormat="1" applyFont="1" applyFill="1" applyBorder="1" applyAlignment="1">
      <alignment horizontal="center"/>
    </xf>
    <xf numFmtId="0" fontId="14" fillId="0" borderId="5" xfId="52" applyFont="1" applyFill="1" applyBorder="1" applyAlignment="1">
      <alignment horizontal="right"/>
    </xf>
    <xf numFmtId="0" fontId="14" fillId="0" borderId="5" xfId="1" applyNumberFormat="1" applyFont="1" applyFill="1" applyBorder="1" applyAlignment="1">
      <alignment horizontal="right" vertical="center" wrapText="1"/>
    </xf>
    <xf numFmtId="0" fontId="14" fillId="0" borderId="5" xfId="59" applyFont="1" applyFill="1" applyBorder="1" applyAlignment="1">
      <alignment horizontal="right" vertical="center"/>
    </xf>
    <xf numFmtId="49" fontId="14" fillId="4" borderId="5" xfId="56" applyNumberFormat="1" applyFont="1" applyFill="1" applyBorder="1" applyAlignment="1" applyProtection="1">
      <alignment horizontal="center" vertical="center"/>
    </xf>
    <xf numFmtId="0" fontId="32" fillId="5" borderId="5" xfId="1" applyNumberFormat="1" applyFont="1" applyFill="1" applyBorder="1" applyAlignment="1">
      <alignment horizontal="right" vertical="center" wrapText="1"/>
    </xf>
    <xf numFmtId="0" fontId="32" fillId="5" borderId="5" xfId="59" applyFont="1" applyFill="1" applyBorder="1" applyAlignment="1">
      <alignment horizontal="right" vertical="center"/>
    </xf>
    <xf numFmtId="49" fontId="14" fillId="4" borderId="5" xfId="56" applyNumberFormat="1" applyFont="1" applyFill="1" applyBorder="1" applyAlignment="1" applyProtection="1">
      <alignment vertical="center"/>
    </xf>
    <xf numFmtId="0" fontId="32" fillId="4" borderId="5" xfId="56" applyFont="1" applyFill="1" applyBorder="1" applyAlignment="1">
      <alignment horizontal="center" vertical="center"/>
    </xf>
    <xf numFmtId="0" fontId="36" fillId="4" borderId="5" xfId="56" applyFont="1" applyFill="1" applyBorder="1" applyAlignment="1">
      <alignment horizontal="center" vertical="center"/>
    </xf>
    <xf numFmtId="0" fontId="36" fillId="4" borderId="5" xfId="56" applyFont="1" applyFill="1" applyBorder="1" applyAlignment="1">
      <alignment horizontal="right" vertical="center"/>
    </xf>
    <xf numFmtId="0" fontId="32" fillId="4" borderId="5" xfId="56" applyFont="1" applyFill="1" applyBorder="1" applyAlignment="1">
      <alignment horizontal="right" vertical="center"/>
    </xf>
    <xf numFmtId="165" fontId="32" fillId="4" borderId="5" xfId="56" applyNumberFormat="1" applyFont="1" applyFill="1" applyBorder="1" applyAlignment="1">
      <alignment horizontal="right" vertical="center"/>
    </xf>
    <xf numFmtId="0" fontId="14" fillId="4" borderId="5" xfId="56" applyFont="1" applyFill="1" applyBorder="1" applyAlignment="1">
      <alignment horizontal="right" vertical="center"/>
    </xf>
    <xf numFmtId="0" fontId="32" fillId="4" borderId="5" xfId="61" applyNumberFormat="1" applyFont="1" applyFill="1" applyBorder="1" applyAlignment="1">
      <alignment horizontal="right" vertical="center" wrapText="1"/>
    </xf>
    <xf numFmtId="0" fontId="32" fillId="4" borderId="5" xfId="5" applyFont="1" applyFill="1" applyBorder="1" applyAlignment="1">
      <alignment horizontal="right" vertical="center"/>
    </xf>
    <xf numFmtId="167" fontId="32" fillId="4" borderId="5" xfId="5" applyNumberFormat="1" applyFont="1" applyFill="1" applyBorder="1" applyAlignment="1">
      <alignment horizontal="right" vertical="center"/>
    </xf>
    <xf numFmtId="0" fontId="14" fillId="4" borderId="5" xfId="56" applyFont="1" applyFill="1" applyBorder="1" applyAlignment="1">
      <alignment vertical="center" wrapText="1"/>
    </xf>
    <xf numFmtId="49" fontId="44" fillId="5" borderId="5" xfId="56" applyNumberFormat="1" applyFont="1" applyFill="1" applyBorder="1" applyAlignment="1">
      <alignment horizontal="right" vertical="center"/>
    </xf>
    <xf numFmtId="167" fontId="44" fillId="5" borderId="5" xfId="56" applyNumberFormat="1" applyFont="1" applyFill="1" applyBorder="1" applyAlignment="1">
      <alignment horizontal="right" vertical="center"/>
    </xf>
    <xf numFmtId="49" fontId="40" fillId="0" borderId="1" xfId="56" applyNumberFormat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vertical="center"/>
    </xf>
    <xf numFmtId="0" fontId="14" fillId="4" borderId="5" xfId="4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/>
    </xf>
    <xf numFmtId="0" fontId="14" fillId="0" borderId="5" xfId="1" applyFont="1" applyFill="1" applyBorder="1" applyAlignment="1">
      <alignment horizontal="right"/>
    </xf>
    <xf numFmtId="172" fontId="37" fillId="0" borderId="5" xfId="56" applyNumberFormat="1" applyFont="1" applyFill="1" applyBorder="1" applyAlignment="1">
      <alignment horizontal="right" vertical="center"/>
    </xf>
    <xf numFmtId="1" fontId="14" fillId="0" borderId="5" xfId="1" applyNumberFormat="1" applyFont="1" applyFill="1" applyBorder="1" applyAlignment="1">
      <alignment horizontal="right"/>
    </xf>
    <xf numFmtId="167" fontId="14" fillId="0" borderId="5" xfId="1" applyNumberFormat="1" applyFont="1" applyFill="1" applyBorder="1" applyAlignment="1">
      <alignment horizontal="right"/>
    </xf>
    <xf numFmtId="172" fontId="32" fillId="5" borderId="5" xfId="56" applyNumberFormat="1" applyFont="1" applyFill="1" applyBorder="1" applyAlignment="1">
      <alignment horizontal="right" vertical="center"/>
    </xf>
    <xf numFmtId="1" fontId="32" fillId="5" borderId="5" xfId="1" applyNumberFormat="1" applyFont="1" applyFill="1" applyBorder="1" applyAlignment="1">
      <alignment horizontal="right" vertical="center"/>
    </xf>
    <xf numFmtId="167" fontId="32" fillId="5" borderId="5" xfId="1" applyNumberFormat="1" applyFont="1" applyFill="1" applyBorder="1" applyAlignment="1">
      <alignment horizontal="right" vertical="center"/>
    </xf>
    <xf numFmtId="0" fontId="14" fillId="4" borderId="4" xfId="56" applyFont="1" applyFill="1" applyBorder="1" applyAlignment="1">
      <alignment vertical="center" wrapText="1"/>
    </xf>
    <xf numFmtId="0" fontId="14" fillId="0" borderId="5" xfId="56" applyFont="1" applyFill="1" applyBorder="1" applyAlignment="1">
      <alignment horizontal="center"/>
    </xf>
    <xf numFmtId="0" fontId="14" fillId="0" borderId="5" xfId="61" applyNumberFormat="1" applyFont="1" applyFill="1" applyBorder="1" applyAlignment="1">
      <alignment horizontal="right" vertical="center" wrapText="1"/>
    </xf>
    <xf numFmtId="0" fontId="14" fillId="0" borderId="5" xfId="62" applyFont="1" applyFill="1" applyBorder="1" applyAlignment="1">
      <alignment horizontal="right" vertical="center"/>
    </xf>
    <xf numFmtId="167" fontId="14" fillId="0" borderId="5" xfId="35" applyNumberFormat="1" applyFont="1" applyFill="1" applyBorder="1" applyAlignment="1">
      <alignment horizontal="right" vertical="center"/>
    </xf>
    <xf numFmtId="0" fontId="14" fillId="4" borderId="5" xfId="56" applyFont="1" applyFill="1" applyBorder="1" applyAlignment="1">
      <alignment horizontal="center"/>
    </xf>
    <xf numFmtId="2" fontId="32" fillId="5" borderId="5" xfId="56" applyNumberFormat="1" applyFont="1" applyFill="1" applyBorder="1" applyAlignment="1">
      <alignment horizontal="right" vertical="center"/>
    </xf>
    <xf numFmtId="49" fontId="40" fillId="4" borderId="5" xfId="56" applyNumberFormat="1" applyFont="1" applyFill="1" applyBorder="1" applyAlignment="1">
      <alignment horizontal="left" vertical="center" wrapText="1"/>
    </xf>
    <xf numFmtId="49" fontId="14" fillId="0" borderId="5" xfId="56" applyNumberFormat="1" applyFont="1" applyFill="1" applyBorder="1" applyAlignment="1">
      <alignment horizontal="right" vertical="center"/>
    </xf>
    <xf numFmtId="49" fontId="14" fillId="4" borderId="5" xfId="58" applyNumberFormat="1" applyFont="1" applyFill="1" applyBorder="1" applyAlignment="1" applyProtection="1">
      <alignment horizontal="left" vertical="center"/>
    </xf>
    <xf numFmtId="0" fontId="14" fillId="0" borderId="5" xfId="58" applyFont="1" applyFill="1" applyBorder="1" applyAlignment="1">
      <alignment horizontal="center" vertical="center"/>
    </xf>
    <xf numFmtId="49" fontId="14" fillId="0" borderId="5" xfId="58" applyNumberFormat="1" applyFont="1" applyFill="1" applyBorder="1" applyAlignment="1">
      <alignment horizontal="center" vertical="center"/>
    </xf>
    <xf numFmtId="0" fontId="14" fillId="0" borderId="5" xfId="58" applyFont="1" applyFill="1" applyBorder="1" applyAlignment="1">
      <alignment horizontal="right" vertical="center"/>
    </xf>
    <xf numFmtId="0" fontId="14" fillId="4" borderId="5" xfId="56" applyFont="1" applyFill="1" applyBorder="1" applyAlignment="1">
      <alignment vertical="center"/>
    </xf>
    <xf numFmtId="0" fontId="14" fillId="4" borderId="5" xfId="56" applyFont="1" applyFill="1" applyBorder="1" applyAlignment="1">
      <alignment horizontal="right"/>
    </xf>
    <xf numFmtId="49" fontId="37" fillId="4" borderId="5" xfId="56" applyNumberFormat="1" applyFont="1" applyFill="1" applyBorder="1" applyAlignment="1">
      <alignment vertical="center"/>
    </xf>
    <xf numFmtId="0" fontId="45" fillId="0" borderId="5" xfId="56" applyFont="1" applyFill="1" applyBorder="1" applyAlignment="1">
      <alignment horizontal="left" vertical="center"/>
    </xf>
    <xf numFmtId="165" fontId="32" fillId="0" borderId="5" xfId="56" applyNumberFormat="1" applyFont="1" applyFill="1" applyBorder="1" applyAlignment="1">
      <alignment horizontal="right" vertical="center"/>
    </xf>
    <xf numFmtId="0" fontId="32" fillId="3" borderId="5" xfId="61" applyNumberFormat="1" applyFont="1" applyFill="1" applyBorder="1" applyAlignment="1">
      <alignment horizontal="right" vertical="center" wrapText="1"/>
    </xf>
    <xf numFmtId="0" fontId="32" fillId="3" borderId="5" xfId="62" applyFont="1" applyFill="1" applyBorder="1" applyAlignment="1">
      <alignment horizontal="right" vertical="center"/>
    </xf>
    <xf numFmtId="167" fontId="32" fillId="3" borderId="5" xfId="35" applyNumberFormat="1" applyFont="1" applyFill="1" applyBorder="1" applyAlignment="1">
      <alignment horizontal="right" vertical="center"/>
    </xf>
    <xf numFmtId="0" fontId="14" fillId="3" borderId="5" xfId="56" applyFont="1" applyFill="1" applyBorder="1" applyAlignment="1">
      <alignment horizontal="center" vertical="center"/>
    </xf>
    <xf numFmtId="1" fontId="14" fillId="3" borderId="5" xfId="56" applyNumberFormat="1" applyFont="1" applyFill="1" applyBorder="1" applyAlignment="1">
      <alignment horizontal="center" vertical="center"/>
    </xf>
    <xf numFmtId="0" fontId="14" fillId="3" borderId="5" xfId="56" applyFont="1" applyFill="1" applyBorder="1" applyAlignment="1">
      <alignment horizontal="left" vertical="center"/>
    </xf>
    <xf numFmtId="0" fontId="14" fillId="0" borderId="5" xfId="56" applyNumberFormat="1" applyFont="1" applyFill="1" applyBorder="1" applyAlignment="1">
      <alignment horizontal="center" vertical="center"/>
    </xf>
    <xf numFmtId="3" fontId="14" fillId="3" borderId="5" xfId="56" applyNumberFormat="1" applyFont="1" applyFill="1" applyBorder="1" applyAlignment="1">
      <alignment horizontal="right" vertical="center"/>
    </xf>
    <xf numFmtId="3" fontId="14" fillId="3" borderId="0" xfId="56" applyNumberFormat="1" applyFont="1" applyFill="1" applyBorder="1" applyAlignment="1">
      <alignment horizontal="right" vertical="center"/>
    </xf>
    <xf numFmtId="3" fontId="14" fillId="3" borderId="0" xfId="59" applyNumberFormat="1" applyFont="1" applyFill="1" applyBorder="1" applyAlignment="1">
      <alignment horizontal="right" vertical="center"/>
    </xf>
    <xf numFmtId="171" fontId="14" fillId="3" borderId="0" xfId="4" applyNumberFormat="1" applyFont="1" applyFill="1" applyBorder="1" applyAlignment="1">
      <alignment horizontal="right" vertical="center"/>
    </xf>
    <xf numFmtId="0" fontId="14" fillId="3" borderId="0" xfId="56" applyFont="1" applyFill="1" applyBorder="1" applyAlignment="1">
      <alignment horizontal="center" vertical="center"/>
    </xf>
    <xf numFmtId="0" fontId="14" fillId="3" borderId="0" xfId="56" applyFont="1" applyFill="1" applyBorder="1" applyAlignment="1">
      <alignment horizontal="center" vertical="center" wrapText="1"/>
    </xf>
    <xf numFmtId="1" fontId="32" fillId="5" borderId="5" xfId="56" applyNumberFormat="1" applyFont="1" applyFill="1" applyBorder="1" applyAlignment="1" applyProtection="1">
      <alignment horizontal="center" vertical="center"/>
    </xf>
    <xf numFmtId="49" fontId="32" fillId="5" borderId="5" xfId="56" applyNumberFormat="1" applyFont="1" applyFill="1" applyBorder="1" applyAlignment="1">
      <alignment horizontal="center" vertical="center"/>
    </xf>
    <xf numFmtId="3" fontId="37" fillId="5" borderId="5" xfId="56" applyNumberFormat="1" applyFont="1" applyFill="1" applyBorder="1" applyAlignment="1">
      <alignment horizontal="right" vertical="center"/>
    </xf>
    <xf numFmtId="1" fontId="37" fillId="5" borderId="5" xfId="56" applyNumberFormat="1" applyFont="1" applyFill="1" applyBorder="1" applyAlignment="1">
      <alignment horizontal="right" vertical="center"/>
    </xf>
    <xf numFmtId="1" fontId="38" fillId="5" borderId="5" xfId="56" applyNumberFormat="1" applyFont="1" applyFill="1" applyBorder="1" applyAlignment="1">
      <alignment horizontal="right" vertical="center"/>
    </xf>
    <xf numFmtId="165" fontId="38" fillId="5" borderId="5" xfId="56" applyNumberFormat="1" applyFont="1" applyFill="1" applyBorder="1" applyAlignment="1">
      <alignment horizontal="right" vertical="center"/>
    </xf>
    <xf numFmtId="0" fontId="32" fillId="0" borderId="5" xfId="56" applyFont="1" applyBorder="1" applyAlignment="1">
      <alignment vertical="center"/>
    </xf>
    <xf numFmtId="49" fontId="32" fillId="0" borderId="5" xfId="56" applyNumberFormat="1" applyFont="1" applyFill="1" applyBorder="1" applyAlignment="1">
      <alignment horizontal="right" vertical="center" wrapText="1"/>
    </xf>
    <xf numFmtId="0" fontId="32" fillId="0" borderId="5" xfId="56" applyFont="1" applyBorder="1" applyAlignment="1">
      <alignment horizontal="right" vertical="center"/>
    </xf>
    <xf numFmtId="165" fontId="35" fillId="0" borderId="5" xfId="56" applyNumberFormat="1" applyFont="1" applyBorder="1" applyAlignment="1">
      <alignment horizontal="right" vertical="center"/>
    </xf>
    <xf numFmtId="167" fontId="32" fillId="0" borderId="5" xfId="56" applyNumberFormat="1" applyFont="1" applyBorder="1" applyAlignment="1">
      <alignment horizontal="right" vertical="center"/>
    </xf>
    <xf numFmtId="0" fontId="32" fillId="0" borderId="0" xfId="56" applyFont="1" applyAlignment="1">
      <alignment vertical="center"/>
    </xf>
    <xf numFmtId="49" fontId="7" fillId="4" borderId="2" xfId="1" applyNumberFormat="1" applyFont="1" applyFill="1" applyBorder="1" applyAlignment="1">
      <alignment horizontal="center" vertical="center"/>
    </xf>
    <xf numFmtId="0" fontId="7" fillId="4" borderId="3" xfId="1" applyNumberFormat="1" applyFont="1" applyFill="1" applyBorder="1" applyAlignment="1">
      <alignment horizontal="center" vertical="center"/>
    </xf>
    <xf numFmtId="3" fontId="7" fillId="4" borderId="2" xfId="2" applyNumberFormat="1" applyFont="1" applyFill="1" applyBorder="1" applyAlignment="1">
      <alignment horizontal="centerContinuous" vertical="center"/>
    </xf>
    <xf numFmtId="3" fontId="7" fillId="4" borderId="6" xfId="2" applyNumberFormat="1" applyFont="1" applyFill="1" applyBorder="1" applyAlignment="1">
      <alignment horizontal="centerContinuous" vertical="center"/>
    </xf>
    <xf numFmtId="164" fontId="7" fillId="4" borderId="2" xfId="2" applyNumberFormat="1" applyFont="1" applyFill="1" applyBorder="1" applyAlignment="1">
      <alignment horizontal="centerContinuous" vertical="center"/>
    </xf>
    <xf numFmtId="164" fontId="7" fillId="4" borderId="6" xfId="2" applyNumberFormat="1" applyFont="1" applyFill="1" applyBorder="1" applyAlignment="1">
      <alignment horizontal="centerContinuous" vertical="center"/>
    </xf>
    <xf numFmtId="164" fontId="7" fillId="4" borderId="7" xfId="2" applyNumberFormat="1" applyFont="1" applyFill="1" applyBorder="1" applyAlignment="1">
      <alignment horizontal="centerContinuous" vertical="center"/>
    </xf>
    <xf numFmtId="3" fontId="7" fillId="4" borderId="2" xfId="1" applyNumberFormat="1" applyFont="1" applyFill="1" applyBorder="1" applyAlignment="1">
      <alignment horizontal="centerContinuous" vertical="center"/>
    </xf>
    <xf numFmtId="3" fontId="7" fillId="4" borderId="6" xfId="1" applyNumberFormat="1" applyFont="1" applyFill="1" applyBorder="1" applyAlignment="1">
      <alignment horizontal="centerContinuous" vertical="center"/>
    </xf>
    <xf numFmtId="3" fontId="7" fillId="4" borderId="7" xfId="1" applyNumberFormat="1" applyFont="1" applyFill="1" applyBorder="1" applyAlignment="1">
      <alignment horizontal="centerContinuous" vertical="center"/>
    </xf>
    <xf numFmtId="0" fontId="7" fillId="4" borderId="0" xfId="63" applyFont="1" applyFill="1" applyBorder="1" applyAlignment="1">
      <alignment horizontal="center"/>
    </xf>
    <xf numFmtId="49" fontId="7" fillId="4" borderId="8" xfId="1" applyNumberFormat="1" applyFont="1" applyFill="1" applyBorder="1" applyAlignment="1">
      <alignment horizontal="center" vertical="center"/>
    </xf>
    <xf numFmtId="0" fontId="7" fillId="4" borderId="9" xfId="1" applyNumberFormat="1" applyFont="1" applyFill="1" applyBorder="1" applyAlignment="1">
      <alignment horizontal="center" vertical="center"/>
    </xf>
    <xf numFmtId="3" fontId="7" fillId="4" borderId="10" xfId="2" applyNumberFormat="1" applyFont="1" applyFill="1" applyBorder="1" applyAlignment="1">
      <alignment horizontal="centerContinuous" vertical="center"/>
    </xf>
    <xf numFmtId="3" fontId="7" fillId="4" borderId="11" xfId="2" applyNumberFormat="1" applyFont="1" applyFill="1" applyBorder="1" applyAlignment="1">
      <alignment horizontal="centerContinuous" vertical="center"/>
    </xf>
    <xf numFmtId="3" fontId="7" fillId="4" borderId="12" xfId="2" applyNumberFormat="1" applyFont="1" applyFill="1" applyBorder="1" applyAlignment="1">
      <alignment horizontal="centerContinuous" vertical="center"/>
    </xf>
    <xf numFmtId="3" fontId="7" fillId="4" borderId="10" xfId="2" applyNumberFormat="1" applyFont="1" applyFill="1" applyBorder="1" applyAlignment="1">
      <alignment vertical="center"/>
    </xf>
    <xf numFmtId="3" fontId="7" fillId="4" borderId="11" xfId="2" applyNumberFormat="1" applyFont="1" applyFill="1" applyBorder="1" applyAlignment="1">
      <alignment vertical="center"/>
    </xf>
    <xf numFmtId="164" fontId="7" fillId="4" borderId="0" xfId="1" applyNumberFormat="1" applyFont="1" applyFill="1" applyBorder="1" applyAlignment="1">
      <alignment vertical="center"/>
    </xf>
    <xf numFmtId="165" fontId="8" fillId="4" borderId="13" xfId="1" applyNumberFormat="1" applyFont="1" applyFill="1" applyBorder="1" applyAlignment="1">
      <alignment vertical="center"/>
    </xf>
    <xf numFmtId="3" fontId="7" fillId="4" borderId="10" xfId="1" applyNumberFormat="1" applyFont="1" applyFill="1" applyBorder="1" applyAlignment="1">
      <alignment horizontal="centerContinuous" vertical="center"/>
    </xf>
    <xf numFmtId="3" fontId="7" fillId="4" borderId="11" xfId="1" applyNumberFormat="1" applyFont="1" applyFill="1" applyBorder="1" applyAlignment="1">
      <alignment horizontal="centerContinuous" vertical="center"/>
    </xf>
    <xf numFmtId="3" fontId="7" fillId="4" borderId="12" xfId="1" applyNumberFormat="1" applyFont="1" applyFill="1" applyBorder="1" applyAlignment="1">
      <alignment horizontal="centerContinuous" vertical="center"/>
    </xf>
    <xf numFmtId="3" fontId="7" fillId="4" borderId="8" xfId="2" applyNumberFormat="1" applyFont="1" applyFill="1" applyBorder="1" applyAlignment="1">
      <alignment horizontal="centerContinuous" vertical="center"/>
    </xf>
    <xf numFmtId="3" fontId="7" fillId="4" borderId="0" xfId="2" applyNumberFormat="1" applyFont="1" applyFill="1" applyBorder="1" applyAlignment="1">
      <alignment horizontal="centerContinuous" vertical="center"/>
    </xf>
    <xf numFmtId="3" fontId="7" fillId="4" borderId="13" xfId="2" applyNumberFormat="1" applyFont="1" applyFill="1" applyBorder="1" applyAlignment="1">
      <alignment horizontal="centerContinuous" vertical="center"/>
    </xf>
    <xf numFmtId="0" fontId="7" fillId="4" borderId="3" xfId="63" applyFont="1" applyFill="1" applyBorder="1" applyAlignment="1">
      <alignment horizontal="center" vertical="center"/>
    </xf>
    <xf numFmtId="0" fontId="7" fillId="4" borderId="7" xfId="63" applyFont="1" applyFill="1" applyBorder="1" applyAlignment="1">
      <alignment horizontal="center" vertical="center"/>
    </xf>
    <xf numFmtId="0" fontId="7" fillId="4" borderId="9" xfId="63" applyFont="1" applyFill="1" applyBorder="1" applyAlignment="1">
      <alignment horizontal="center" vertical="center"/>
    </xf>
    <xf numFmtId="0" fontId="7" fillId="4" borderId="13" xfId="63" applyFont="1" applyFill="1" applyBorder="1" applyAlignment="1">
      <alignment horizontal="center" vertical="center"/>
    </xf>
    <xf numFmtId="3" fontId="7" fillId="4" borderId="2" xfId="2" applyNumberFormat="1" applyFont="1" applyFill="1" applyBorder="1" applyAlignment="1">
      <alignment vertical="center"/>
    </xf>
    <xf numFmtId="3" fontId="7" fillId="4" borderId="3" xfId="2" applyNumberFormat="1" applyFont="1" applyFill="1" applyBorder="1" applyAlignment="1">
      <alignment vertical="center"/>
    </xf>
    <xf numFmtId="3" fontId="7" fillId="4" borderId="6" xfId="2" applyNumberFormat="1" applyFont="1" applyFill="1" applyBorder="1" applyAlignment="1">
      <alignment vertical="center"/>
    </xf>
    <xf numFmtId="3" fontId="7" fillId="4" borderId="8" xfId="1" applyNumberFormat="1" applyFont="1" applyFill="1" applyBorder="1" applyAlignment="1">
      <alignment horizontal="center" vertical="center" wrapText="1"/>
    </xf>
    <xf numFmtId="3" fontId="7" fillId="4" borderId="9" xfId="1" applyNumberFormat="1" applyFont="1" applyFill="1" applyBorder="1" applyAlignment="1">
      <alignment horizontal="center" vertical="center" wrapText="1"/>
    </xf>
    <xf numFmtId="3" fontId="7" fillId="4" borderId="0" xfId="1" applyNumberFormat="1" applyFont="1" applyFill="1" applyBorder="1" applyAlignment="1">
      <alignment horizontal="center" vertical="center" wrapText="1"/>
    </xf>
    <xf numFmtId="49" fontId="7" fillId="4" borderId="10" xfId="1" applyNumberFormat="1" applyFont="1" applyFill="1" applyBorder="1" applyAlignment="1">
      <alignment horizontal="center" vertical="center"/>
    </xf>
    <xf numFmtId="0" fontId="7" fillId="4" borderId="14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 wrapText="1"/>
    </xf>
    <xf numFmtId="3" fontId="7" fillId="4" borderId="14" xfId="1" applyNumberFormat="1" applyFont="1" applyFill="1" applyBorder="1" applyAlignment="1">
      <alignment horizontal="center" vertical="center" wrapText="1"/>
    </xf>
    <xf numFmtId="3" fontId="7" fillId="4" borderId="11" xfId="1" applyNumberFormat="1" applyFont="1" applyFill="1" applyBorder="1" applyAlignment="1">
      <alignment horizontal="center" vertical="center" wrapText="1"/>
    </xf>
    <xf numFmtId="0" fontId="7" fillId="4" borderId="14" xfId="63" applyFont="1" applyFill="1" applyBorder="1" applyAlignment="1">
      <alignment horizontal="center" vertical="center"/>
    </xf>
    <xf numFmtId="0" fontId="7" fillId="4" borderId="12" xfId="63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10" xfId="1" applyNumberFormat="1" applyFont="1" applyFill="1" applyBorder="1" applyAlignment="1">
      <alignment horizontal="center" vertical="center"/>
    </xf>
    <xf numFmtId="0" fontId="7" fillId="4" borderId="4" xfId="1" applyNumberFormat="1" applyFont="1" applyFill="1" applyBorder="1" applyAlignment="1">
      <alignment horizontal="center" vertical="center"/>
    </xf>
    <xf numFmtId="0" fontId="7" fillId="4" borderId="5" xfId="1" applyNumberFormat="1" applyFont="1" applyFill="1" applyBorder="1" applyAlignment="1">
      <alignment horizontal="center" vertical="center"/>
    </xf>
    <xf numFmtId="0" fontId="7" fillId="4" borderId="0" xfId="63" applyNumberFormat="1" applyFont="1" applyFill="1" applyBorder="1" applyAlignment="1">
      <alignment horizontal="center" vertical="center"/>
    </xf>
    <xf numFmtId="49" fontId="7" fillId="4" borderId="5" xfId="1" applyNumberFormat="1" applyFont="1" applyFill="1" applyBorder="1" applyAlignment="1">
      <alignment horizontal="center" vertical="center"/>
    </xf>
    <xf numFmtId="0" fontId="7" fillId="4" borderId="5" xfId="1" applyNumberFormat="1" applyFont="1" applyFill="1" applyBorder="1" applyAlignment="1">
      <alignment horizontal="center" vertical="center" textRotation="90"/>
    </xf>
    <xf numFmtId="0" fontId="7" fillId="4" borderId="5" xfId="1" applyNumberFormat="1" applyFont="1" applyFill="1" applyBorder="1" applyAlignment="1">
      <alignment horizontal="right" vertical="center" textRotation="90"/>
    </xf>
    <xf numFmtId="3" fontId="7" fillId="4" borderId="5" xfId="1" applyNumberFormat="1" applyFont="1" applyFill="1" applyBorder="1" applyAlignment="1">
      <alignment vertical="center"/>
    </xf>
    <xf numFmtId="3" fontId="7" fillId="4" borderId="5" xfId="1" applyNumberFormat="1" applyFont="1" applyFill="1" applyBorder="1" applyAlignment="1">
      <alignment horizontal="right" vertical="center"/>
    </xf>
    <xf numFmtId="164" fontId="8" fillId="4" borderId="5" xfId="1" applyNumberFormat="1" applyFont="1" applyFill="1" applyBorder="1" applyAlignment="1">
      <alignment horizontal="right" vertical="center" textRotation="90"/>
    </xf>
    <xf numFmtId="3" fontId="7" fillId="4" borderId="5" xfId="1" applyNumberFormat="1" applyFont="1" applyFill="1" applyBorder="1" applyAlignment="1">
      <alignment horizontal="right" vertical="center" textRotation="90"/>
    </xf>
    <xf numFmtId="1" fontId="7" fillId="4" borderId="5" xfId="1" applyNumberFormat="1" applyFont="1" applyFill="1" applyBorder="1" applyAlignment="1">
      <alignment horizontal="center" vertical="center" textRotation="90"/>
    </xf>
    <xf numFmtId="3" fontId="7" fillId="4" borderId="5" xfId="1" applyNumberFormat="1" applyFont="1" applyFill="1" applyBorder="1" applyAlignment="1">
      <alignment horizontal="center" vertical="center" textRotation="90"/>
    </xf>
    <xf numFmtId="165" fontId="7" fillId="4" borderId="5" xfId="1" applyNumberFormat="1" applyFont="1" applyFill="1" applyBorder="1" applyAlignment="1">
      <alignment horizontal="center" vertical="center" textRotation="90"/>
    </xf>
    <xf numFmtId="0" fontId="47" fillId="4" borderId="0" xfId="63" applyFont="1" applyFill="1" applyAlignment="1"/>
    <xf numFmtId="0" fontId="8" fillId="4" borderId="5" xfId="1" applyNumberFormat="1" applyFont="1" applyFill="1" applyBorder="1" applyAlignment="1">
      <alignment horizontal="center" vertical="center"/>
    </xf>
    <xf numFmtId="49" fontId="7" fillId="4" borderId="5" xfId="3" applyNumberFormat="1" applyFont="1" applyFill="1" applyBorder="1" applyAlignment="1">
      <alignment horizontal="center" vertical="center"/>
    </xf>
    <xf numFmtId="0" fontId="7" fillId="4" borderId="5" xfId="3" applyNumberFormat="1" applyFont="1" applyFill="1" applyBorder="1" applyAlignment="1">
      <alignment horizontal="center" vertical="center"/>
    </xf>
    <xf numFmtId="0" fontId="7" fillId="4" borderId="5" xfId="3" applyNumberFormat="1" applyFont="1" applyFill="1" applyBorder="1" applyAlignment="1">
      <alignment horizontal="right" vertical="center"/>
    </xf>
    <xf numFmtId="3" fontId="7" fillId="4" borderId="5" xfId="3" applyNumberFormat="1" applyFont="1" applyFill="1" applyBorder="1" applyAlignment="1">
      <alignment vertical="center"/>
    </xf>
    <xf numFmtId="3" fontId="7" fillId="4" borderId="5" xfId="3" applyNumberFormat="1" applyFont="1" applyFill="1" applyBorder="1" applyAlignment="1">
      <alignment horizontal="right" vertical="center"/>
    </xf>
    <xf numFmtId="3" fontId="7" fillId="4" borderId="5" xfId="63" applyNumberFormat="1" applyFont="1" applyFill="1" applyBorder="1" applyAlignment="1">
      <alignment horizontal="right" vertical="center"/>
    </xf>
    <xf numFmtId="164" fontId="7" fillId="4" borderId="5" xfId="1" applyNumberFormat="1" applyFont="1" applyFill="1" applyBorder="1" applyAlignment="1">
      <alignment horizontal="right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right" vertical="center"/>
    </xf>
    <xf numFmtId="1" fontId="7" fillId="4" borderId="5" xfId="3" applyNumberFormat="1" applyFont="1" applyFill="1" applyBorder="1" applyAlignment="1">
      <alignment horizontal="center" vertical="center"/>
    </xf>
    <xf numFmtId="3" fontId="7" fillId="4" borderId="5" xfId="3" applyNumberFormat="1" applyFont="1" applyFill="1" applyBorder="1" applyAlignment="1">
      <alignment horizontal="center" vertical="center"/>
    </xf>
    <xf numFmtId="165" fontId="7" fillId="4" borderId="5" xfId="3" applyNumberFormat="1" applyFont="1" applyFill="1" applyBorder="1" applyAlignment="1">
      <alignment horizontal="center" vertical="center"/>
    </xf>
    <xf numFmtId="0" fontId="7" fillId="4" borderId="5" xfId="64" applyNumberFormat="1" applyFont="1" applyFill="1" applyBorder="1" applyAlignment="1">
      <alignment horizontal="center" vertical="center"/>
    </xf>
    <xf numFmtId="0" fontId="7" fillId="4" borderId="5" xfId="64" applyFont="1" applyFill="1" applyBorder="1"/>
    <xf numFmtId="49" fontId="7" fillId="4" borderId="5" xfId="64" applyNumberFormat="1" applyFont="1" applyFill="1" applyBorder="1" applyAlignment="1">
      <alignment horizontal="center" vertical="center"/>
    </xf>
    <xf numFmtId="3" fontId="7" fillId="4" borderId="5" xfId="65" applyNumberFormat="1" applyFont="1" applyFill="1" applyBorder="1" applyAlignment="1">
      <alignment vertical="center"/>
    </xf>
    <xf numFmtId="173" fontId="7" fillId="4" borderId="5" xfId="65" applyNumberFormat="1" applyFont="1" applyFill="1" applyBorder="1" applyAlignment="1">
      <alignment vertical="center"/>
    </xf>
    <xf numFmtId="173" fontId="7" fillId="4" borderId="5" xfId="66" applyNumberFormat="1" applyFont="1" applyFill="1" applyBorder="1" applyAlignment="1">
      <alignment vertical="center"/>
    </xf>
    <xf numFmtId="3" fontId="7" fillId="4" borderId="5" xfId="64" applyNumberFormat="1" applyFont="1" applyFill="1" applyBorder="1" applyAlignment="1">
      <alignment vertical="center"/>
    </xf>
    <xf numFmtId="3" fontId="7" fillId="4" borderId="5" xfId="64" applyNumberFormat="1" applyFont="1" applyFill="1" applyBorder="1" applyAlignment="1">
      <alignment horizontal="right" vertical="center"/>
    </xf>
    <xf numFmtId="3" fontId="7" fillId="4" borderId="5" xfId="66" applyNumberFormat="1" applyFont="1" applyFill="1" applyBorder="1" applyAlignment="1">
      <alignment vertical="center"/>
    </xf>
    <xf numFmtId="165" fontId="7" fillId="4" borderId="5" xfId="1" applyNumberFormat="1" applyFont="1" applyFill="1" applyBorder="1" applyAlignment="1">
      <alignment horizontal="right" vertical="center"/>
    </xf>
    <xf numFmtId="1" fontId="7" fillId="4" borderId="5" xfId="1" applyNumberFormat="1" applyFont="1" applyFill="1" applyBorder="1" applyAlignment="1">
      <alignment horizontal="center"/>
    </xf>
    <xf numFmtId="167" fontId="7" fillId="4" borderId="5" xfId="3" applyNumberFormat="1" applyFont="1" applyFill="1" applyBorder="1" applyAlignment="1">
      <alignment horizontal="center" vertical="center"/>
    </xf>
    <xf numFmtId="165" fontId="7" fillId="4" borderId="5" xfId="65" applyNumberFormat="1" applyFont="1" applyFill="1" applyBorder="1" applyAlignment="1">
      <alignment horizontal="right" vertical="center"/>
    </xf>
    <xf numFmtId="0" fontId="48" fillId="4" borderId="0" xfId="63" applyFont="1" applyFill="1" applyAlignment="1"/>
    <xf numFmtId="0" fontId="7" fillId="4" borderId="5" xfId="65" applyNumberFormat="1" applyFont="1" applyFill="1" applyBorder="1" applyAlignment="1">
      <alignment horizontal="center" vertical="center"/>
    </xf>
    <xf numFmtId="0" fontId="7" fillId="4" borderId="5" xfId="63" applyFont="1" applyFill="1" applyBorder="1" applyAlignment="1">
      <alignment horizontal="center"/>
    </xf>
    <xf numFmtId="0" fontId="7" fillId="4" borderId="5" xfId="63" applyFont="1" applyFill="1" applyBorder="1" applyAlignment="1"/>
    <xf numFmtId="0" fontId="7" fillId="4" borderId="5" xfId="65" applyFont="1" applyFill="1" applyBorder="1" applyAlignment="1">
      <alignment horizontal="center" vertical="center" wrapText="1"/>
    </xf>
    <xf numFmtId="0" fontId="7" fillId="4" borderId="5" xfId="66" applyNumberFormat="1" applyFont="1" applyFill="1" applyBorder="1" applyAlignment="1">
      <alignment horizontal="center" vertical="center"/>
    </xf>
    <xf numFmtId="0" fontId="7" fillId="4" borderId="5" xfId="66" applyNumberFormat="1" applyFont="1" applyFill="1" applyBorder="1" applyAlignment="1">
      <alignment horizontal="left" vertical="center"/>
    </xf>
    <xf numFmtId="3" fontId="7" fillId="4" borderId="5" xfId="66" applyNumberFormat="1" applyFont="1" applyFill="1" applyBorder="1" applyAlignment="1">
      <alignment horizontal="right" vertical="center"/>
    </xf>
    <xf numFmtId="3" fontId="7" fillId="4" borderId="5" xfId="65" applyNumberFormat="1" applyFont="1" applyFill="1" applyBorder="1" applyAlignment="1">
      <alignment horizontal="right" vertical="center"/>
    </xf>
    <xf numFmtId="166" fontId="7" fillId="4" borderId="5" xfId="1" applyNumberFormat="1" applyFont="1" applyFill="1" applyBorder="1" applyAlignment="1">
      <alignment horizontal="center" vertical="center"/>
    </xf>
    <xf numFmtId="0" fontId="8" fillId="4" borderId="5" xfId="63" applyNumberFormat="1" applyFont="1" applyFill="1" applyBorder="1" applyAlignment="1">
      <alignment horizontal="center" vertical="center"/>
    </xf>
    <xf numFmtId="49" fontId="8" fillId="4" borderId="5" xfId="63" applyNumberFormat="1" applyFont="1" applyFill="1" applyBorder="1" applyAlignment="1">
      <alignment horizontal="center" vertical="center"/>
    </xf>
    <xf numFmtId="0" fontId="8" fillId="4" borderId="5" xfId="63" applyNumberFormat="1" applyFont="1" applyFill="1" applyBorder="1" applyAlignment="1">
      <alignment horizontal="right" vertical="center"/>
    </xf>
    <xf numFmtId="0" fontId="8" fillId="4" borderId="5" xfId="63" applyFont="1" applyFill="1" applyBorder="1" applyAlignment="1">
      <alignment horizontal="right"/>
    </xf>
    <xf numFmtId="3" fontId="8" fillId="4" borderId="5" xfId="63" applyNumberFormat="1" applyFont="1" applyFill="1" applyBorder="1" applyAlignment="1"/>
    <xf numFmtId="3" fontId="8" fillId="4" borderId="5" xfId="63" applyNumberFormat="1" applyFont="1" applyFill="1" applyBorder="1" applyAlignment="1">
      <alignment horizontal="right" vertical="center"/>
    </xf>
    <xf numFmtId="3" fontId="8" fillId="4" borderId="5" xfId="1" applyNumberFormat="1" applyFont="1" applyFill="1" applyBorder="1" applyAlignment="1">
      <alignment horizontal="right" vertical="center"/>
    </xf>
    <xf numFmtId="3" fontId="8" fillId="4" borderId="5" xfId="63" applyNumberFormat="1" applyFont="1" applyFill="1" applyBorder="1" applyAlignment="1">
      <alignment horizontal="right"/>
    </xf>
    <xf numFmtId="164" fontId="8" fillId="4" borderId="5" xfId="1" applyNumberFormat="1" applyFont="1" applyFill="1" applyBorder="1" applyAlignment="1">
      <alignment horizontal="right" vertical="center"/>
    </xf>
    <xf numFmtId="165" fontId="8" fillId="4" borderId="5" xfId="1" applyNumberFormat="1" applyFont="1" applyFill="1" applyBorder="1" applyAlignment="1">
      <alignment horizontal="right" vertical="center"/>
    </xf>
    <xf numFmtId="0" fontId="7" fillId="4" borderId="5" xfId="47" applyNumberFormat="1" applyFont="1" applyFill="1" applyBorder="1" applyAlignment="1">
      <alignment horizontal="center" vertical="center"/>
    </xf>
    <xf numFmtId="0" fontId="7" fillId="4" borderId="5" xfId="47" applyNumberFormat="1" applyFont="1" applyFill="1" applyBorder="1" applyAlignment="1">
      <alignment vertical="center"/>
    </xf>
    <xf numFmtId="1" fontId="8" fillId="4" borderId="5" xfId="63" applyNumberFormat="1" applyFont="1" applyFill="1" applyBorder="1" applyAlignment="1">
      <alignment horizontal="center" vertical="center"/>
    </xf>
    <xf numFmtId="165" fontId="8" fillId="4" borderId="5" xfId="63" applyNumberFormat="1" applyFont="1" applyFill="1" applyBorder="1" applyAlignment="1">
      <alignment horizontal="center" vertical="center"/>
    </xf>
    <xf numFmtId="0" fontId="7" fillId="4" borderId="5" xfId="64" applyFont="1" applyFill="1" applyBorder="1" applyAlignment="1">
      <alignment horizontal="center" vertical="center"/>
    </xf>
    <xf numFmtId="49" fontId="8" fillId="4" borderId="5" xfId="12" applyNumberFormat="1" applyFont="1" applyFill="1" applyBorder="1" applyAlignment="1">
      <alignment horizontal="right" vertical="center" wrapText="1"/>
    </xf>
    <xf numFmtId="3" fontId="8" fillId="4" borderId="5" xfId="64" applyNumberFormat="1" applyFont="1" applyFill="1" applyBorder="1" applyAlignment="1">
      <alignment vertical="center"/>
    </xf>
    <xf numFmtId="49" fontId="8" fillId="4" borderId="5" xfId="64" applyNumberFormat="1" applyFont="1" applyFill="1" applyBorder="1" applyAlignment="1">
      <alignment vertical="center"/>
    </xf>
    <xf numFmtId="3" fontId="8" fillId="4" borderId="5" xfId="1" applyNumberFormat="1" applyFont="1" applyFill="1" applyBorder="1" applyAlignment="1">
      <alignment vertical="center"/>
    </xf>
    <xf numFmtId="164" fontId="8" fillId="4" borderId="5" xfId="64" applyNumberFormat="1" applyFont="1" applyFill="1" applyBorder="1" applyAlignment="1">
      <alignment horizontal="right" vertical="center"/>
    </xf>
    <xf numFmtId="0" fontId="8" fillId="4" borderId="5" xfId="64" applyFont="1" applyFill="1" applyBorder="1" applyAlignment="1">
      <alignment horizontal="center" vertical="center"/>
    </xf>
    <xf numFmtId="0" fontId="8" fillId="4" borderId="5" xfId="64" applyFont="1" applyFill="1" applyBorder="1" applyAlignment="1">
      <alignment horizontal="right" vertical="center"/>
    </xf>
    <xf numFmtId="3" fontId="8" fillId="4" borderId="5" xfId="64" applyNumberFormat="1" applyFont="1" applyFill="1" applyBorder="1" applyAlignment="1">
      <alignment horizontal="right" vertical="center"/>
    </xf>
    <xf numFmtId="1" fontId="8" fillId="4" borderId="5" xfId="64" applyNumberFormat="1" applyFont="1" applyFill="1" applyBorder="1" applyAlignment="1">
      <alignment horizontal="center" vertical="center"/>
    </xf>
    <xf numFmtId="3" fontId="8" fillId="4" borderId="5" xfId="64" applyNumberFormat="1" applyFont="1" applyFill="1" applyBorder="1" applyAlignment="1">
      <alignment horizontal="center" vertical="center"/>
    </xf>
    <xf numFmtId="167" fontId="8" fillId="4" borderId="5" xfId="64" applyNumberFormat="1" applyFont="1" applyFill="1" applyBorder="1" applyAlignment="1">
      <alignment horizontal="center" vertical="center"/>
    </xf>
    <xf numFmtId="0" fontId="7" fillId="4" borderId="5" xfId="64" applyNumberFormat="1" applyFont="1" applyFill="1" applyBorder="1" applyAlignment="1">
      <alignment vertical="center"/>
    </xf>
    <xf numFmtId="164" fontId="7" fillId="4" borderId="5" xfId="64" applyNumberFormat="1" applyFont="1" applyFill="1" applyBorder="1" applyAlignment="1">
      <alignment horizontal="right" vertical="center"/>
    </xf>
    <xf numFmtId="0" fontId="7" fillId="4" borderId="5" xfId="64" applyFont="1" applyFill="1" applyBorder="1" applyAlignment="1">
      <alignment horizontal="right" vertical="center"/>
    </xf>
    <xf numFmtId="1" fontId="7" fillId="4" borderId="5" xfId="64" applyNumberFormat="1" applyFont="1" applyFill="1" applyBorder="1" applyAlignment="1">
      <alignment horizontal="center" vertical="center"/>
    </xf>
    <xf numFmtId="3" fontId="7" fillId="4" borderId="5" xfId="64" applyNumberFormat="1" applyFont="1" applyFill="1" applyBorder="1" applyAlignment="1">
      <alignment horizontal="center" vertical="center"/>
    </xf>
    <xf numFmtId="167" fontId="7" fillId="4" borderId="5" xfId="64" applyNumberFormat="1" applyFont="1" applyFill="1" applyBorder="1" applyAlignment="1">
      <alignment horizontal="center" vertical="center"/>
    </xf>
    <xf numFmtId="0" fontId="8" fillId="4" borderId="5" xfId="64" applyNumberFormat="1" applyFont="1" applyFill="1" applyBorder="1" applyAlignment="1">
      <alignment horizontal="center" vertical="center"/>
    </xf>
    <xf numFmtId="49" fontId="8" fillId="4" borderId="5" xfId="64" applyNumberFormat="1" applyFont="1" applyFill="1" applyBorder="1" applyAlignment="1">
      <alignment horizontal="center" vertical="center"/>
    </xf>
    <xf numFmtId="0" fontId="7" fillId="4" borderId="5" xfId="64" quotePrefix="1" applyNumberFormat="1" applyFont="1" applyFill="1" applyBorder="1" applyAlignment="1">
      <alignment horizontal="center" vertical="center"/>
    </xf>
    <xf numFmtId="0" fontId="7" fillId="4" borderId="5" xfId="67" applyNumberFormat="1" applyFont="1" applyFill="1" applyBorder="1" applyAlignment="1">
      <alignment horizontal="center" vertical="center"/>
    </xf>
    <xf numFmtId="0" fontId="7" fillId="4" borderId="5" xfId="67" applyFont="1" applyFill="1" applyBorder="1"/>
    <xf numFmtId="0" fontId="7" fillId="4" borderId="5" xfId="67" applyFont="1" applyFill="1" applyBorder="1" applyAlignment="1">
      <alignment horizontal="center" vertical="center"/>
    </xf>
    <xf numFmtId="3" fontId="7" fillId="4" borderId="5" xfId="67" applyNumberFormat="1" applyFont="1" applyFill="1" applyBorder="1" applyAlignment="1">
      <alignment horizontal="right" vertical="center"/>
    </xf>
    <xf numFmtId="3" fontId="7" fillId="4" borderId="5" xfId="67" applyNumberFormat="1" applyFont="1" applyFill="1" applyBorder="1" applyAlignment="1">
      <alignment wrapText="1"/>
    </xf>
    <xf numFmtId="3" fontId="7" fillId="4" borderId="5" xfId="67" applyNumberFormat="1" applyFont="1" applyFill="1" applyBorder="1" applyAlignment="1">
      <alignment vertical="center"/>
    </xf>
    <xf numFmtId="3" fontId="7" fillId="4" borderId="5" xfId="67" applyNumberFormat="1" applyFont="1" applyFill="1" applyBorder="1" applyAlignment="1">
      <alignment horizontal="center" vertical="center"/>
    </xf>
    <xf numFmtId="167" fontId="7" fillId="4" borderId="5" xfId="67" applyNumberFormat="1" applyFont="1" applyFill="1" applyBorder="1" applyAlignment="1">
      <alignment horizontal="center" vertical="center"/>
    </xf>
    <xf numFmtId="0" fontId="8" fillId="4" borderId="5" xfId="67" applyNumberFormat="1" applyFont="1" applyFill="1" applyBorder="1" applyAlignment="1">
      <alignment horizontal="center" vertical="center"/>
    </xf>
    <xf numFmtId="49" fontId="8" fillId="4" borderId="5" xfId="67" applyNumberFormat="1" applyFont="1" applyFill="1" applyBorder="1" applyAlignment="1">
      <alignment horizontal="center" vertical="center"/>
    </xf>
    <xf numFmtId="0" fontId="8" fillId="4" borderId="5" xfId="3" applyFont="1" applyFill="1" applyBorder="1" applyAlignment="1">
      <alignment horizontal="center" vertical="center"/>
    </xf>
    <xf numFmtId="49" fontId="8" fillId="4" borderId="5" xfId="67" applyNumberFormat="1" applyFont="1" applyFill="1" applyBorder="1" applyAlignment="1">
      <alignment horizontal="right" vertical="center"/>
    </xf>
    <xf numFmtId="3" fontId="8" fillId="4" borderId="5" xfId="67" applyNumberFormat="1" applyFont="1" applyFill="1" applyBorder="1" applyAlignment="1">
      <alignment wrapText="1"/>
    </xf>
    <xf numFmtId="3" fontId="8" fillId="4" borderId="5" xfId="67" applyNumberFormat="1" applyFont="1" applyFill="1" applyBorder="1" applyAlignment="1">
      <alignment vertical="center"/>
    </xf>
    <xf numFmtId="0" fontId="8" fillId="4" borderId="5" xfId="67" applyFont="1" applyFill="1" applyBorder="1" applyAlignment="1">
      <alignment horizontal="center" vertical="center"/>
    </xf>
    <xf numFmtId="0" fontId="8" fillId="4" borderId="5" xfId="67" applyFont="1" applyFill="1" applyBorder="1" applyAlignment="1">
      <alignment horizontal="right" vertical="center"/>
    </xf>
    <xf numFmtId="3" fontId="8" fillId="4" borderId="5" xfId="67" applyNumberFormat="1" applyFont="1" applyFill="1" applyBorder="1" applyAlignment="1">
      <alignment horizontal="center" vertical="center"/>
    </xf>
    <xf numFmtId="1" fontId="8" fillId="4" borderId="5" xfId="67" applyNumberFormat="1" applyFont="1" applyFill="1" applyBorder="1" applyAlignment="1">
      <alignment horizontal="center" vertical="center"/>
    </xf>
    <xf numFmtId="167" fontId="8" fillId="4" borderId="5" xfId="67" applyNumberFormat="1" applyFont="1" applyFill="1" applyBorder="1" applyAlignment="1">
      <alignment horizontal="center" vertical="center"/>
    </xf>
    <xf numFmtId="0" fontId="7" fillId="4" borderId="5" xfId="67" quotePrefix="1" applyNumberFormat="1" applyFont="1" applyFill="1" applyBorder="1" applyAlignment="1">
      <alignment horizontal="center" vertical="center"/>
    </xf>
    <xf numFmtId="1" fontId="7" fillId="4" borderId="5" xfId="67" applyNumberFormat="1" applyFont="1" applyFill="1" applyBorder="1" applyAlignment="1">
      <alignment horizontal="center" vertical="center"/>
    </xf>
    <xf numFmtId="49" fontId="7" fillId="4" borderId="5" xfId="12" applyNumberFormat="1" applyFont="1" applyFill="1" applyBorder="1" applyAlignment="1">
      <alignment horizontal="left" vertical="center" wrapText="1"/>
    </xf>
    <xf numFmtId="49" fontId="7" fillId="4" borderId="5" xfId="67" applyNumberFormat="1" applyFont="1" applyFill="1" applyBorder="1" applyAlignment="1">
      <alignment horizontal="center" vertical="center"/>
    </xf>
    <xf numFmtId="167" fontId="7" fillId="4" borderId="5" xfId="67" applyNumberFormat="1" applyFont="1" applyFill="1" applyBorder="1" applyAlignment="1">
      <alignment horizontal="center"/>
    </xf>
    <xf numFmtId="1" fontId="8" fillId="4" borderId="5" xfId="67" applyNumberFormat="1" applyFont="1" applyFill="1" applyBorder="1" applyAlignment="1">
      <alignment horizontal="right" vertical="center"/>
    </xf>
    <xf numFmtId="3" fontId="8" fillId="4" borderId="5" xfId="67" applyNumberFormat="1" applyFont="1" applyFill="1" applyBorder="1" applyAlignment="1">
      <alignment horizontal="right" vertical="center"/>
    </xf>
    <xf numFmtId="49" fontId="7" fillId="4" borderId="5" xfId="65" applyNumberFormat="1" applyFont="1" applyFill="1" applyBorder="1" applyAlignment="1">
      <alignment horizontal="center" vertical="center"/>
    </xf>
    <xf numFmtId="0" fontId="7" fillId="4" borderId="5" xfId="67" applyNumberFormat="1" applyFont="1" applyFill="1" applyBorder="1" applyAlignment="1">
      <alignment horizontal="left" vertical="center" wrapText="1"/>
    </xf>
    <xf numFmtId="1" fontId="7" fillId="4" borderId="5" xfId="63" applyNumberFormat="1" applyFont="1" applyFill="1" applyBorder="1" applyAlignment="1">
      <alignment horizontal="center" vertical="center"/>
    </xf>
    <xf numFmtId="0" fontId="7" fillId="4" borderId="5" xfId="63" applyFont="1" applyFill="1" applyBorder="1"/>
    <xf numFmtId="49" fontId="7" fillId="4" borderId="5" xfId="63" applyNumberFormat="1" applyFont="1" applyFill="1" applyBorder="1" applyAlignment="1">
      <alignment horizontal="center"/>
    </xf>
    <xf numFmtId="0" fontId="7" fillId="4" borderId="5" xfId="63" applyNumberFormat="1" applyFont="1" applyFill="1" applyBorder="1" applyAlignment="1">
      <alignment horizontal="center"/>
    </xf>
    <xf numFmtId="164" fontId="8" fillId="4" borderId="5" xfId="67" applyNumberFormat="1" applyFont="1" applyFill="1" applyBorder="1" applyAlignment="1">
      <alignment horizontal="right" vertical="center"/>
    </xf>
    <xf numFmtId="0" fontId="18" fillId="4" borderId="5" xfId="63" applyFont="1" applyFill="1" applyBorder="1" applyAlignment="1">
      <alignment horizontal="center" vertical="center"/>
    </xf>
    <xf numFmtId="1" fontId="18" fillId="4" borderId="5" xfId="63" applyNumberFormat="1" applyFont="1" applyFill="1" applyBorder="1" applyAlignment="1">
      <alignment horizontal="center" vertical="center"/>
    </xf>
    <xf numFmtId="49" fontId="18" fillId="4" borderId="5" xfId="50" applyNumberFormat="1" applyFont="1" applyFill="1" applyBorder="1" applyAlignment="1">
      <alignment horizontal="left" vertical="center" wrapText="1"/>
    </xf>
    <xf numFmtId="0" fontId="18" fillId="4" borderId="5" xfId="3" applyFont="1" applyFill="1" applyBorder="1" applyAlignment="1">
      <alignment horizontal="center" vertical="center"/>
    </xf>
    <xf numFmtId="49" fontId="18" fillId="4" borderId="5" xfId="63" applyNumberFormat="1" applyFont="1" applyFill="1" applyBorder="1" applyAlignment="1">
      <alignment horizontal="center" vertical="center"/>
    </xf>
    <xf numFmtId="3" fontId="18" fillId="4" borderId="5" xfId="1" applyNumberFormat="1" applyFont="1" applyFill="1" applyBorder="1" applyAlignment="1">
      <alignment horizontal="right" vertical="center"/>
    </xf>
    <xf numFmtId="164" fontId="18" fillId="4" borderId="5" xfId="1" applyNumberFormat="1" applyFont="1" applyFill="1" applyBorder="1" applyAlignment="1">
      <alignment horizontal="right" vertical="center"/>
    </xf>
    <xf numFmtId="0" fontId="23" fillId="4" borderId="5" xfId="63" applyFont="1" applyFill="1" applyBorder="1" applyAlignment="1">
      <alignment horizontal="center" vertical="center"/>
    </xf>
    <xf numFmtId="0" fontId="23" fillId="4" borderId="5" xfId="63" applyFont="1" applyFill="1" applyBorder="1" applyAlignment="1">
      <alignment horizontal="right" vertical="center"/>
    </xf>
    <xf numFmtId="3" fontId="23" fillId="4" borderId="5" xfId="63" applyNumberFormat="1" applyFont="1" applyFill="1" applyBorder="1" applyAlignment="1">
      <alignment horizontal="center" vertical="center"/>
    </xf>
    <xf numFmtId="3" fontId="18" fillId="4" borderId="5" xfId="63" applyNumberFormat="1" applyFont="1" applyFill="1" applyBorder="1" applyAlignment="1">
      <alignment horizontal="center" vertical="center"/>
    </xf>
    <xf numFmtId="165" fontId="18" fillId="4" borderId="5" xfId="63" applyNumberFormat="1" applyFont="1" applyFill="1" applyBorder="1" applyAlignment="1">
      <alignment horizontal="center" vertical="center"/>
    </xf>
    <xf numFmtId="49" fontId="23" fillId="4" borderId="5" xfId="63" applyNumberFormat="1" applyFont="1" applyFill="1" applyBorder="1" applyAlignment="1">
      <alignment horizontal="right" vertical="center"/>
    </xf>
    <xf numFmtId="1" fontId="23" fillId="4" borderId="5" xfId="63" applyNumberFormat="1" applyFont="1" applyFill="1" applyBorder="1" applyAlignment="1">
      <alignment horizontal="center" vertical="center"/>
    </xf>
    <xf numFmtId="49" fontId="23" fillId="4" borderId="5" xfId="50" applyNumberFormat="1" applyFont="1" applyFill="1" applyBorder="1" applyAlignment="1">
      <alignment horizontal="right" vertical="center" wrapText="1"/>
    </xf>
    <xf numFmtId="49" fontId="23" fillId="4" borderId="5" xfId="63" applyNumberFormat="1" applyFont="1" applyFill="1" applyBorder="1" applyAlignment="1">
      <alignment horizontal="center" vertical="center"/>
    </xf>
    <xf numFmtId="3" fontId="23" fillId="4" borderId="5" xfId="63" applyNumberFormat="1" applyFont="1" applyFill="1" applyBorder="1" applyAlignment="1">
      <alignment horizontal="right" vertical="center"/>
    </xf>
    <xf numFmtId="164" fontId="23" fillId="4" borderId="5" xfId="1" applyNumberFormat="1" applyFont="1" applyFill="1" applyBorder="1" applyAlignment="1">
      <alignment horizontal="right" vertical="center"/>
    </xf>
    <xf numFmtId="165" fontId="23" fillId="4" borderId="5" xfId="63" applyNumberFormat="1" applyFont="1" applyFill="1" applyBorder="1" applyAlignment="1">
      <alignment horizontal="center" vertical="center"/>
    </xf>
    <xf numFmtId="0" fontId="18" fillId="4" borderId="5" xfId="50" applyNumberFormat="1" applyFont="1" applyFill="1" applyBorder="1" applyAlignment="1">
      <alignment horizontal="center" vertical="center"/>
    </xf>
    <xf numFmtId="1" fontId="18" fillId="4" borderId="5" xfId="50" applyNumberFormat="1" applyFont="1" applyFill="1" applyBorder="1" applyAlignment="1">
      <alignment horizontal="center"/>
    </xf>
    <xf numFmtId="0" fontId="18" fillId="4" borderId="5" xfId="50" applyNumberFormat="1" applyFont="1" applyFill="1" applyBorder="1" applyAlignment="1">
      <alignment horizontal="left" vertical="center" wrapText="1"/>
    </xf>
    <xf numFmtId="3" fontId="18" fillId="4" borderId="5" xfId="50" applyNumberFormat="1" applyFont="1" applyFill="1" applyBorder="1" applyAlignment="1">
      <alignment vertical="center"/>
    </xf>
    <xf numFmtId="1" fontId="18" fillId="4" borderId="5" xfId="1" applyNumberFormat="1" applyFont="1" applyFill="1" applyBorder="1" applyAlignment="1">
      <alignment horizontal="center" vertical="center"/>
    </xf>
    <xf numFmtId="3" fontId="18" fillId="4" borderId="5" xfId="50" applyNumberFormat="1" applyFont="1" applyFill="1" applyBorder="1" applyAlignment="1">
      <alignment horizontal="center" vertical="center"/>
    </xf>
    <xf numFmtId="165" fontId="18" fillId="4" borderId="1" xfId="50" applyNumberFormat="1" applyFont="1" applyFill="1" applyBorder="1" applyAlignment="1">
      <alignment horizontal="center" vertical="center"/>
    </xf>
    <xf numFmtId="0" fontId="7" fillId="4" borderId="5" xfId="6" applyNumberFormat="1" applyFont="1" applyFill="1" applyBorder="1" applyAlignment="1">
      <alignment horizontal="center" vertical="center"/>
    </xf>
    <xf numFmtId="1" fontId="7" fillId="4" borderId="5" xfId="6" applyNumberFormat="1" applyFont="1" applyFill="1" applyBorder="1" applyAlignment="1">
      <alignment horizontal="center" vertical="center"/>
    </xf>
    <xf numFmtId="0" fontId="7" fillId="4" borderId="5" xfId="6" applyNumberFormat="1" applyFont="1" applyFill="1" applyBorder="1" applyAlignment="1">
      <alignment horizontal="left" vertical="center" wrapText="1"/>
    </xf>
    <xf numFmtId="3" fontId="7" fillId="4" borderId="5" xfId="6" applyNumberFormat="1" applyFont="1" applyFill="1" applyBorder="1" applyAlignment="1">
      <alignment vertical="center"/>
    </xf>
    <xf numFmtId="3" fontId="7" fillId="4" borderId="5" xfId="7" applyNumberFormat="1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 vertical="center"/>
    </xf>
    <xf numFmtId="0" fontId="8" fillId="4" borderId="10" xfId="1" applyNumberFormat="1" applyFont="1" applyFill="1" applyBorder="1" applyAlignment="1">
      <alignment horizontal="center" vertical="center"/>
    </xf>
    <xf numFmtId="0" fontId="8" fillId="4" borderId="5" xfId="6" applyFont="1" applyFill="1" applyBorder="1" applyAlignment="1">
      <alignment horizontal="right" vertical="center" wrapText="1"/>
    </xf>
    <xf numFmtId="0" fontId="8" fillId="4" borderId="5" xfId="6" applyFont="1" applyFill="1" applyBorder="1" applyAlignment="1">
      <alignment horizontal="center" vertical="center"/>
    </xf>
    <xf numFmtId="0" fontId="8" fillId="4" borderId="5" xfId="6" applyNumberFormat="1" applyFont="1" applyFill="1" applyBorder="1" applyAlignment="1">
      <alignment horizontal="center" vertical="center"/>
    </xf>
    <xf numFmtId="0" fontId="18" fillId="4" borderId="5" xfId="63" applyNumberFormat="1" applyFont="1" applyFill="1" applyBorder="1" applyAlignment="1">
      <alignment horizontal="center" vertical="center"/>
    </xf>
    <xf numFmtId="0" fontId="18" fillId="4" borderId="5" xfId="63" applyFont="1" applyFill="1" applyBorder="1"/>
    <xf numFmtId="3" fontId="18" fillId="4" borderId="5" xfId="63" applyNumberFormat="1" applyFont="1" applyFill="1" applyBorder="1" applyAlignment="1">
      <alignment horizontal="right" vertical="center"/>
    </xf>
    <xf numFmtId="3" fontId="18" fillId="4" borderId="5" xfId="1" applyNumberFormat="1" applyFont="1" applyFill="1" applyBorder="1" applyAlignment="1">
      <alignment horizontal="right"/>
    </xf>
    <xf numFmtId="0" fontId="18" fillId="4" borderId="5" xfId="1" applyNumberFormat="1" applyFont="1" applyFill="1" applyBorder="1" applyAlignment="1">
      <alignment horizontal="center"/>
    </xf>
    <xf numFmtId="3" fontId="18" fillId="4" borderId="5" xfId="1" applyNumberFormat="1" applyFont="1" applyFill="1" applyBorder="1" applyAlignment="1">
      <alignment horizontal="center"/>
    </xf>
    <xf numFmtId="1" fontId="18" fillId="4" borderId="5" xfId="1" applyNumberFormat="1" applyFont="1" applyFill="1" applyBorder="1" applyAlignment="1">
      <alignment horizontal="center"/>
    </xf>
    <xf numFmtId="165" fontId="18" fillId="4" borderId="5" xfId="3" applyNumberFormat="1" applyFont="1" applyFill="1" applyBorder="1" applyAlignment="1">
      <alignment horizontal="center" vertical="center"/>
    </xf>
    <xf numFmtId="0" fontId="18" fillId="4" borderId="5" xfId="3" applyNumberFormat="1" applyFont="1" applyFill="1" applyBorder="1" applyAlignment="1">
      <alignment horizontal="center" vertical="center"/>
    </xf>
    <xf numFmtId="0" fontId="18" fillId="4" borderId="5" xfId="47" applyNumberFormat="1" applyFont="1" applyFill="1" applyBorder="1" applyAlignment="1">
      <alignment horizontal="center" vertical="center"/>
    </xf>
    <xf numFmtId="0" fontId="18" fillId="4" borderId="5" xfId="47" applyNumberFormat="1" applyFont="1" applyFill="1" applyBorder="1" applyAlignment="1">
      <alignment vertical="center"/>
    </xf>
    <xf numFmtId="3" fontId="23" fillId="4" borderId="5" xfId="1" applyNumberFormat="1" applyFont="1" applyFill="1" applyBorder="1" applyAlignment="1">
      <alignment horizontal="right" vertical="center"/>
    </xf>
    <xf numFmtId="0" fontId="18" fillId="4" borderId="5" xfId="63" applyNumberFormat="1" applyFont="1" applyFill="1" applyBorder="1" applyAlignment="1">
      <alignment vertical="center"/>
    </xf>
    <xf numFmtId="174" fontId="23" fillId="4" borderId="5" xfId="63" applyNumberFormat="1" applyFont="1" applyFill="1" applyBorder="1" applyAlignment="1">
      <alignment horizontal="right" vertical="center"/>
    </xf>
    <xf numFmtId="175" fontId="23" fillId="4" borderId="5" xfId="63" applyNumberFormat="1" applyFont="1" applyFill="1" applyBorder="1" applyAlignment="1">
      <alignment horizontal="right" vertical="center"/>
    </xf>
    <xf numFmtId="1" fontId="23" fillId="4" borderId="5" xfId="63" applyNumberFormat="1" applyFont="1" applyFill="1" applyBorder="1" applyAlignment="1">
      <alignment horizontal="right" vertical="center"/>
    </xf>
    <xf numFmtId="165" fontId="23" fillId="4" borderId="5" xfId="63" applyNumberFormat="1" applyFont="1" applyFill="1" applyBorder="1" applyAlignment="1">
      <alignment horizontal="right" vertical="center"/>
    </xf>
    <xf numFmtId="49" fontId="18" fillId="4" borderId="5" xfId="47" applyNumberFormat="1" applyFont="1" applyFill="1" applyBorder="1" applyAlignment="1">
      <alignment horizontal="center" vertical="center"/>
    </xf>
    <xf numFmtId="49" fontId="23" fillId="4" borderId="5" xfId="63" applyNumberFormat="1" applyFont="1" applyFill="1" applyBorder="1" applyAlignment="1">
      <alignment vertical="center"/>
    </xf>
    <xf numFmtId="0" fontId="18" fillId="4" borderId="5" xfId="63" quotePrefix="1" applyNumberFormat="1" applyFont="1" applyFill="1" applyBorder="1" applyAlignment="1">
      <alignment horizontal="center" vertical="center"/>
    </xf>
    <xf numFmtId="0" fontId="18" fillId="4" borderId="5" xfId="63" applyNumberFormat="1" applyFont="1" applyFill="1" applyBorder="1" applyAlignment="1">
      <alignment horizontal="left" vertical="center" wrapText="1"/>
    </xf>
    <xf numFmtId="165" fontId="18" fillId="4" borderId="1" xfId="1" applyNumberFormat="1" applyFont="1" applyFill="1" applyBorder="1" applyAlignment="1">
      <alignment horizontal="center" vertical="center"/>
    </xf>
    <xf numFmtId="164" fontId="23" fillId="4" borderId="5" xfId="63" applyNumberFormat="1" applyFont="1" applyFill="1" applyBorder="1" applyAlignment="1">
      <alignment horizontal="right" vertical="center"/>
    </xf>
    <xf numFmtId="0" fontId="18" fillId="4" borderId="5" xfId="1" applyNumberFormat="1" applyFont="1" applyFill="1" applyBorder="1" applyAlignment="1">
      <alignment horizontal="center" vertical="center"/>
    </xf>
    <xf numFmtId="49" fontId="18" fillId="4" borderId="5" xfId="1" applyNumberFormat="1" applyFont="1" applyFill="1" applyBorder="1" applyAlignment="1">
      <alignment horizontal="center" vertical="center"/>
    </xf>
    <xf numFmtId="0" fontId="18" fillId="4" borderId="5" xfId="3" applyFont="1" applyFill="1" applyBorder="1" applyAlignment="1">
      <alignment horizontal="left" vertical="top" wrapText="1"/>
    </xf>
    <xf numFmtId="165" fontId="18" fillId="4" borderId="5" xfId="1" applyNumberFormat="1" applyFont="1" applyFill="1" applyBorder="1" applyAlignment="1">
      <alignment horizontal="center"/>
    </xf>
    <xf numFmtId="0" fontId="17" fillId="4" borderId="5" xfId="63" applyFont="1" applyFill="1" applyBorder="1" applyAlignment="1">
      <alignment horizontal="left" vertical="center"/>
    </xf>
    <xf numFmtId="49" fontId="7" fillId="4" borderId="5" xfId="68" applyNumberFormat="1" applyFont="1" applyFill="1" applyBorder="1" applyAlignment="1">
      <alignment horizontal="center" vertical="center"/>
    </xf>
    <xf numFmtId="0" fontId="7" fillId="4" borderId="5" xfId="68" applyNumberFormat="1" applyFont="1" applyFill="1" applyBorder="1" applyAlignment="1">
      <alignment horizontal="left" vertical="center"/>
    </xf>
    <xf numFmtId="0" fontId="7" fillId="4" borderId="5" xfId="68" applyNumberFormat="1" applyFont="1" applyFill="1" applyBorder="1" applyAlignment="1">
      <alignment horizontal="center" vertical="center"/>
    </xf>
    <xf numFmtId="176" fontId="7" fillId="4" borderId="5" xfId="63" applyNumberFormat="1" applyFont="1" applyFill="1" applyBorder="1" applyAlignment="1">
      <alignment horizontal="right" vertical="center"/>
    </xf>
    <xf numFmtId="3" fontId="7" fillId="4" borderId="5" xfId="63" applyNumberFormat="1" applyFont="1" applyFill="1" applyBorder="1" applyAlignment="1">
      <alignment vertical="center"/>
    </xf>
    <xf numFmtId="171" fontId="7" fillId="4" borderId="5" xfId="1" applyNumberFormat="1" applyFont="1" applyFill="1" applyBorder="1" applyAlignment="1">
      <alignment horizontal="right" vertical="center"/>
    </xf>
    <xf numFmtId="1" fontId="7" fillId="4" borderId="5" xfId="3" applyNumberFormat="1" applyFont="1" applyFill="1" applyBorder="1" applyAlignment="1">
      <alignment horizontal="right" vertical="center"/>
    </xf>
    <xf numFmtId="0" fontId="8" fillId="4" borderId="5" xfId="1" applyNumberFormat="1" applyFont="1" applyFill="1" applyBorder="1" applyAlignment="1">
      <alignment horizontal="center"/>
    </xf>
    <xf numFmtId="0" fontId="8" fillId="4" borderId="5" xfId="63" applyFont="1" applyFill="1" applyBorder="1" applyAlignment="1">
      <alignment horizontal="center" vertical="center"/>
    </xf>
    <xf numFmtId="0" fontId="8" fillId="4" borderId="5" xfId="63" applyFont="1" applyFill="1" applyBorder="1" applyAlignment="1">
      <alignment horizontal="right" vertical="center"/>
    </xf>
    <xf numFmtId="3" fontId="8" fillId="4" borderId="5" xfId="63" applyNumberFormat="1" applyFont="1" applyFill="1" applyBorder="1" applyAlignment="1">
      <alignment vertical="center"/>
    </xf>
    <xf numFmtId="3" fontId="8" fillId="4" borderId="5" xfId="3" applyNumberFormat="1" applyFont="1" applyFill="1" applyBorder="1" applyAlignment="1">
      <alignment vertical="center"/>
    </xf>
    <xf numFmtId="164" fontId="8" fillId="4" borderId="5" xfId="63" applyNumberFormat="1" applyFont="1" applyFill="1" applyBorder="1" applyAlignment="1">
      <alignment horizontal="right" vertical="center"/>
    </xf>
    <xf numFmtId="1" fontId="8" fillId="4" borderId="5" xfId="3" applyNumberFormat="1" applyFont="1" applyFill="1" applyBorder="1" applyAlignment="1">
      <alignment horizontal="center" vertical="center"/>
    </xf>
    <xf numFmtId="3" fontId="8" fillId="4" borderId="5" xfId="3" applyNumberFormat="1" applyFont="1" applyFill="1" applyBorder="1" applyAlignment="1">
      <alignment horizontal="center" vertical="center"/>
    </xf>
    <xf numFmtId="165" fontId="8" fillId="4" borderId="5" xfId="3" applyNumberFormat="1" applyFont="1" applyFill="1" applyBorder="1" applyAlignment="1">
      <alignment horizontal="center" vertical="center"/>
    </xf>
    <xf numFmtId="1" fontId="8" fillId="4" borderId="5" xfId="3" applyNumberFormat="1" applyFont="1" applyFill="1" applyBorder="1" applyAlignment="1">
      <alignment horizontal="right" vertical="center"/>
    </xf>
    <xf numFmtId="0" fontId="7" fillId="4" borderId="5" xfId="1" applyNumberFormat="1" applyFont="1" applyFill="1" applyBorder="1" applyAlignment="1">
      <alignment horizontal="center"/>
    </xf>
    <xf numFmtId="49" fontId="7" fillId="4" borderId="5" xfId="63" applyNumberFormat="1" applyFont="1" applyFill="1" applyBorder="1" applyAlignment="1">
      <alignment horizontal="center" vertical="center"/>
    </xf>
    <xf numFmtId="0" fontId="7" fillId="4" borderId="5" xfId="63" applyFont="1" applyFill="1" applyBorder="1" applyAlignment="1">
      <alignment horizontal="left" vertical="center"/>
    </xf>
    <xf numFmtId="0" fontId="7" fillId="4" borderId="5" xfId="63" applyFont="1" applyFill="1" applyBorder="1" applyAlignment="1">
      <alignment horizontal="center" vertical="center"/>
    </xf>
    <xf numFmtId="0" fontId="7" fillId="4" borderId="5" xfId="63" applyFont="1" applyFill="1" applyBorder="1" applyAlignment="1">
      <alignment horizontal="right" vertical="center"/>
    </xf>
    <xf numFmtId="171" fontId="7" fillId="4" borderId="5" xfId="63" applyNumberFormat="1" applyFont="1" applyFill="1" applyBorder="1" applyAlignment="1">
      <alignment horizontal="right" vertical="center"/>
    </xf>
    <xf numFmtId="49" fontId="8" fillId="4" borderId="5" xfId="68" applyNumberFormat="1" applyFont="1" applyFill="1" applyBorder="1" applyAlignment="1">
      <alignment horizontal="center" vertical="center"/>
    </xf>
    <xf numFmtId="176" fontId="8" fillId="4" borderId="5" xfId="63" applyNumberFormat="1" applyFont="1" applyFill="1" applyBorder="1" applyAlignment="1">
      <alignment horizontal="right" vertical="center"/>
    </xf>
    <xf numFmtId="49" fontId="7" fillId="4" borderId="5" xfId="68" applyNumberFormat="1" applyFont="1" applyFill="1" applyBorder="1" applyAlignment="1">
      <alignment horizontal="center" vertical="center" wrapText="1"/>
    </xf>
    <xf numFmtId="0" fontId="7" fillId="4" borderId="5" xfId="69" applyFont="1" applyFill="1" applyBorder="1" applyAlignment="1">
      <alignment horizontal="left" vertical="center"/>
    </xf>
    <xf numFmtId="0" fontId="7" fillId="4" borderId="5" xfId="69" applyFont="1" applyFill="1" applyBorder="1" applyAlignment="1">
      <alignment horizontal="center" vertical="center"/>
    </xf>
    <xf numFmtId="0" fontId="7" fillId="4" borderId="5" xfId="4" applyNumberFormat="1" applyFont="1" applyFill="1" applyBorder="1" applyAlignment="1">
      <alignment horizontal="right" vertical="center"/>
    </xf>
    <xf numFmtId="176" fontId="7" fillId="4" borderId="5" xfId="4" applyNumberFormat="1" applyFont="1" applyFill="1" applyBorder="1" applyAlignment="1">
      <alignment horizontal="right" vertical="center"/>
    </xf>
    <xf numFmtId="3" fontId="7" fillId="4" borderId="5" xfId="69" applyNumberFormat="1" applyFont="1" applyFill="1" applyBorder="1" applyAlignment="1">
      <alignment vertical="center"/>
    </xf>
    <xf numFmtId="3" fontId="7" fillId="4" borderId="5" xfId="69" applyNumberFormat="1" applyFont="1" applyFill="1" applyBorder="1" applyAlignment="1">
      <alignment horizontal="right" vertical="center"/>
    </xf>
    <xf numFmtId="0" fontId="8" fillId="4" borderId="5" xfId="4" applyNumberFormat="1" applyFont="1" applyFill="1" applyBorder="1" applyAlignment="1">
      <alignment horizontal="right" vertical="center"/>
    </xf>
    <xf numFmtId="176" fontId="8" fillId="4" borderId="5" xfId="4" applyNumberFormat="1" applyFont="1" applyFill="1" applyBorder="1" applyAlignment="1">
      <alignment horizontal="right" vertical="center"/>
    </xf>
    <xf numFmtId="3" fontId="8" fillId="4" borderId="5" xfId="69" applyNumberFormat="1" applyFont="1" applyFill="1" applyBorder="1" applyAlignment="1">
      <alignment vertical="center"/>
    </xf>
    <xf numFmtId="3" fontId="8" fillId="4" borderId="5" xfId="69" applyNumberFormat="1" applyFont="1" applyFill="1" applyBorder="1" applyAlignment="1">
      <alignment horizontal="right" vertical="center"/>
    </xf>
    <xf numFmtId="165" fontId="7" fillId="4" borderId="5" xfId="63" applyNumberFormat="1" applyFont="1" applyFill="1" applyBorder="1" applyAlignment="1">
      <alignment horizontal="center" vertical="center" wrapText="1"/>
    </xf>
    <xf numFmtId="49" fontId="7" fillId="4" borderId="5" xfId="63" applyNumberFormat="1" applyFont="1" applyFill="1" applyBorder="1" applyAlignment="1">
      <alignment horizontal="left" vertical="center"/>
    </xf>
    <xf numFmtId="49" fontId="8" fillId="4" borderId="5" xfId="3" applyNumberFormat="1" applyFont="1" applyFill="1" applyBorder="1" applyAlignment="1">
      <alignment horizontal="center" vertical="center"/>
    </xf>
    <xf numFmtId="0" fontId="8" fillId="4" borderId="5" xfId="3" applyNumberFormat="1" applyFont="1" applyFill="1" applyBorder="1" applyAlignment="1">
      <alignment horizontal="right" vertical="center"/>
    </xf>
    <xf numFmtId="49" fontId="7" fillId="4" borderId="5" xfId="68" applyNumberFormat="1" applyFont="1" applyFill="1" applyBorder="1" applyAlignment="1">
      <alignment horizontal="left" vertical="center"/>
    </xf>
    <xf numFmtId="49" fontId="7" fillId="4" borderId="5" xfId="63" applyNumberFormat="1" applyFont="1" applyFill="1" applyBorder="1" applyAlignment="1">
      <alignment horizontal="right" vertical="center"/>
    </xf>
    <xf numFmtId="0" fontId="7" fillId="4" borderId="5" xfId="4" applyFont="1" applyFill="1" applyBorder="1" applyAlignment="1">
      <alignment horizontal="center" vertical="center"/>
    </xf>
    <xf numFmtId="177" fontId="7" fillId="4" borderId="5" xfId="63" applyNumberFormat="1" applyFont="1" applyFill="1" applyBorder="1" applyAlignment="1">
      <alignment horizontal="center" vertical="center" wrapText="1"/>
    </xf>
    <xf numFmtId="0" fontId="7" fillId="4" borderId="5" xfId="4" applyFont="1" applyFill="1" applyBorder="1" applyAlignment="1">
      <alignment vertical="center"/>
    </xf>
    <xf numFmtId="49" fontId="7" fillId="4" borderId="5" xfId="4" applyNumberFormat="1" applyFont="1" applyFill="1" applyBorder="1" applyAlignment="1">
      <alignment horizontal="center" vertical="center"/>
    </xf>
    <xf numFmtId="3" fontId="7" fillId="4" borderId="5" xfId="4" applyNumberFormat="1" applyFont="1" applyFill="1" applyBorder="1" applyAlignment="1">
      <alignment vertical="center"/>
    </xf>
    <xf numFmtId="3" fontId="7" fillId="4" borderId="5" xfId="4" applyNumberFormat="1" applyFont="1" applyFill="1" applyBorder="1" applyAlignment="1">
      <alignment horizontal="right" vertical="center"/>
    </xf>
    <xf numFmtId="0" fontId="7" fillId="4" borderId="5" xfId="4" applyFont="1" applyFill="1" applyBorder="1" applyAlignment="1">
      <alignment horizontal="right" vertical="center"/>
    </xf>
    <xf numFmtId="1" fontId="7" fillId="4" borderId="5" xfId="4" applyNumberFormat="1" applyFont="1" applyFill="1" applyBorder="1" applyAlignment="1">
      <alignment horizontal="center" vertical="center"/>
    </xf>
    <xf numFmtId="3" fontId="7" fillId="4" borderId="5" xfId="4" applyNumberFormat="1" applyFont="1" applyFill="1" applyBorder="1" applyAlignment="1">
      <alignment horizontal="center" vertical="center"/>
    </xf>
    <xf numFmtId="165" fontId="7" fillId="4" borderId="5" xfId="4" applyNumberFormat="1" applyFont="1" applyFill="1" applyBorder="1" applyAlignment="1">
      <alignment horizontal="center" vertical="center"/>
    </xf>
    <xf numFmtId="0" fontId="8" fillId="4" borderId="5" xfId="4" applyFont="1" applyFill="1" applyBorder="1" applyAlignment="1">
      <alignment horizontal="center" vertical="center"/>
    </xf>
    <xf numFmtId="12" fontId="8" fillId="4" borderId="5" xfId="4" applyNumberFormat="1" applyFont="1" applyFill="1" applyBorder="1" applyAlignment="1">
      <alignment horizontal="center" vertical="center"/>
    </xf>
    <xf numFmtId="49" fontId="8" fillId="4" borderId="5" xfId="4" applyNumberFormat="1" applyFont="1" applyFill="1" applyBorder="1" applyAlignment="1">
      <alignment horizontal="right" vertical="center"/>
    </xf>
    <xf numFmtId="3" fontId="8" fillId="4" borderId="5" xfId="4" applyNumberFormat="1" applyFont="1" applyFill="1" applyBorder="1" applyAlignment="1">
      <alignment vertical="center"/>
    </xf>
    <xf numFmtId="3" fontId="8" fillId="4" borderId="5" xfId="4" applyNumberFormat="1" applyFont="1" applyFill="1" applyBorder="1" applyAlignment="1">
      <alignment horizontal="right" vertical="center"/>
    </xf>
    <xf numFmtId="0" fontId="8" fillId="4" borderId="5" xfId="4" applyFont="1" applyFill="1" applyBorder="1" applyAlignment="1">
      <alignment horizontal="right" vertical="center"/>
    </xf>
    <xf numFmtId="1" fontId="8" fillId="4" borderId="5" xfId="4" applyNumberFormat="1" applyFont="1" applyFill="1" applyBorder="1" applyAlignment="1">
      <alignment horizontal="center" vertical="center"/>
    </xf>
    <xf numFmtId="3" fontId="8" fillId="4" borderId="5" xfId="4" applyNumberFormat="1" applyFont="1" applyFill="1" applyBorder="1" applyAlignment="1">
      <alignment horizontal="center" vertical="center"/>
    </xf>
    <xf numFmtId="165" fontId="8" fillId="4" borderId="5" xfId="4" applyNumberFormat="1" applyFont="1" applyFill="1" applyBorder="1" applyAlignment="1">
      <alignment horizontal="center" vertical="center"/>
    </xf>
    <xf numFmtId="49" fontId="7" fillId="4" borderId="5" xfId="65" applyNumberFormat="1" applyFont="1" applyFill="1" applyBorder="1" applyAlignment="1">
      <alignment vertical="center" wrapText="1"/>
    </xf>
    <xf numFmtId="49" fontId="7" fillId="4" borderId="5" xfId="65" applyNumberFormat="1" applyFont="1" applyFill="1" applyBorder="1" applyAlignment="1">
      <alignment vertical="center"/>
    </xf>
    <xf numFmtId="3" fontId="7" fillId="4" borderId="5" xfId="1" applyNumberFormat="1" applyFont="1" applyFill="1" applyBorder="1" applyAlignment="1"/>
    <xf numFmtId="164" fontId="7" fillId="4" borderId="5" xfId="65" applyNumberFormat="1" applyFont="1" applyFill="1" applyBorder="1" applyAlignment="1">
      <alignment horizontal="right"/>
    </xf>
    <xf numFmtId="0" fontId="7" fillId="4" borderId="5" xfId="65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/>
    </xf>
    <xf numFmtId="3" fontId="7" fillId="4" borderId="5" xfId="1" applyNumberFormat="1" applyFont="1" applyFill="1" applyBorder="1" applyAlignment="1">
      <alignment horizontal="right"/>
    </xf>
    <xf numFmtId="166" fontId="7" fillId="4" borderId="5" xfId="1" applyNumberFormat="1" applyFont="1" applyFill="1" applyBorder="1" applyAlignment="1">
      <alignment horizontal="center"/>
    </xf>
    <xf numFmtId="3" fontId="7" fillId="4" borderId="5" xfId="1" applyNumberFormat="1" applyFont="1" applyFill="1" applyBorder="1" applyAlignment="1">
      <alignment horizontal="center"/>
    </xf>
    <xf numFmtId="165" fontId="7" fillId="4" borderId="5" xfId="1" applyNumberFormat="1" applyFont="1" applyFill="1" applyBorder="1" applyAlignment="1">
      <alignment horizontal="center"/>
    </xf>
    <xf numFmtId="0" fontId="7" fillId="4" borderId="5" xfId="65" applyFont="1" applyFill="1" applyBorder="1" applyAlignment="1">
      <alignment vertical="center"/>
    </xf>
    <xf numFmtId="0" fontId="8" fillId="4" borderId="5" xfId="65" applyNumberFormat="1" applyFont="1" applyFill="1" applyBorder="1" applyAlignment="1">
      <alignment horizontal="center" vertical="center"/>
    </xf>
    <xf numFmtId="1" fontId="8" fillId="4" borderId="5" xfId="65" applyNumberFormat="1" applyFont="1" applyFill="1" applyBorder="1" applyAlignment="1">
      <alignment horizontal="center" vertical="center"/>
    </xf>
    <xf numFmtId="49" fontId="8" fillId="4" borderId="5" xfId="65" applyNumberFormat="1" applyFont="1" applyFill="1" applyBorder="1" applyAlignment="1">
      <alignment horizontal="center" vertical="center"/>
    </xf>
    <xf numFmtId="3" fontId="8" fillId="4" borderId="5" xfId="65" applyNumberFormat="1" applyFont="1" applyFill="1" applyBorder="1" applyAlignment="1">
      <alignment vertical="center"/>
    </xf>
    <xf numFmtId="164" fontId="8" fillId="4" borderId="5" xfId="65" applyNumberFormat="1" applyFont="1" applyFill="1" applyBorder="1" applyAlignment="1">
      <alignment horizontal="right" vertical="center"/>
    </xf>
    <xf numFmtId="0" fontId="8" fillId="4" borderId="5" xfId="65" applyFont="1" applyFill="1" applyBorder="1" applyAlignment="1">
      <alignment horizontal="center" vertical="center"/>
    </xf>
    <xf numFmtId="0" fontId="8" fillId="4" borderId="5" xfId="65" applyFont="1" applyFill="1" applyBorder="1" applyAlignment="1">
      <alignment horizontal="right" vertical="center"/>
    </xf>
    <xf numFmtId="3" fontId="8" fillId="4" borderId="5" xfId="65" applyNumberFormat="1" applyFont="1" applyFill="1" applyBorder="1" applyAlignment="1">
      <alignment horizontal="right" vertical="center"/>
    </xf>
    <xf numFmtId="3" fontId="8" fillId="4" borderId="5" xfId="65" applyNumberFormat="1" applyFont="1" applyFill="1" applyBorder="1" applyAlignment="1">
      <alignment horizontal="center" vertical="center"/>
    </xf>
    <xf numFmtId="165" fontId="8" fillId="4" borderId="5" xfId="65" applyNumberFormat="1" applyFont="1" applyFill="1" applyBorder="1" applyAlignment="1">
      <alignment horizontal="right" vertical="center"/>
    </xf>
    <xf numFmtId="49" fontId="8" fillId="4" borderId="5" xfId="65" applyNumberFormat="1" applyFont="1" applyFill="1" applyBorder="1" applyAlignment="1">
      <alignment horizontal="right" vertical="center"/>
    </xf>
    <xf numFmtId="49" fontId="7" fillId="4" borderId="5" xfId="4" applyNumberFormat="1" applyFont="1" applyFill="1" applyBorder="1" applyAlignment="1">
      <alignment vertical="center"/>
    </xf>
    <xf numFmtId="49" fontId="7" fillId="4" borderId="5" xfId="4" applyNumberFormat="1" applyFont="1" applyFill="1" applyBorder="1" applyAlignment="1">
      <alignment horizontal="right" vertical="center"/>
    </xf>
    <xf numFmtId="177" fontId="49" fillId="4" borderId="5" xfId="63" applyNumberFormat="1" applyFont="1" applyFill="1" applyBorder="1" applyAlignment="1">
      <alignment horizontal="center" vertical="center" wrapText="1"/>
    </xf>
    <xf numFmtId="0" fontId="7" fillId="4" borderId="5" xfId="4" applyFont="1" applyFill="1" applyBorder="1" applyAlignment="1">
      <alignment horizontal="left" vertical="center"/>
    </xf>
    <xf numFmtId="49" fontId="8" fillId="4" borderId="5" xfId="1" applyNumberFormat="1" applyFont="1" applyFill="1" applyBorder="1" applyAlignment="1">
      <alignment horizontal="center" vertical="center"/>
    </xf>
    <xf numFmtId="0" fontId="8" fillId="4" borderId="5" xfId="1" applyNumberFormat="1" applyFont="1" applyFill="1" applyBorder="1" applyAlignment="1">
      <alignment horizontal="right" vertical="center"/>
    </xf>
    <xf numFmtId="164" fontId="8" fillId="4" borderId="5" xfId="4" applyNumberFormat="1" applyFont="1" applyFill="1" applyBorder="1" applyAlignment="1">
      <alignment horizontal="right" vertical="center"/>
    </xf>
    <xf numFmtId="1" fontId="8" fillId="4" borderId="5" xfId="1" applyNumberFormat="1" applyFont="1" applyFill="1" applyBorder="1" applyAlignment="1">
      <alignment horizontal="center" vertical="center"/>
    </xf>
    <xf numFmtId="3" fontId="8" fillId="4" borderId="5" xfId="1" applyNumberFormat="1" applyFont="1" applyFill="1" applyBorder="1" applyAlignment="1">
      <alignment horizontal="center" vertical="center"/>
    </xf>
    <xf numFmtId="165" fontId="8" fillId="4" borderId="5" xfId="1" applyNumberFormat="1" applyFont="1" applyFill="1" applyBorder="1" applyAlignment="1">
      <alignment horizontal="center" vertical="center"/>
    </xf>
    <xf numFmtId="1" fontId="8" fillId="4" borderId="5" xfId="1" applyNumberFormat="1" applyFont="1" applyFill="1" applyBorder="1" applyAlignment="1">
      <alignment horizontal="right" vertical="center"/>
    </xf>
    <xf numFmtId="1" fontId="7" fillId="4" borderId="5" xfId="65" applyNumberFormat="1" applyFont="1" applyFill="1" applyBorder="1" applyAlignment="1">
      <alignment horizontal="center"/>
    </xf>
    <xf numFmtId="0" fontId="7" fillId="4" borderId="5" xfId="65" applyFont="1" applyFill="1" applyBorder="1"/>
    <xf numFmtId="0" fontId="7" fillId="4" borderId="5" xfId="65" applyNumberFormat="1" applyFont="1" applyFill="1" applyBorder="1" applyAlignment="1">
      <alignment horizontal="center" vertical="center" wrapText="1"/>
    </xf>
    <xf numFmtId="3" fontId="7" fillId="4" borderId="5" xfId="65" applyNumberFormat="1" applyFont="1" applyFill="1" applyBorder="1" applyAlignment="1"/>
    <xf numFmtId="3" fontId="27" fillId="4" borderId="5" xfId="1" applyNumberFormat="1" applyFont="1" applyFill="1" applyBorder="1" applyAlignment="1"/>
    <xf numFmtId="0" fontId="7" fillId="4" borderId="5" xfId="3" applyFont="1" applyFill="1" applyBorder="1" applyAlignment="1">
      <alignment vertical="center"/>
    </xf>
    <xf numFmtId="3" fontId="7" fillId="4" borderId="5" xfId="65" applyNumberFormat="1" applyFont="1" applyFill="1" applyBorder="1" applyAlignment="1">
      <alignment horizontal="center" vertical="center"/>
    </xf>
    <xf numFmtId="1" fontId="7" fillId="4" borderId="5" xfId="65" applyNumberFormat="1" applyFont="1" applyFill="1" applyBorder="1" applyAlignment="1">
      <alignment horizontal="center" vertical="center"/>
    </xf>
    <xf numFmtId="164" fontId="7" fillId="4" borderId="5" xfId="65" applyNumberFormat="1" applyFont="1" applyFill="1" applyBorder="1" applyAlignment="1">
      <alignment horizontal="center" vertical="center"/>
    </xf>
    <xf numFmtId="1" fontId="8" fillId="4" borderId="5" xfId="65" applyNumberFormat="1" applyFont="1" applyFill="1" applyBorder="1" applyAlignment="1">
      <alignment horizontal="center"/>
    </xf>
    <xf numFmtId="0" fontId="8" fillId="4" borderId="5" xfId="65" applyFont="1" applyFill="1" applyBorder="1" applyAlignment="1">
      <alignment horizontal="right" wrapText="1"/>
    </xf>
    <xf numFmtId="0" fontId="8" fillId="4" borderId="5" xfId="65" applyFont="1" applyFill="1" applyBorder="1" applyAlignment="1">
      <alignment horizontal="center"/>
    </xf>
    <xf numFmtId="0" fontId="8" fillId="4" borderId="5" xfId="3" applyFont="1" applyFill="1" applyBorder="1" applyAlignment="1">
      <alignment vertical="center"/>
    </xf>
    <xf numFmtId="0" fontId="7" fillId="4" borderId="5" xfId="65" applyFont="1" applyFill="1" applyBorder="1" applyAlignment="1"/>
    <xf numFmtId="0" fontId="7" fillId="4" borderId="5" xfId="68" applyNumberFormat="1" applyFont="1" applyFill="1" applyBorder="1" applyAlignment="1">
      <alignment horizontal="center" vertical="center" wrapText="1"/>
    </xf>
    <xf numFmtId="0" fontId="7" fillId="4" borderId="5" xfId="65" applyFont="1" applyFill="1" applyBorder="1" applyAlignment="1">
      <alignment horizontal="center"/>
    </xf>
    <xf numFmtId="3" fontId="18" fillId="4" borderId="5" xfId="1" applyNumberFormat="1" applyFont="1" applyFill="1" applyBorder="1" applyAlignment="1"/>
    <xf numFmtId="0" fontId="13" fillId="4" borderId="5" xfId="3" applyFont="1" applyFill="1" applyBorder="1" applyAlignment="1">
      <alignment horizontal="center" vertical="center"/>
    </xf>
    <xf numFmtId="3" fontId="7" fillId="4" borderId="5" xfId="1" applyNumberFormat="1" applyFont="1" applyFill="1" applyBorder="1" applyAlignment="1">
      <alignment horizontal="center" vertical="center"/>
    </xf>
    <xf numFmtId="1" fontId="13" fillId="4" borderId="5" xfId="1" applyNumberFormat="1" applyFont="1" applyFill="1" applyBorder="1" applyAlignment="1">
      <alignment horizontal="center" vertical="center"/>
    </xf>
    <xf numFmtId="165" fontId="13" fillId="4" borderId="5" xfId="3" applyNumberFormat="1" applyFont="1" applyFill="1" applyBorder="1" applyAlignment="1">
      <alignment horizontal="center" vertical="center"/>
    </xf>
    <xf numFmtId="1" fontId="7" fillId="4" borderId="5" xfId="1" applyNumberFormat="1" applyFont="1" applyFill="1" applyBorder="1" applyAlignment="1">
      <alignment horizontal="center" vertical="center"/>
    </xf>
    <xf numFmtId="0" fontId="27" fillId="4" borderId="5" xfId="1" applyNumberFormat="1" applyFont="1" applyFill="1" applyBorder="1" applyAlignment="1"/>
    <xf numFmtId="165" fontId="7" fillId="4" borderId="5" xfId="65" applyNumberFormat="1" applyFont="1" applyFill="1" applyBorder="1" applyAlignment="1">
      <alignment horizontal="center" vertical="center"/>
    </xf>
    <xf numFmtId="164" fontId="8" fillId="4" borderId="5" xfId="65" applyNumberFormat="1" applyFont="1" applyFill="1" applyBorder="1" applyAlignment="1">
      <alignment vertical="center"/>
    </xf>
    <xf numFmtId="0" fontId="7" fillId="4" borderId="5" xfId="63" applyFont="1" applyFill="1" applyBorder="1" applyAlignment="1">
      <alignment vertical="center" wrapText="1"/>
    </xf>
    <xf numFmtId="0" fontId="7" fillId="4" borderId="5" xfId="4" applyNumberFormat="1" applyFont="1" applyFill="1" applyBorder="1" applyAlignment="1">
      <alignment horizontal="center" vertical="center"/>
    </xf>
    <xf numFmtId="49" fontId="8" fillId="4" borderId="5" xfId="4" applyNumberFormat="1" applyFont="1" applyFill="1" applyBorder="1" applyAlignment="1">
      <alignment horizontal="center" vertical="center"/>
    </xf>
    <xf numFmtId="164" fontId="7" fillId="4" borderId="5" xfId="65" applyNumberFormat="1" applyFont="1" applyFill="1" applyBorder="1" applyAlignment="1">
      <alignment horizontal="right" vertical="center"/>
    </xf>
    <xf numFmtId="49" fontId="7" fillId="4" borderId="5" xfId="65" applyNumberFormat="1" applyFont="1" applyFill="1" applyBorder="1" applyAlignment="1">
      <alignment horizontal="center"/>
    </xf>
    <xf numFmtId="171" fontId="7" fillId="4" borderId="5" xfId="65" applyNumberFormat="1" applyFont="1" applyFill="1" applyBorder="1" applyAlignment="1">
      <alignment horizontal="center" vertical="center" wrapText="1"/>
    </xf>
    <xf numFmtId="0" fontId="8" fillId="4" borderId="5" xfId="65" applyFont="1" applyFill="1" applyBorder="1" applyAlignment="1">
      <alignment vertical="center"/>
    </xf>
    <xf numFmtId="0" fontId="7" fillId="4" borderId="5" xfId="65" applyNumberFormat="1" applyFont="1" applyFill="1" applyBorder="1" applyAlignment="1">
      <alignment horizontal="center"/>
    </xf>
    <xf numFmtId="49" fontId="7" fillId="4" borderId="5" xfId="65" applyNumberFormat="1" applyFont="1" applyFill="1" applyBorder="1" applyAlignment="1"/>
    <xf numFmtId="0" fontId="7" fillId="4" borderId="5" xfId="1" applyFont="1" applyFill="1" applyBorder="1" applyAlignment="1">
      <alignment horizontal="right"/>
    </xf>
    <xf numFmtId="1" fontId="7" fillId="4" borderId="5" xfId="64" applyNumberFormat="1" applyFont="1" applyFill="1" applyBorder="1" applyAlignment="1">
      <alignment horizontal="center"/>
    </xf>
    <xf numFmtId="0" fontId="7" fillId="4" borderId="5" xfId="48" applyNumberFormat="1" applyFont="1" applyFill="1" applyBorder="1" applyAlignment="1" applyProtection="1">
      <alignment horizontal="left" vertical="center"/>
    </xf>
    <xf numFmtId="0" fontId="7" fillId="4" borderId="5" xfId="48" applyNumberFormat="1" applyFont="1" applyFill="1" applyBorder="1" applyAlignment="1">
      <alignment horizontal="center" vertical="center"/>
    </xf>
    <xf numFmtId="3" fontId="7" fillId="4" borderId="5" xfId="48" applyNumberFormat="1" applyFont="1" applyFill="1" applyBorder="1" applyAlignment="1">
      <alignment vertical="center"/>
    </xf>
    <xf numFmtId="1" fontId="7" fillId="4" borderId="5" xfId="48" applyNumberFormat="1" applyFont="1" applyFill="1" applyBorder="1" applyAlignment="1">
      <alignment vertical="center"/>
    </xf>
    <xf numFmtId="1" fontId="7" fillId="4" borderId="5" xfId="1" applyNumberFormat="1" applyFont="1" applyFill="1" applyBorder="1" applyAlignment="1">
      <alignment vertical="center"/>
    </xf>
    <xf numFmtId="164" fontId="7" fillId="4" borderId="5" xfId="48" applyNumberFormat="1" applyFont="1" applyFill="1" applyBorder="1" applyAlignment="1">
      <alignment horizontal="right" vertical="center"/>
    </xf>
    <xf numFmtId="0" fontId="7" fillId="4" borderId="5" xfId="1" applyFont="1" applyFill="1" applyBorder="1" applyAlignment="1">
      <alignment horizontal="center" vertical="center"/>
    </xf>
    <xf numFmtId="49" fontId="7" fillId="4" borderId="5" xfId="65" applyNumberFormat="1" applyFont="1" applyFill="1" applyBorder="1" applyAlignment="1">
      <alignment horizontal="right" vertical="center"/>
    </xf>
    <xf numFmtId="0" fontId="7" fillId="4" borderId="5" xfId="63" applyNumberFormat="1" applyFont="1" applyFill="1" applyBorder="1" applyAlignment="1">
      <alignment horizontal="center" vertical="center"/>
    </xf>
    <xf numFmtId="1" fontId="7" fillId="4" borderId="5" xfId="63" applyNumberFormat="1" applyFont="1" applyFill="1" applyBorder="1" applyAlignment="1">
      <alignment horizontal="center"/>
    </xf>
    <xf numFmtId="3" fontId="7" fillId="4" borderId="5" xfId="63" applyNumberFormat="1" applyFont="1" applyFill="1" applyBorder="1" applyAlignment="1">
      <alignment wrapText="1"/>
    </xf>
    <xf numFmtId="3" fontId="7" fillId="4" borderId="5" xfId="63" applyNumberFormat="1" applyFont="1" applyFill="1" applyBorder="1" applyAlignment="1">
      <alignment horizontal="center" vertical="center"/>
    </xf>
    <xf numFmtId="165" fontId="7" fillId="4" borderId="5" xfId="63" applyNumberFormat="1" applyFont="1" applyFill="1" applyBorder="1" applyAlignment="1">
      <alignment horizontal="center" vertical="center"/>
    </xf>
    <xf numFmtId="1" fontId="7" fillId="4" borderId="5" xfId="48" applyNumberFormat="1" applyFont="1" applyFill="1" applyBorder="1" applyAlignment="1">
      <alignment horizontal="center" vertical="center"/>
    </xf>
    <xf numFmtId="0" fontId="7" fillId="4" borderId="5" xfId="65" applyNumberFormat="1" applyFont="1" applyFill="1" applyBorder="1" applyAlignment="1">
      <alignment horizontal="left"/>
    </xf>
    <xf numFmtId="0" fontId="7" fillId="4" borderId="5" xfId="40" applyNumberFormat="1" applyFont="1" applyFill="1" applyBorder="1" applyAlignment="1">
      <alignment horizontal="center" vertical="center"/>
    </xf>
    <xf numFmtId="0" fontId="7" fillId="4" borderId="5" xfId="40" applyNumberFormat="1" applyFont="1" applyFill="1" applyBorder="1" applyAlignment="1">
      <alignment vertical="center"/>
    </xf>
    <xf numFmtId="3" fontId="7" fillId="4" borderId="5" xfId="40" applyNumberFormat="1" applyFont="1" applyFill="1" applyBorder="1" applyAlignment="1">
      <alignment vertical="center"/>
    </xf>
    <xf numFmtId="3" fontId="7" fillId="4" borderId="5" xfId="40" applyNumberFormat="1" applyFont="1" applyFill="1" applyBorder="1" applyAlignment="1">
      <alignment horizontal="center" vertical="center"/>
    </xf>
    <xf numFmtId="3" fontId="7" fillId="4" borderId="5" xfId="40" applyNumberFormat="1" applyFont="1" applyFill="1" applyBorder="1" applyAlignment="1">
      <alignment horizontal="right" vertical="center"/>
    </xf>
    <xf numFmtId="0" fontId="7" fillId="4" borderId="5" xfId="63" applyNumberFormat="1" applyFont="1" applyFill="1" applyBorder="1" applyAlignment="1" applyProtection="1">
      <alignment horizontal="left"/>
    </xf>
    <xf numFmtId="0" fontId="7" fillId="4" borderId="5" xfId="63" applyFont="1" applyFill="1" applyBorder="1" applyAlignment="1">
      <alignment horizontal="center" vertical="center" wrapText="1"/>
    </xf>
    <xf numFmtId="171" fontId="7" fillId="4" borderId="5" xfId="1" applyNumberFormat="1" applyFont="1" applyFill="1" applyBorder="1" applyAlignment="1">
      <alignment horizontal="center"/>
    </xf>
    <xf numFmtId="1" fontId="8" fillId="4" borderId="5" xfId="63" applyNumberFormat="1" applyFont="1" applyFill="1" applyBorder="1" applyAlignment="1">
      <alignment horizontal="center"/>
    </xf>
    <xf numFmtId="0" fontId="8" fillId="4" borderId="5" xfId="63" applyFont="1" applyFill="1" applyBorder="1" applyAlignment="1">
      <alignment horizontal="right" wrapText="1"/>
    </xf>
    <xf numFmtId="1" fontId="27" fillId="4" borderId="5" xfId="65" applyNumberFormat="1" applyFont="1" applyFill="1" applyBorder="1" applyAlignment="1">
      <alignment horizontal="center"/>
    </xf>
    <xf numFmtId="0" fontId="7" fillId="4" borderId="5" xfId="65" applyNumberFormat="1" applyFont="1" applyFill="1" applyBorder="1" applyAlignment="1" applyProtection="1">
      <alignment horizontal="left"/>
    </xf>
    <xf numFmtId="1" fontId="49" fillId="4" borderId="5" xfId="63" applyNumberFormat="1" applyFont="1" applyFill="1" applyBorder="1" applyAlignment="1">
      <alignment horizontal="center"/>
    </xf>
    <xf numFmtId="49" fontId="8" fillId="4" borderId="5" xfId="50" applyNumberFormat="1" applyFont="1" applyFill="1" applyBorder="1" applyAlignment="1">
      <alignment horizontal="right" vertical="center" wrapText="1"/>
    </xf>
    <xf numFmtId="3" fontId="8" fillId="4" borderId="5" xfId="1" applyNumberFormat="1" applyFont="1" applyFill="1" applyBorder="1" applyAlignment="1"/>
    <xf numFmtId="3" fontId="13" fillId="4" borderId="5" xfId="65" applyNumberFormat="1" applyFont="1" applyFill="1" applyBorder="1" applyAlignment="1">
      <alignment vertical="center"/>
    </xf>
    <xf numFmtId="164" fontId="13" fillId="4" borderId="5" xfId="1" applyNumberFormat="1" applyFont="1" applyFill="1" applyBorder="1" applyAlignment="1">
      <alignment horizontal="right" vertical="center"/>
    </xf>
    <xf numFmtId="165" fontId="13" fillId="4" borderId="5" xfId="1" applyNumberFormat="1" applyFont="1" applyFill="1" applyBorder="1" applyAlignment="1">
      <alignment horizontal="right" vertical="center"/>
    </xf>
    <xf numFmtId="3" fontId="13" fillId="4" borderId="5" xfId="1" applyNumberFormat="1" applyFont="1" applyFill="1" applyBorder="1" applyAlignment="1">
      <alignment horizontal="center" vertical="center"/>
    </xf>
    <xf numFmtId="0" fontId="50" fillId="4" borderId="5" xfId="1" applyNumberFormat="1" applyFont="1" applyFill="1" applyBorder="1" applyAlignment="1">
      <alignment horizontal="center"/>
    </xf>
    <xf numFmtId="165" fontId="50" fillId="4" borderId="5" xfId="65" applyNumberFormat="1" applyFont="1" applyFill="1" applyBorder="1" applyAlignment="1">
      <alignment horizontal="center"/>
    </xf>
    <xf numFmtId="0" fontId="50" fillId="4" borderId="5" xfId="1" applyNumberFormat="1" applyFont="1" applyFill="1" applyBorder="1" applyAlignment="1"/>
    <xf numFmtId="0" fontId="7" fillId="4" borderId="5" xfId="65" applyFont="1" applyFill="1" applyBorder="1" applyAlignment="1">
      <alignment horizontal="left"/>
    </xf>
    <xf numFmtId="0" fontId="13" fillId="4" borderId="5" xfId="65" applyNumberFormat="1" applyFont="1" applyFill="1" applyBorder="1" applyAlignment="1">
      <alignment horizontal="center" vertical="center"/>
    </xf>
    <xf numFmtId="1" fontId="13" fillId="4" borderId="5" xfId="65" applyNumberFormat="1" applyFont="1" applyFill="1" applyBorder="1" applyAlignment="1">
      <alignment horizontal="center" vertical="center"/>
    </xf>
    <xf numFmtId="3" fontId="13" fillId="4" borderId="5" xfId="7" applyNumberFormat="1" applyFont="1" applyFill="1" applyBorder="1" applyAlignment="1">
      <alignment horizontal="center" vertical="center"/>
    </xf>
    <xf numFmtId="0" fontId="13" fillId="4" borderId="5" xfId="65" applyFont="1" applyFill="1" applyBorder="1" applyAlignment="1">
      <alignment horizontal="center"/>
    </xf>
    <xf numFmtId="3" fontId="13" fillId="4" borderId="5" xfId="1" applyNumberFormat="1" applyFont="1" applyFill="1" applyBorder="1" applyAlignment="1"/>
    <xf numFmtId="0" fontId="13" fillId="4" borderId="5" xfId="1" applyNumberFormat="1" applyFont="1" applyFill="1" applyBorder="1" applyAlignment="1">
      <alignment horizontal="center"/>
    </xf>
    <xf numFmtId="1" fontId="13" fillId="4" borderId="5" xfId="1" applyNumberFormat="1" applyFont="1" applyFill="1" applyBorder="1" applyAlignment="1">
      <alignment horizontal="center"/>
    </xf>
    <xf numFmtId="1" fontId="8" fillId="4" borderId="5" xfId="65" applyNumberFormat="1" applyFont="1" applyFill="1" applyBorder="1" applyAlignment="1">
      <alignment horizontal="right" vertical="center"/>
    </xf>
    <xf numFmtId="3" fontId="7" fillId="4" borderId="5" xfId="65" applyNumberFormat="1" applyFont="1" applyFill="1" applyBorder="1" applyAlignment="1" applyProtection="1">
      <protection locked="0"/>
    </xf>
    <xf numFmtId="3" fontId="7" fillId="4" borderId="5" xfId="65" applyNumberFormat="1" applyFont="1" applyFill="1" applyBorder="1" applyAlignment="1">
      <alignment horizontal="center"/>
    </xf>
    <xf numFmtId="2" fontId="8" fillId="4" borderId="5" xfId="65" applyNumberFormat="1" applyFont="1" applyFill="1" applyBorder="1" applyAlignment="1">
      <alignment horizontal="center" vertical="center"/>
    </xf>
    <xf numFmtId="166" fontId="7" fillId="4" borderId="5" xfId="65" applyNumberFormat="1" applyFont="1" applyFill="1" applyBorder="1" applyAlignment="1">
      <alignment horizontal="center" vertical="center"/>
    </xf>
    <xf numFmtId="165" fontId="49" fillId="4" borderId="5" xfId="65" applyNumberFormat="1" applyFont="1" applyFill="1" applyBorder="1" applyAlignment="1">
      <alignment horizontal="center" vertical="center"/>
    </xf>
    <xf numFmtId="1" fontId="8" fillId="4" borderId="5" xfId="65" applyNumberFormat="1" applyFont="1" applyFill="1" applyBorder="1" applyAlignment="1">
      <alignment horizontal="center" wrapText="1"/>
    </xf>
    <xf numFmtId="169" fontId="7" fillId="4" borderId="5" xfId="63" applyNumberFormat="1" applyFont="1" applyFill="1" applyBorder="1" applyAlignment="1">
      <alignment horizontal="center"/>
    </xf>
    <xf numFmtId="0" fontId="7" fillId="4" borderId="5" xfId="47" applyNumberFormat="1" applyFont="1" applyFill="1" applyBorder="1" applyAlignment="1">
      <alignment vertical="top"/>
    </xf>
    <xf numFmtId="0" fontId="7" fillId="4" borderId="5" xfId="63" applyFont="1" applyFill="1" applyBorder="1" applyAlignment="1">
      <alignment vertical="center"/>
    </xf>
    <xf numFmtId="0" fontId="7" fillId="4" borderId="5" xfId="1" applyNumberFormat="1" applyFont="1" applyFill="1" applyBorder="1" applyAlignment="1">
      <alignment horizontal="right" vertical="center"/>
    </xf>
    <xf numFmtId="167" fontId="7" fillId="4" borderId="5" xfId="63" applyNumberFormat="1" applyFont="1" applyFill="1" applyBorder="1" applyAlignment="1">
      <alignment horizontal="center" vertical="center"/>
    </xf>
    <xf numFmtId="0" fontId="7" fillId="4" borderId="5" xfId="63" applyNumberFormat="1" applyFont="1" applyFill="1" applyBorder="1" applyAlignment="1">
      <alignment horizontal="left" vertical="center" wrapText="1"/>
    </xf>
    <xf numFmtId="0" fontId="7" fillId="4" borderId="5" xfId="63" applyNumberFormat="1" applyFont="1" applyFill="1" applyBorder="1" applyAlignment="1">
      <alignment horizontal="right" vertical="center"/>
    </xf>
    <xf numFmtId="166" fontId="7" fillId="4" borderId="5" xfId="63" applyNumberFormat="1" applyFont="1" applyFill="1" applyBorder="1" applyAlignment="1">
      <alignment horizontal="center" vertical="center"/>
    </xf>
    <xf numFmtId="3" fontId="7" fillId="4" borderId="5" xfId="71" applyNumberFormat="1" applyFont="1" applyFill="1" applyBorder="1" applyAlignment="1" applyProtection="1">
      <alignment horizontal="center" vertical="center"/>
    </xf>
    <xf numFmtId="49" fontId="8" fillId="4" borderId="5" xfId="63" applyNumberFormat="1" applyFont="1" applyFill="1" applyBorder="1" applyAlignment="1">
      <alignment horizontal="center"/>
    </xf>
    <xf numFmtId="166" fontId="8" fillId="4" borderId="5" xfId="1" applyNumberFormat="1" applyFont="1" applyFill="1" applyBorder="1" applyAlignment="1">
      <alignment horizontal="center" vertical="center"/>
    </xf>
    <xf numFmtId="167" fontId="7" fillId="4" borderId="5" xfId="4" applyNumberFormat="1" applyFont="1" applyFill="1" applyBorder="1" applyAlignment="1">
      <alignment horizontal="center" vertical="center"/>
    </xf>
    <xf numFmtId="1" fontId="7" fillId="4" borderId="5" xfId="1" applyNumberFormat="1" applyFont="1" applyFill="1" applyBorder="1" applyAlignment="1">
      <alignment horizontal="right" vertical="center"/>
    </xf>
    <xf numFmtId="0" fontId="7" fillId="4" borderId="5" xfId="63" applyNumberFormat="1" applyFont="1" applyFill="1" applyBorder="1" applyAlignment="1">
      <alignment vertical="top"/>
    </xf>
    <xf numFmtId="49" fontId="8" fillId="4" borderId="5" xfId="63" applyNumberFormat="1" applyFont="1" applyFill="1" applyBorder="1" applyAlignment="1">
      <alignment horizontal="right" vertical="center"/>
    </xf>
    <xf numFmtId="167" fontId="8" fillId="4" borderId="5" xfId="63" applyNumberFormat="1" applyFont="1" applyFill="1" applyBorder="1" applyAlignment="1">
      <alignment horizontal="center" vertical="center"/>
    </xf>
    <xf numFmtId="0" fontId="7" fillId="4" borderId="5" xfId="63" applyNumberFormat="1" applyFont="1" applyFill="1" applyBorder="1" applyAlignment="1">
      <alignment vertical="center"/>
    </xf>
    <xf numFmtId="0" fontId="7" fillId="4" borderId="5" xfId="63" applyNumberFormat="1" applyFont="1" applyFill="1" applyBorder="1" applyAlignment="1">
      <alignment vertical="top" wrapText="1"/>
    </xf>
    <xf numFmtId="49" fontId="8" fillId="4" borderId="5" xfId="1" applyNumberFormat="1" applyFont="1" applyFill="1" applyBorder="1" applyAlignment="1">
      <alignment horizontal="left" vertical="center"/>
    </xf>
    <xf numFmtId="49" fontId="7" fillId="4" borderId="3" xfId="1" applyNumberFormat="1" applyFont="1" applyFill="1" applyBorder="1" applyAlignment="1">
      <alignment horizontal="center" vertical="center"/>
    </xf>
    <xf numFmtId="1" fontId="7" fillId="4" borderId="5" xfId="72" applyNumberFormat="1" applyFont="1" applyFill="1" applyBorder="1" applyAlignment="1">
      <alignment horizontal="center"/>
    </xf>
    <xf numFmtId="0" fontId="7" fillId="4" borderId="5" xfId="72" applyFont="1" applyFill="1" applyBorder="1" applyAlignment="1"/>
    <xf numFmtId="0" fontId="7" fillId="4" borderId="5" xfId="72" applyFont="1" applyFill="1" applyBorder="1" applyAlignment="1">
      <alignment horizontal="center" vertical="center"/>
    </xf>
    <xf numFmtId="3" fontId="7" fillId="4" borderId="5" xfId="72" applyNumberFormat="1" applyFont="1" applyFill="1" applyBorder="1" applyAlignment="1">
      <alignment horizontal="right" vertical="center"/>
    </xf>
    <xf numFmtId="3" fontId="8" fillId="4" borderId="5" xfId="3" applyNumberFormat="1" applyFont="1" applyFill="1" applyBorder="1" applyAlignment="1">
      <alignment horizontal="right" vertical="center"/>
    </xf>
    <xf numFmtId="165" fontId="7" fillId="4" borderId="5" xfId="1" applyNumberFormat="1" applyFont="1" applyFill="1" applyBorder="1" applyAlignment="1">
      <alignment horizontal="center" vertical="center"/>
    </xf>
    <xf numFmtId="49" fontId="8" fillId="4" borderId="5" xfId="63" applyNumberFormat="1" applyFont="1" applyFill="1" applyBorder="1" applyAlignment="1">
      <alignment horizontal="left" vertical="center"/>
    </xf>
    <xf numFmtId="0" fontId="7" fillId="4" borderId="5" xfId="5" applyFont="1" applyFill="1" applyBorder="1" applyAlignment="1">
      <alignment horizontal="center" vertical="center"/>
    </xf>
    <xf numFmtId="0" fontId="7" fillId="4" borderId="5" xfId="1" applyNumberFormat="1" applyFont="1" applyFill="1" applyBorder="1" applyAlignment="1">
      <alignment vertical="center"/>
    </xf>
    <xf numFmtId="0" fontId="7" fillId="4" borderId="5" xfId="1" applyNumberFormat="1" applyFont="1" applyFill="1" applyBorder="1" applyAlignment="1"/>
    <xf numFmtId="2" fontId="7" fillId="4" borderId="5" xfId="63" applyNumberFormat="1" applyFont="1" applyFill="1" applyBorder="1" applyAlignment="1">
      <alignment horizontal="center" vertical="center"/>
    </xf>
    <xf numFmtId="164" fontId="7" fillId="4" borderId="5" xfId="63" applyNumberFormat="1" applyFont="1" applyFill="1" applyBorder="1" applyAlignment="1">
      <alignment horizontal="right" vertical="center"/>
    </xf>
    <xf numFmtId="0" fontId="7" fillId="4" borderId="5" xfId="3" applyFont="1" applyFill="1" applyBorder="1" applyAlignment="1">
      <alignment horizontal="center" vertical="center" wrapText="1"/>
    </xf>
    <xf numFmtId="0" fontId="7" fillId="4" borderId="5" xfId="63" applyFont="1" applyFill="1" applyBorder="1" applyAlignment="1">
      <alignment horizontal="left" wrapText="1"/>
    </xf>
    <xf numFmtId="0" fontId="13" fillId="4" borderId="5" xfId="63" applyFont="1" applyFill="1" applyBorder="1" applyAlignment="1">
      <alignment horizontal="center" vertical="center" wrapText="1"/>
    </xf>
    <xf numFmtId="3" fontId="8" fillId="4" borderId="5" xfId="63" applyNumberFormat="1" applyFont="1" applyFill="1" applyBorder="1" applyAlignment="1">
      <alignment horizontal="center" vertical="center"/>
    </xf>
    <xf numFmtId="3" fontId="8" fillId="4" borderId="5" xfId="65" applyNumberFormat="1" applyFont="1" applyFill="1" applyBorder="1" applyAlignment="1"/>
    <xf numFmtId="165" fontId="7" fillId="4" borderId="5" xfId="3" applyNumberFormat="1" applyFont="1" applyFill="1" applyBorder="1" applyAlignment="1">
      <alignment horizontal="right" vertical="center"/>
    </xf>
    <xf numFmtId="49" fontId="7" fillId="4" borderId="5" xfId="4" applyNumberFormat="1" applyFont="1" applyFill="1" applyBorder="1" applyAlignment="1">
      <alignment horizontal="center"/>
    </xf>
    <xf numFmtId="0" fontId="7" fillId="4" borderId="5" xfId="4" applyFont="1" applyFill="1" applyBorder="1" applyAlignment="1">
      <alignment horizontal="right"/>
    </xf>
    <xf numFmtId="2" fontId="7" fillId="4" borderId="5" xfId="4" applyNumberFormat="1" applyFont="1" applyFill="1" applyBorder="1" applyAlignment="1">
      <alignment horizontal="center" vertical="center"/>
    </xf>
    <xf numFmtId="2" fontId="7" fillId="4" borderId="5" xfId="4" applyNumberFormat="1" applyFont="1" applyFill="1" applyBorder="1" applyAlignment="1">
      <alignment horizontal="right" vertical="center"/>
    </xf>
    <xf numFmtId="164" fontId="8" fillId="4" borderId="5" xfId="65" applyNumberFormat="1" applyFont="1" applyFill="1" applyBorder="1" applyAlignment="1">
      <alignment horizontal="right"/>
    </xf>
    <xf numFmtId="1" fontId="7" fillId="4" borderId="5" xfId="63" applyNumberFormat="1" applyFont="1" applyFill="1" applyBorder="1"/>
    <xf numFmtId="0" fontId="7" fillId="4" borderId="5" xfId="63" applyFont="1" applyFill="1" applyBorder="1" applyAlignment="1">
      <alignment horizontal="center" wrapText="1"/>
    </xf>
    <xf numFmtId="173" fontId="7" fillId="4" borderId="5" xfId="66" applyNumberFormat="1" applyFont="1" applyFill="1" applyBorder="1" applyAlignment="1">
      <alignment horizontal="center" vertical="center"/>
    </xf>
    <xf numFmtId="173" fontId="7" fillId="4" borderId="5" xfId="63" applyNumberFormat="1" applyFont="1" applyFill="1" applyBorder="1" applyAlignment="1">
      <alignment horizontal="center" vertical="center" wrapText="1"/>
    </xf>
    <xf numFmtId="3" fontId="7" fillId="4" borderId="5" xfId="63" applyNumberFormat="1" applyFont="1" applyFill="1" applyBorder="1" applyAlignment="1">
      <alignment horizontal="center" vertical="center" wrapText="1"/>
    </xf>
    <xf numFmtId="171" fontId="7" fillId="4" borderId="5" xfId="63" applyNumberFormat="1" applyFont="1" applyFill="1" applyBorder="1" applyAlignment="1">
      <alignment horizontal="center" vertical="center" wrapText="1"/>
    </xf>
    <xf numFmtId="0" fontId="7" fillId="4" borderId="5" xfId="65" applyFont="1" applyFill="1" applyBorder="1" applyAlignment="1">
      <alignment horizontal="left" vertical="center"/>
    </xf>
    <xf numFmtId="3" fontId="27" fillId="4" borderId="5" xfId="1" applyNumberFormat="1" applyFont="1" applyFill="1" applyBorder="1" applyAlignment="1">
      <alignment vertical="center"/>
    </xf>
    <xf numFmtId="4" fontId="7" fillId="4" borderId="5" xfId="65" applyNumberFormat="1" applyFont="1" applyFill="1" applyBorder="1" applyAlignment="1">
      <alignment horizontal="center" vertical="center"/>
    </xf>
    <xf numFmtId="0" fontId="27" fillId="4" borderId="5" xfId="65" applyFont="1" applyFill="1" applyBorder="1" applyAlignment="1">
      <alignment horizontal="left" vertical="center"/>
    </xf>
    <xf numFmtId="1" fontId="7" fillId="4" borderId="5" xfId="65" applyNumberFormat="1" applyFont="1" applyFill="1" applyBorder="1" applyAlignment="1">
      <alignment vertical="center"/>
    </xf>
    <xf numFmtId="1" fontId="8" fillId="4" borderId="5" xfId="63" applyNumberFormat="1" applyFont="1" applyFill="1" applyBorder="1" applyAlignment="1">
      <alignment horizontal="left" vertical="center"/>
    </xf>
    <xf numFmtId="166" fontId="8" fillId="4" borderId="5" xfId="63" applyNumberFormat="1" applyFont="1" applyFill="1" applyBorder="1" applyAlignment="1">
      <alignment horizontal="center" vertical="center"/>
    </xf>
    <xf numFmtId="1" fontId="7" fillId="4" borderId="5" xfId="63" applyNumberFormat="1" applyFont="1" applyFill="1" applyBorder="1" applyAlignment="1">
      <alignment horizontal="right" vertical="center"/>
    </xf>
    <xf numFmtId="1" fontId="8" fillId="4" borderId="5" xfId="63" applyNumberFormat="1" applyFont="1" applyFill="1" applyBorder="1" applyAlignment="1">
      <alignment horizontal="right" vertical="center"/>
    </xf>
    <xf numFmtId="0" fontId="7" fillId="4" borderId="5" xfId="4" applyNumberFormat="1" applyFont="1" applyFill="1" applyBorder="1" applyAlignment="1">
      <alignment horizontal="left" vertical="center"/>
    </xf>
    <xf numFmtId="1" fontId="8" fillId="4" borderId="5" xfId="1" applyNumberFormat="1" applyFont="1" applyFill="1" applyBorder="1" applyAlignment="1">
      <alignment horizontal="center"/>
    </xf>
    <xf numFmtId="171" fontId="7" fillId="4" borderId="5" xfId="4" applyNumberFormat="1" applyFont="1" applyFill="1" applyBorder="1" applyAlignment="1">
      <alignment horizontal="center" vertical="center"/>
    </xf>
    <xf numFmtId="1" fontId="7" fillId="4" borderId="5" xfId="63" applyNumberFormat="1" applyFont="1" applyFill="1" applyBorder="1" applyAlignment="1">
      <alignment horizontal="left" vertical="center"/>
    </xf>
    <xf numFmtId="49" fontId="7" fillId="4" borderId="5" xfId="50" applyNumberFormat="1" applyFont="1" applyFill="1" applyBorder="1" applyAlignment="1">
      <alignment horizontal="left" vertical="center"/>
    </xf>
    <xf numFmtId="49" fontId="7" fillId="4" borderId="5" xfId="63" applyNumberFormat="1" applyFont="1" applyFill="1" applyBorder="1" applyAlignment="1">
      <alignment vertical="center"/>
    </xf>
    <xf numFmtId="167" fontId="7" fillId="4" borderId="5" xfId="1" applyNumberFormat="1" applyFont="1" applyFill="1" applyBorder="1" applyAlignment="1">
      <alignment horizontal="center" vertical="center"/>
    </xf>
    <xf numFmtId="2" fontId="8" fillId="4" borderId="5" xfId="1" applyNumberFormat="1" applyFont="1" applyFill="1" applyBorder="1" applyAlignment="1">
      <alignment horizontal="center" vertical="center"/>
    </xf>
    <xf numFmtId="0" fontId="7" fillId="4" borderId="5" xfId="65" applyNumberFormat="1" applyFont="1" applyFill="1" applyBorder="1" applyAlignment="1">
      <alignment horizontal="left" vertical="center" wrapText="1"/>
    </xf>
    <xf numFmtId="167" fontId="7" fillId="4" borderId="5" xfId="1" applyNumberFormat="1" applyFont="1" applyFill="1" applyBorder="1" applyAlignment="1">
      <alignment horizontal="right"/>
    </xf>
    <xf numFmtId="0" fontId="7" fillId="4" borderId="5" xfId="65" quotePrefix="1" applyNumberFormat="1" applyFont="1" applyFill="1" applyBorder="1" applyAlignment="1">
      <alignment horizontal="center" vertical="center"/>
    </xf>
    <xf numFmtId="0" fontId="7" fillId="4" borderId="5" xfId="4" applyFont="1" applyFill="1" applyBorder="1" applyAlignment="1"/>
    <xf numFmtId="0" fontId="7" fillId="4" borderId="5" xfId="4" applyFont="1" applyFill="1" applyBorder="1" applyAlignment="1">
      <alignment horizontal="center"/>
    </xf>
    <xf numFmtId="0" fontId="8" fillId="4" borderId="5" xfId="4" applyFont="1" applyFill="1" applyBorder="1" applyAlignment="1">
      <alignment horizontal="right"/>
    </xf>
    <xf numFmtId="0" fontId="8" fillId="4" borderId="5" xfId="4" applyFont="1" applyFill="1" applyBorder="1" applyAlignment="1">
      <alignment horizontal="center"/>
    </xf>
    <xf numFmtId="164" fontId="7" fillId="4" borderId="5" xfId="3" applyNumberFormat="1" applyFont="1" applyFill="1" applyBorder="1" applyAlignment="1">
      <alignment horizontal="center" vertical="center"/>
    </xf>
    <xf numFmtId="0" fontId="7" fillId="4" borderId="5" xfId="4" quotePrefix="1" applyNumberFormat="1" applyFont="1" applyFill="1" applyBorder="1" applyAlignment="1">
      <alignment horizontal="right" vertical="center"/>
    </xf>
    <xf numFmtId="0" fontId="8" fillId="4" borderId="5" xfId="4" applyNumberFormat="1" applyFont="1" applyFill="1" applyBorder="1" applyAlignment="1">
      <alignment horizontal="center" vertical="center"/>
    </xf>
    <xf numFmtId="0" fontId="16" fillId="4" borderId="5" xfId="65" applyNumberFormat="1" applyFont="1" applyFill="1" applyBorder="1" applyAlignment="1">
      <alignment horizontal="center" vertical="center"/>
    </xf>
    <xf numFmtId="2" fontId="13" fillId="4" borderId="5" xfId="65" applyNumberFormat="1" applyFont="1" applyFill="1" applyBorder="1" applyAlignment="1">
      <alignment horizontal="center" vertical="center"/>
    </xf>
    <xf numFmtId="0" fontId="50" fillId="4" borderId="5" xfId="1" applyNumberFormat="1" applyFont="1" applyFill="1" applyBorder="1" applyAlignment="1">
      <alignment horizontal="center" vertical="center"/>
    </xf>
    <xf numFmtId="165" fontId="13" fillId="4" borderId="5" xfId="65" applyNumberFormat="1" applyFont="1" applyFill="1" applyBorder="1" applyAlignment="1">
      <alignment horizontal="center" vertical="center"/>
    </xf>
    <xf numFmtId="0" fontId="27" fillId="4" borderId="5" xfId="3" applyFont="1" applyFill="1" applyBorder="1" applyAlignment="1">
      <alignment horizontal="center" vertical="center" wrapText="1"/>
    </xf>
    <xf numFmtId="173" fontId="7" fillId="4" borderId="5" xfId="65" applyNumberFormat="1" applyFont="1" applyFill="1" applyBorder="1" applyAlignment="1">
      <alignment horizontal="right" vertical="center"/>
    </xf>
    <xf numFmtId="0" fontId="50" fillId="4" borderId="5" xfId="1" applyNumberFormat="1" applyFont="1" applyFill="1" applyBorder="1" applyAlignment="1">
      <alignment vertical="center"/>
    </xf>
    <xf numFmtId="0" fontId="29" fillId="4" borderId="5" xfId="1" applyNumberFormat="1" applyFont="1" applyFill="1" applyBorder="1" applyAlignment="1">
      <alignment horizontal="center" vertical="center"/>
    </xf>
    <xf numFmtId="165" fontId="8" fillId="4" borderId="5" xfId="65" applyNumberFormat="1" applyFont="1" applyFill="1" applyBorder="1" applyAlignment="1">
      <alignment horizontal="center" vertical="center"/>
    </xf>
    <xf numFmtId="0" fontId="7" fillId="4" borderId="0" xfId="1" applyNumberFormat="1" applyFont="1" applyFill="1" applyAlignment="1">
      <alignment horizontal="center"/>
    </xf>
    <xf numFmtId="49" fontId="7" fillId="4" borderId="1" xfId="65" applyNumberFormat="1" applyFont="1" applyFill="1" applyBorder="1" applyAlignment="1">
      <alignment horizontal="center" vertical="center"/>
    </xf>
    <xf numFmtId="3" fontId="7" fillId="4" borderId="5" xfId="66" applyNumberFormat="1" applyFont="1" applyFill="1" applyBorder="1" applyAlignment="1">
      <alignment horizontal="center" vertical="center"/>
    </xf>
    <xf numFmtId="165" fontId="7" fillId="4" borderId="5" xfId="66" applyNumberFormat="1" applyFont="1" applyFill="1" applyBorder="1" applyAlignment="1">
      <alignment horizontal="right" vertical="center"/>
    </xf>
    <xf numFmtId="167" fontId="13" fillId="4" borderId="5" xfId="1" applyNumberFormat="1" applyFont="1" applyFill="1" applyBorder="1" applyAlignment="1">
      <alignment horizontal="center"/>
    </xf>
    <xf numFmtId="0" fontId="7" fillId="4" borderId="5" xfId="65" applyNumberFormat="1" applyFont="1" applyFill="1" applyBorder="1" applyAlignment="1" applyProtection="1">
      <alignment vertical="center" wrapText="1"/>
    </xf>
    <xf numFmtId="49" fontId="7" fillId="4" borderId="1" xfId="65" applyNumberFormat="1" applyFont="1" applyFill="1" applyBorder="1" applyAlignment="1">
      <alignment horizontal="center"/>
    </xf>
    <xf numFmtId="1" fontId="7" fillId="4" borderId="5" xfId="65" applyNumberFormat="1" applyFont="1" applyFill="1" applyBorder="1" applyAlignment="1">
      <alignment horizontal="center" vertical="center" wrapText="1"/>
    </xf>
    <xf numFmtId="0" fontId="7" fillId="4" borderId="5" xfId="65" applyFont="1" applyFill="1" applyBorder="1" applyAlignment="1">
      <alignment vertical="center" wrapText="1"/>
    </xf>
    <xf numFmtId="3" fontId="7" fillId="4" borderId="5" xfId="65" applyNumberFormat="1" applyFont="1" applyFill="1" applyBorder="1" applyAlignment="1">
      <alignment vertical="center" wrapText="1"/>
    </xf>
    <xf numFmtId="173" fontId="7" fillId="4" borderId="5" xfId="65" applyNumberFormat="1" applyFont="1" applyFill="1" applyBorder="1" applyAlignment="1">
      <alignment vertical="center" wrapText="1"/>
    </xf>
    <xf numFmtId="3" fontId="7" fillId="4" borderId="5" xfId="65" applyNumberFormat="1" applyFont="1" applyFill="1" applyBorder="1" applyAlignment="1">
      <alignment horizontal="right" vertical="center" wrapText="1"/>
    </xf>
    <xf numFmtId="3" fontId="7" fillId="4" borderId="5" xfId="65" applyNumberFormat="1" applyFont="1" applyFill="1" applyBorder="1" applyAlignment="1">
      <alignment horizontal="center" vertical="center" wrapText="1"/>
    </xf>
    <xf numFmtId="165" fontId="7" fillId="4" borderId="5" xfId="65" applyNumberFormat="1" applyFont="1" applyFill="1" applyBorder="1" applyAlignment="1">
      <alignment horizontal="right" vertical="center" wrapText="1"/>
    </xf>
    <xf numFmtId="49" fontId="27" fillId="4" borderId="5" xfId="65" applyNumberFormat="1" applyFont="1" applyFill="1" applyBorder="1" applyAlignment="1">
      <alignment horizontal="center" vertical="center"/>
    </xf>
    <xf numFmtId="1" fontId="13" fillId="4" borderId="5" xfId="3" applyNumberFormat="1" applyFont="1" applyFill="1" applyBorder="1" applyAlignment="1">
      <alignment horizontal="center" vertical="center"/>
    </xf>
    <xf numFmtId="0" fontId="8" fillId="4" borderId="5" xfId="65" applyFont="1" applyFill="1" applyBorder="1" applyAlignment="1">
      <alignment horizontal="center" wrapText="1"/>
    </xf>
    <xf numFmtId="0" fontId="7" fillId="4" borderId="5" xfId="1" applyFont="1" applyFill="1" applyBorder="1" applyAlignment="1">
      <alignment vertical="center"/>
    </xf>
    <xf numFmtId="3" fontId="8" fillId="4" borderId="5" xfId="1" applyNumberFormat="1" applyFont="1" applyFill="1" applyBorder="1" applyAlignment="1">
      <alignment horizontal="center"/>
    </xf>
    <xf numFmtId="165" fontId="7" fillId="4" borderId="5" xfId="65" applyNumberFormat="1" applyFont="1" applyFill="1" applyBorder="1" applyAlignment="1">
      <alignment horizontal="right"/>
    </xf>
    <xf numFmtId="1" fontId="7" fillId="4" borderId="5" xfId="65" applyNumberFormat="1" applyFont="1" applyFill="1" applyBorder="1" applyAlignment="1">
      <alignment vertical="center" wrapText="1"/>
    </xf>
    <xf numFmtId="1" fontId="7" fillId="4" borderId="5" xfId="3" applyNumberFormat="1" applyFont="1" applyFill="1" applyBorder="1" applyAlignment="1">
      <alignment vertical="center"/>
    </xf>
    <xf numFmtId="167" fontId="7" fillId="4" borderId="5" xfId="1" applyNumberFormat="1" applyFont="1" applyFill="1" applyBorder="1" applyAlignment="1">
      <alignment horizontal="center"/>
    </xf>
    <xf numFmtId="167" fontId="7" fillId="4" borderId="1" xfId="1" applyNumberFormat="1" applyFont="1" applyFill="1" applyBorder="1" applyAlignment="1">
      <alignment horizontal="center"/>
    </xf>
    <xf numFmtId="3" fontId="7" fillId="4" borderId="5" xfId="65" applyNumberFormat="1" applyFont="1" applyFill="1" applyBorder="1" applyAlignment="1">
      <alignment horizontal="right"/>
    </xf>
    <xf numFmtId="171" fontId="7" fillId="4" borderId="5" xfId="65" applyNumberFormat="1" applyFont="1" applyFill="1" applyBorder="1" applyAlignment="1"/>
    <xf numFmtId="0" fontId="7" fillId="4" borderId="5" xfId="1" applyFont="1" applyFill="1" applyBorder="1" applyAlignment="1"/>
    <xf numFmtId="0" fontId="7" fillId="4" borderId="5" xfId="1" applyFont="1" applyFill="1" applyBorder="1" applyAlignment="1">
      <alignment horizontal="right" vertical="center"/>
    </xf>
    <xf numFmtId="1" fontId="7" fillId="4" borderId="5" xfId="65" applyNumberFormat="1" applyFont="1" applyFill="1" applyBorder="1"/>
    <xf numFmtId="171" fontId="7" fillId="4" borderId="5" xfId="1" applyNumberFormat="1" applyFont="1" applyFill="1" applyBorder="1"/>
    <xf numFmtId="0" fontId="7" fillId="4" borderId="5" xfId="1" applyFont="1" applyFill="1" applyBorder="1"/>
    <xf numFmtId="49" fontId="8" fillId="4" borderId="5" xfId="12" applyNumberFormat="1" applyFont="1" applyFill="1" applyBorder="1" applyAlignment="1">
      <alignment horizontal="center" vertical="center" wrapText="1"/>
    </xf>
    <xf numFmtId="0" fontId="7" fillId="4" borderId="5" xfId="63" applyFont="1" applyFill="1" applyBorder="1" applyAlignment="1">
      <alignment wrapText="1"/>
    </xf>
    <xf numFmtId="164" fontId="13" fillId="4" borderId="5" xfId="3" applyNumberFormat="1" applyFont="1" applyFill="1" applyBorder="1" applyAlignment="1">
      <alignment horizontal="center" vertical="center"/>
    </xf>
    <xf numFmtId="178" fontId="7" fillId="4" borderId="5" xfId="1" applyNumberFormat="1" applyFont="1" applyFill="1" applyBorder="1" applyAlignment="1">
      <alignment horizontal="center"/>
    </xf>
    <xf numFmtId="0" fontId="27" fillId="4" borderId="5" xfId="65" applyFont="1" applyFill="1" applyBorder="1" applyAlignment="1">
      <alignment horizontal="center" vertical="center"/>
    </xf>
    <xf numFmtId="1" fontId="50" fillId="4" borderId="5" xfId="1" applyNumberFormat="1" applyFont="1" applyFill="1" applyBorder="1" applyAlignment="1">
      <alignment horizontal="center" vertical="center"/>
    </xf>
    <xf numFmtId="0" fontId="27" fillId="4" borderId="5" xfId="3" applyFont="1" applyFill="1" applyBorder="1" applyAlignment="1">
      <alignment horizontal="center" vertical="top" wrapText="1"/>
    </xf>
    <xf numFmtId="1" fontId="50" fillId="4" borderId="5" xfId="1" applyNumberFormat="1" applyFont="1" applyFill="1" applyBorder="1" applyAlignment="1">
      <alignment horizontal="center"/>
    </xf>
    <xf numFmtId="178" fontId="8" fillId="4" borderId="5" xfId="65" applyNumberFormat="1" applyFont="1" applyFill="1" applyBorder="1" applyAlignment="1">
      <alignment horizontal="center" vertical="center"/>
    </xf>
    <xf numFmtId="0" fontId="8" fillId="4" borderId="5" xfId="3" applyNumberFormat="1" applyFont="1" applyFill="1" applyBorder="1" applyAlignment="1">
      <alignment horizontal="center" vertical="center"/>
    </xf>
    <xf numFmtId="0" fontId="32" fillId="4" borderId="5" xfId="63" applyFont="1" applyFill="1" applyBorder="1" applyAlignment="1">
      <alignment horizontal="center" vertical="center"/>
    </xf>
    <xf numFmtId="0" fontId="7" fillId="4" borderId="5" xfId="63" applyFont="1" applyFill="1" applyBorder="1" applyAlignment="1">
      <alignment horizontal="right"/>
    </xf>
    <xf numFmtId="3" fontId="7" fillId="4" borderId="5" xfId="63" applyNumberFormat="1" applyFont="1" applyFill="1" applyBorder="1" applyAlignment="1">
      <alignment horizontal="right"/>
    </xf>
    <xf numFmtId="165" fontId="7" fillId="4" borderId="5" xfId="63" applyNumberFormat="1" applyFont="1" applyFill="1" applyBorder="1" applyAlignment="1">
      <alignment horizontal="center"/>
    </xf>
    <xf numFmtId="49" fontId="8" fillId="4" borderId="5" xfId="1" applyNumberFormat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49" fontId="8" fillId="4" borderId="5" xfId="50" applyNumberFormat="1" applyFont="1" applyFill="1" applyBorder="1" applyAlignment="1">
      <alignment horizontal="right" vertical="center"/>
    </xf>
    <xf numFmtId="165" fontId="8" fillId="4" borderId="5" xfId="1" applyNumberFormat="1" applyFont="1" applyFill="1" applyBorder="1" applyAlignment="1">
      <alignment horizontal="center"/>
    </xf>
    <xf numFmtId="0" fontId="8" fillId="4" borderId="5" xfId="1" applyFont="1" applyFill="1" applyBorder="1" applyAlignment="1">
      <alignment horizontal="right"/>
    </xf>
    <xf numFmtId="0" fontId="7" fillId="4" borderId="5" xfId="65" quotePrefix="1" applyNumberFormat="1" applyFont="1" applyFill="1" applyBorder="1" applyAlignment="1">
      <alignment vertical="center"/>
    </xf>
    <xf numFmtId="3" fontId="7" fillId="4" borderId="5" xfId="65" quotePrefix="1" applyNumberFormat="1" applyFont="1" applyFill="1" applyBorder="1" applyAlignment="1">
      <alignment vertical="center"/>
    </xf>
    <xf numFmtId="49" fontId="8" fillId="4" borderId="5" xfId="65" applyNumberFormat="1" applyFont="1" applyFill="1" applyBorder="1" applyAlignment="1">
      <alignment vertical="center"/>
    </xf>
    <xf numFmtId="178" fontId="7" fillId="4" borderId="5" xfId="65" applyNumberFormat="1" applyFont="1" applyFill="1" applyBorder="1" applyAlignment="1">
      <alignment horizontal="center" vertical="center"/>
    </xf>
    <xf numFmtId="0" fontId="49" fillId="4" borderId="5" xfId="65" applyFont="1" applyFill="1" applyBorder="1" applyAlignment="1">
      <alignment horizontal="center" vertical="center"/>
    </xf>
    <xf numFmtId="171" fontId="7" fillId="4" borderId="5" xfId="4" applyNumberFormat="1" applyFont="1" applyFill="1" applyBorder="1" applyAlignment="1">
      <alignment horizontal="right" vertical="center"/>
    </xf>
    <xf numFmtId="169" fontId="7" fillId="4" borderId="5" xfId="63" applyNumberFormat="1" applyFont="1" applyFill="1" applyBorder="1" applyAlignment="1">
      <alignment horizontal="center" vertical="center"/>
    </xf>
    <xf numFmtId="49" fontId="7" fillId="4" borderId="5" xfId="1" applyNumberFormat="1" applyFont="1" applyFill="1" applyBorder="1" applyAlignment="1">
      <alignment horizontal="center"/>
    </xf>
    <xf numFmtId="164" fontId="8" fillId="4" borderId="5" xfId="1" applyNumberFormat="1" applyFont="1" applyFill="1" applyBorder="1" applyAlignment="1">
      <alignment horizontal="right"/>
    </xf>
    <xf numFmtId="0" fontId="47" fillId="4" borderId="0" xfId="63" applyFont="1" applyFill="1"/>
    <xf numFmtId="0" fontId="46" fillId="4" borderId="0" xfId="63" applyFont="1" applyFill="1"/>
    <xf numFmtId="49" fontId="7" fillId="2" borderId="5" xfId="1" applyNumberFormat="1" applyFont="1" applyFill="1" applyBorder="1" applyAlignment="1">
      <alignment horizontal="center" vertical="center"/>
    </xf>
    <xf numFmtId="0" fontId="8" fillId="2" borderId="14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 textRotation="90"/>
    </xf>
    <xf numFmtId="0" fontId="7" fillId="2" borderId="5" xfId="1" applyNumberFormat="1" applyFont="1" applyFill="1" applyBorder="1" applyAlignment="1">
      <alignment horizontal="right" vertical="center" textRotation="90"/>
    </xf>
    <xf numFmtId="3" fontId="7" fillId="2" borderId="5" xfId="1" applyNumberFormat="1" applyFont="1" applyFill="1" applyBorder="1" applyAlignment="1">
      <alignment vertical="center"/>
    </xf>
    <xf numFmtId="3" fontId="7" fillId="2" borderId="5" xfId="1" applyNumberFormat="1" applyFont="1" applyFill="1" applyBorder="1" applyAlignment="1">
      <alignment horizontal="right" vertical="center"/>
    </xf>
    <xf numFmtId="164" fontId="8" fillId="2" borderId="5" xfId="1" applyNumberFormat="1" applyFont="1" applyFill="1" applyBorder="1" applyAlignment="1">
      <alignment horizontal="right" vertical="center" textRotation="90"/>
    </xf>
    <xf numFmtId="3" fontId="7" fillId="2" borderId="5" xfId="1" applyNumberFormat="1" applyFont="1" applyFill="1" applyBorder="1" applyAlignment="1">
      <alignment horizontal="right" vertical="center" textRotation="90"/>
    </xf>
    <xf numFmtId="1" fontId="7" fillId="2" borderId="5" xfId="1" applyNumberFormat="1" applyFont="1" applyFill="1" applyBorder="1" applyAlignment="1">
      <alignment horizontal="center" vertical="center" textRotation="90"/>
    </xf>
    <xf numFmtId="3" fontId="7" fillId="2" borderId="5" xfId="1" applyNumberFormat="1" applyFont="1" applyFill="1" applyBorder="1" applyAlignment="1">
      <alignment horizontal="center" vertical="center" textRotation="90"/>
    </xf>
    <xf numFmtId="165" fontId="7" fillId="2" borderId="5" xfId="1" applyNumberFormat="1" applyFont="1" applyFill="1" applyBorder="1" applyAlignment="1">
      <alignment horizontal="center" vertical="center" textRotation="90"/>
    </xf>
    <xf numFmtId="0" fontId="47" fillId="2" borderId="0" xfId="63" applyFont="1" applyFill="1" applyAlignment="1"/>
    <xf numFmtId="0" fontId="8" fillId="4" borderId="5" xfId="1" applyNumberFormat="1" applyFont="1" applyFill="1" applyBorder="1" applyAlignment="1">
      <alignment horizontal="left" vertical="center"/>
    </xf>
    <xf numFmtId="0" fontId="47" fillId="0" borderId="0" xfId="63" applyFont="1" applyFill="1"/>
    <xf numFmtId="0" fontId="46" fillId="0" borderId="0" xfId="63" applyFont="1" applyFill="1"/>
    <xf numFmtId="0" fontId="14" fillId="0" borderId="0" xfId="74"/>
    <xf numFmtId="167" fontId="14" fillId="0" borderId="0" xfId="74" applyNumberFormat="1" applyAlignment="1">
      <alignment horizontal="center"/>
    </xf>
    <xf numFmtId="0" fontId="14" fillId="0" borderId="0" xfId="74" applyAlignment="1">
      <alignment horizontal="center"/>
    </xf>
    <xf numFmtId="0" fontId="14" fillId="0" borderId="0" xfId="74" applyAlignment="1">
      <alignment horizontal="center" vertical="center" wrapText="1"/>
    </xf>
    <xf numFmtId="0" fontId="14" fillId="0" borderId="5" xfId="74" applyFont="1" applyFill="1" applyBorder="1" applyAlignment="1">
      <alignment horizontal="center" vertical="center"/>
    </xf>
    <xf numFmtId="0" fontId="14" fillId="0" borderId="5" xfId="74" applyFont="1" applyBorder="1" applyAlignment="1">
      <alignment horizontal="center" vertical="center"/>
    </xf>
    <xf numFmtId="0" fontId="14" fillId="0" borderId="0" xfId="74" applyBorder="1"/>
    <xf numFmtId="0" fontId="32" fillId="0" borderId="5" xfId="74" applyFont="1" applyBorder="1" applyAlignment="1">
      <alignment horizontal="center" vertical="center" wrapText="1"/>
    </xf>
    <xf numFmtId="0" fontId="32" fillId="0" borderId="5" xfId="3" applyFont="1" applyFill="1" applyBorder="1" applyAlignment="1">
      <alignment horizontal="center" vertical="center"/>
    </xf>
    <xf numFmtId="0" fontId="14" fillId="0" borderId="5" xfId="74" applyFont="1" applyBorder="1" applyAlignment="1">
      <alignment vertical="center" wrapText="1"/>
    </xf>
    <xf numFmtId="0" fontId="14" fillId="0" borderId="5" xfId="74" applyFont="1" applyBorder="1" applyAlignment="1">
      <alignment horizontal="center"/>
    </xf>
    <xf numFmtId="1" fontId="14" fillId="0" borderId="5" xfId="74" applyNumberFormat="1" applyFont="1" applyFill="1" applyBorder="1" applyAlignment="1">
      <alignment horizontal="center" vertical="center"/>
    </xf>
    <xf numFmtId="1" fontId="32" fillId="0" borderId="5" xfId="74" applyNumberFormat="1" applyFont="1" applyFill="1" applyBorder="1" applyAlignment="1">
      <alignment horizontal="center" vertical="center"/>
    </xf>
    <xf numFmtId="0" fontId="32" fillId="4" borderId="5" xfId="74" applyFont="1" applyFill="1" applyBorder="1" applyAlignment="1">
      <alignment horizontal="right" vertical="center" wrapText="1"/>
    </xf>
    <xf numFmtId="0" fontId="32" fillId="4" borderId="5" xfId="74" applyFont="1" applyFill="1" applyBorder="1" applyAlignment="1">
      <alignment vertical="center" wrapText="1"/>
    </xf>
    <xf numFmtId="0" fontId="32" fillId="0" borderId="5" xfId="74" applyFont="1" applyBorder="1" applyAlignment="1">
      <alignment horizontal="center" vertical="center"/>
    </xf>
    <xf numFmtId="0" fontId="32" fillId="0" borderId="5" xfId="74" applyFont="1" applyFill="1" applyBorder="1" applyAlignment="1">
      <alignment horizontal="center" vertical="center"/>
    </xf>
    <xf numFmtId="0" fontId="32" fillId="0" borderId="5" xfId="74" applyFont="1" applyBorder="1" applyAlignment="1">
      <alignment horizontal="center"/>
    </xf>
    <xf numFmtId="167" fontId="32" fillId="0" borderId="5" xfId="74" applyNumberFormat="1" applyFont="1" applyBorder="1" applyAlignment="1">
      <alignment horizontal="center"/>
    </xf>
    <xf numFmtId="49" fontId="32" fillId="0" borderId="5" xfId="74" applyNumberFormat="1" applyFont="1" applyBorder="1" applyAlignment="1">
      <alignment horizontal="center" vertical="center" textRotation="90" wrapText="1"/>
    </xf>
    <xf numFmtId="0" fontId="32" fillId="0" borderId="5" xfId="74" applyFont="1" applyBorder="1" applyAlignment="1">
      <alignment horizontal="center" vertical="center" textRotation="90" wrapText="1"/>
    </xf>
    <xf numFmtId="0" fontId="32" fillId="0" borderId="0" xfId="74" applyFont="1" applyBorder="1"/>
    <xf numFmtId="0" fontId="56" fillId="0" borderId="5" xfId="74" applyFont="1" applyFill="1" applyBorder="1" applyAlignment="1">
      <alignment horizontal="center" vertical="center"/>
    </xf>
    <xf numFmtId="1" fontId="56" fillId="0" borderId="5" xfId="74" applyNumberFormat="1" applyFont="1" applyFill="1" applyBorder="1" applyAlignment="1">
      <alignment horizontal="center" vertical="center"/>
    </xf>
    <xf numFmtId="0" fontId="14" fillId="0" borderId="5" xfId="74" applyFont="1" applyFill="1" applyBorder="1" applyAlignment="1">
      <alignment horizontal="center" vertical="center" wrapText="1"/>
    </xf>
    <xf numFmtId="167" fontId="56" fillId="0" borderId="5" xfId="74" applyNumberFormat="1" applyFont="1" applyFill="1" applyBorder="1" applyAlignment="1">
      <alignment horizontal="center" vertical="center"/>
    </xf>
    <xf numFmtId="167" fontId="56" fillId="0" borderId="5" xfId="74" applyNumberFormat="1" applyFont="1" applyBorder="1" applyAlignment="1">
      <alignment horizontal="center" vertical="center" wrapText="1"/>
    </xf>
    <xf numFmtId="0" fontId="56" fillId="0" borderId="5" xfId="74" applyFont="1" applyBorder="1" applyAlignment="1">
      <alignment horizontal="center" vertical="center" wrapText="1"/>
    </xf>
    <xf numFmtId="0" fontId="56" fillId="0" borderId="5" xfId="74" applyFont="1" applyFill="1" applyBorder="1" applyAlignment="1">
      <alignment horizontal="right" vertical="center"/>
    </xf>
    <xf numFmtId="0" fontId="56" fillId="0" borderId="5" xfId="74" applyNumberFormat="1" applyFont="1" applyFill="1" applyBorder="1" applyAlignment="1">
      <alignment horizontal="center" vertical="center"/>
    </xf>
    <xf numFmtId="0" fontId="33" fillId="0" borderId="5" xfId="74" applyFont="1" applyFill="1" applyBorder="1" applyAlignment="1">
      <alignment horizontal="center" vertical="center"/>
    </xf>
    <xf numFmtId="0" fontId="56" fillId="0" borderId="5" xfId="74" applyFont="1" applyBorder="1"/>
    <xf numFmtId="0" fontId="56" fillId="0" borderId="0" xfId="74" applyFont="1" applyBorder="1"/>
    <xf numFmtId="0" fontId="14" fillId="0" borderId="5" xfId="74" applyFont="1" applyFill="1" applyBorder="1" applyAlignment="1">
      <alignment horizontal="left" vertical="center"/>
    </xf>
    <xf numFmtId="49" fontId="14" fillId="0" borderId="5" xfId="74" applyNumberFormat="1" applyFont="1" applyFill="1" applyBorder="1" applyAlignment="1">
      <alignment horizontal="center" vertical="center"/>
    </xf>
    <xf numFmtId="167" fontId="14" fillId="0" borderId="5" xfId="74" applyNumberFormat="1" applyFont="1" applyFill="1" applyBorder="1" applyAlignment="1">
      <alignment horizontal="center" vertical="center"/>
    </xf>
    <xf numFmtId="0" fontId="32" fillId="0" borderId="5" xfId="1" applyNumberFormat="1" applyFont="1" applyFill="1" applyBorder="1" applyAlignment="1">
      <alignment horizontal="center" vertical="center"/>
    </xf>
    <xf numFmtId="0" fontId="36" fillId="2" borderId="5" xfId="56" applyFont="1" applyFill="1" applyBorder="1" applyAlignment="1">
      <alignment horizontal="center" vertical="center"/>
    </xf>
    <xf numFmtId="0" fontId="32" fillId="2" borderId="5" xfId="56" applyFont="1" applyFill="1" applyBorder="1" applyAlignment="1">
      <alignment horizontal="center" vertical="center"/>
    </xf>
    <xf numFmtId="0" fontId="32" fillId="2" borderId="5" xfId="1" applyNumberFormat="1" applyFont="1" applyFill="1" applyBorder="1" applyAlignment="1">
      <alignment horizontal="center" vertical="center"/>
    </xf>
    <xf numFmtId="0" fontId="14" fillId="2" borderId="5" xfId="56" applyFont="1" applyFill="1" applyBorder="1" applyAlignment="1">
      <alignment horizontal="center" vertical="center"/>
    </xf>
    <xf numFmtId="0" fontId="14" fillId="2" borderId="5" xfId="56" applyFont="1" applyFill="1" applyBorder="1" applyAlignment="1">
      <alignment horizontal="right" vertical="center"/>
    </xf>
    <xf numFmtId="0" fontId="32" fillId="2" borderId="5" xfId="56" applyFont="1" applyFill="1" applyBorder="1" applyAlignment="1">
      <alignment horizontal="right" vertical="center"/>
    </xf>
    <xf numFmtId="0" fontId="11" fillId="2" borderId="0" xfId="56" applyFont="1" applyFill="1"/>
    <xf numFmtId="0" fontId="14" fillId="2" borderId="5" xfId="74" applyFont="1" applyFill="1" applyBorder="1" applyAlignment="1">
      <alignment horizontal="center" vertical="center" wrapText="1"/>
    </xf>
    <xf numFmtId="0" fontId="55" fillId="2" borderId="5" xfId="3" applyFont="1" applyFill="1" applyBorder="1" applyAlignment="1">
      <alignment horizontal="center" vertical="center"/>
    </xf>
    <xf numFmtId="0" fontId="14" fillId="2" borderId="5" xfId="74" applyFont="1" applyFill="1" applyBorder="1" applyAlignment="1">
      <alignment horizontal="center" vertical="center" textRotation="90" wrapText="1"/>
    </xf>
    <xf numFmtId="0" fontId="14" fillId="2" borderId="5" xfId="74" applyFont="1" applyFill="1" applyBorder="1" applyAlignment="1">
      <alignment horizontal="center" vertical="center"/>
    </xf>
    <xf numFmtId="167" fontId="14" fillId="2" borderId="5" xfId="74" applyNumberFormat="1" applyFont="1" applyFill="1" applyBorder="1" applyAlignment="1">
      <alignment horizontal="center" vertical="center" wrapText="1"/>
    </xf>
    <xf numFmtId="0" fontId="14" fillId="2" borderId="0" xfId="74" applyFill="1" applyBorder="1"/>
    <xf numFmtId="0" fontId="17" fillId="0" borderId="0" xfId="4" applyFont="1"/>
    <xf numFmtId="0" fontId="21" fillId="0" borderId="5" xfId="4" applyFont="1" applyBorder="1" applyAlignment="1">
      <alignment horizontal="center"/>
    </xf>
    <xf numFmtId="0" fontId="21" fillId="0" borderId="3" xfId="4" applyFont="1" applyBorder="1" applyAlignment="1">
      <alignment horizontal="center" vertical="top"/>
    </xf>
    <xf numFmtId="0" fontId="21" fillId="0" borderId="9" xfId="4" applyFont="1" applyBorder="1" applyAlignment="1">
      <alignment horizontal="center"/>
    </xf>
    <xf numFmtId="0" fontId="21" fillId="0" borderId="3" xfId="4" applyFont="1" applyBorder="1" applyAlignment="1">
      <alignment horizontal="center"/>
    </xf>
    <xf numFmtId="0" fontId="21" fillId="0" borderId="8" xfId="4" applyFont="1" applyBorder="1"/>
    <xf numFmtId="0" fontId="21" fillId="0" borderId="0" xfId="4" applyFont="1" applyBorder="1"/>
    <xf numFmtId="0" fontId="21" fillId="0" borderId="13" xfId="4" applyFont="1" applyBorder="1"/>
    <xf numFmtId="0" fontId="14" fillId="0" borderId="5" xfId="4" applyFont="1" applyBorder="1" applyAlignment="1">
      <alignment horizontal="center"/>
    </xf>
    <xf numFmtId="0" fontId="14" fillId="0" borderId="9" xfId="4" applyFont="1" applyBorder="1" applyAlignment="1">
      <alignment horizontal="center"/>
    </xf>
    <xf numFmtId="0" fontId="14" fillId="0" borderId="8" xfId="4" applyFont="1" applyBorder="1" applyAlignment="1">
      <alignment horizontal="center"/>
    </xf>
    <xf numFmtId="0" fontId="32" fillId="0" borderId="0" xfId="4" applyFont="1" applyBorder="1" applyAlignment="1"/>
    <xf numFmtId="0" fontId="14" fillId="0" borderId="0" xfId="4" applyFont="1" applyBorder="1"/>
    <xf numFmtId="0" fontId="21" fillId="0" borderId="9" xfId="4" applyFont="1" applyBorder="1"/>
    <xf numFmtId="0" fontId="14" fillId="0" borderId="10" xfId="4" applyFont="1" applyBorder="1" applyAlignment="1">
      <alignment horizontal="center"/>
    </xf>
    <xf numFmtId="0" fontId="32" fillId="0" borderId="11" xfId="4" applyFont="1" applyBorder="1" applyAlignment="1"/>
    <xf numFmtId="0" fontId="14" fillId="0" borderId="11" xfId="4" applyFont="1" applyBorder="1"/>
    <xf numFmtId="0" fontId="21" fillId="0" borderId="12" xfId="4" applyFont="1" applyBorder="1"/>
    <xf numFmtId="0" fontId="21" fillId="0" borderId="11" xfId="4" applyFont="1" applyBorder="1"/>
    <xf numFmtId="0" fontId="14" fillId="0" borderId="14" xfId="4" applyFont="1" applyBorder="1" applyAlignment="1">
      <alignment horizontal="center"/>
    </xf>
    <xf numFmtId="0" fontId="21" fillId="0" borderId="14" xfId="4" applyFont="1" applyBorder="1"/>
    <xf numFmtId="0" fontId="7" fillId="0" borderId="5" xfId="4" applyFont="1" applyBorder="1" applyAlignment="1">
      <alignment horizontal="center"/>
    </xf>
    <xf numFmtId="0" fontId="32" fillId="0" borderId="5" xfId="4" applyFont="1" applyBorder="1" applyAlignment="1">
      <alignment horizontal="center"/>
    </xf>
    <xf numFmtId="0" fontId="7" fillId="0" borderId="14" xfId="4" applyFont="1" applyBorder="1" applyAlignment="1">
      <alignment horizontal="center"/>
    </xf>
    <xf numFmtId="0" fontId="14" fillId="0" borderId="5" xfId="4" applyFont="1" applyBorder="1" applyAlignment="1">
      <alignment horizontal="left"/>
    </xf>
    <xf numFmtId="0" fontId="14" fillId="4" borderId="14" xfId="4" applyFont="1" applyFill="1" applyBorder="1" applyAlignment="1">
      <alignment horizontal="center" wrapText="1"/>
    </xf>
    <xf numFmtId="0" fontId="14" fillId="4" borderId="5" xfId="4" applyFont="1" applyFill="1" applyBorder="1" applyAlignment="1">
      <alignment horizontal="center" wrapText="1"/>
    </xf>
    <xf numFmtId="0" fontId="14" fillId="0" borderId="5" xfId="4" applyFont="1" applyBorder="1"/>
    <xf numFmtId="0" fontId="9" fillId="0" borderId="0" xfId="4"/>
    <xf numFmtId="0" fontId="32" fillId="0" borderId="5" xfId="4" applyFont="1" applyBorder="1" applyAlignment="1"/>
    <xf numFmtId="0" fontId="32" fillId="0" borderId="5" xfId="4" applyFont="1" applyBorder="1" applyAlignment="1">
      <alignment horizontal="right"/>
    </xf>
    <xf numFmtId="0" fontId="32" fillId="0" borderId="5" xfId="4" applyFont="1" applyBorder="1"/>
    <xf numFmtId="0" fontId="17" fillId="0" borderId="5" xfId="4" applyFont="1" applyBorder="1"/>
    <xf numFmtId="49" fontId="21" fillId="3" borderId="2" xfId="1" applyNumberFormat="1" applyFont="1" applyFill="1" applyBorder="1" applyAlignment="1">
      <alignment horizontal="center" vertical="center"/>
    </xf>
    <xf numFmtId="0" fontId="46" fillId="0" borderId="0" xfId="67" applyFont="1" applyFill="1"/>
    <xf numFmtId="49" fontId="21" fillId="3" borderId="8" xfId="1" applyNumberFormat="1" applyFont="1" applyFill="1" applyBorder="1" applyAlignment="1">
      <alignment horizontal="center" vertical="center"/>
    </xf>
    <xf numFmtId="3" fontId="21" fillId="3" borderId="10" xfId="2" applyNumberFormat="1" applyFont="1" applyFill="1" applyBorder="1" applyAlignment="1">
      <alignment horizontal="centerContinuous" vertical="center"/>
    </xf>
    <xf numFmtId="3" fontId="21" fillId="3" borderId="11" xfId="2" applyNumberFormat="1" applyFont="1" applyFill="1" applyBorder="1" applyAlignment="1">
      <alignment horizontal="centerContinuous" vertical="center"/>
    </xf>
    <xf numFmtId="49" fontId="21" fillId="3" borderId="8" xfId="1" applyNumberFormat="1" applyFont="1" applyFill="1" applyBorder="1" applyAlignment="1">
      <alignment horizontal="center" vertical="center" wrapText="1"/>
    </xf>
    <xf numFmtId="0" fontId="21" fillId="3" borderId="3" xfId="67" applyFont="1" applyFill="1" applyBorder="1" applyAlignment="1">
      <alignment horizontal="center" vertical="center"/>
    </xf>
    <xf numFmtId="0" fontId="21" fillId="3" borderId="7" xfId="67" applyFont="1" applyFill="1" applyBorder="1" applyAlignment="1">
      <alignment horizontal="center" vertical="center"/>
    </xf>
    <xf numFmtId="0" fontId="21" fillId="3" borderId="9" xfId="67" applyFont="1" applyFill="1" applyBorder="1" applyAlignment="1">
      <alignment horizontal="center" vertical="center"/>
    </xf>
    <xf numFmtId="0" fontId="21" fillId="3" borderId="13" xfId="67" applyFont="1" applyFill="1" applyBorder="1" applyAlignment="1">
      <alignment horizontal="center" vertical="center"/>
    </xf>
    <xf numFmtId="49" fontId="21" fillId="3" borderId="10" xfId="1" applyNumberFormat="1" applyFont="1" applyFill="1" applyBorder="1" applyAlignment="1">
      <alignment horizontal="center" vertical="center"/>
    </xf>
    <xf numFmtId="0" fontId="21" fillId="3" borderId="14" xfId="67" applyFont="1" applyFill="1" applyBorder="1" applyAlignment="1">
      <alignment horizontal="center" vertical="center"/>
    </xf>
    <xf numFmtId="0" fontId="21" fillId="3" borderId="12" xfId="67" applyFont="1" applyFill="1" applyBorder="1" applyAlignment="1">
      <alignment horizontal="center" vertical="center"/>
    </xf>
    <xf numFmtId="0" fontId="21" fillId="0" borderId="5" xfId="67" applyFont="1" applyFill="1" applyBorder="1" applyAlignment="1">
      <alignment vertical="center"/>
    </xf>
    <xf numFmtId="0" fontId="21" fillId="0" borderId="5" xfId="67" applyFont="1" applyFill="1" applyBorder="1" applyAlignment="1">
      <alignment horizontal="center" vertical="center"/>
    </xf>
    <xf numFmtId="3" fontId="21" fillId="0" borderId="5" xfId="67" applyNumberFormat="1" applyFont="1" applyFill="1" applyBorder="1" applyAlignment="1">
      <alignment horizontal="right" vertical="center"/>
    </xf>
    <xf numFmtId="3" fontId="17" fillId="0" borderId="5" xfId="67" applyNumberFormat="1" applyFont="1" applyFill="1" applyBorder="1" applyAlignment="1">
      <alignment horizontal="right" vertical="center"/>
    </xf>
    <xf numFmtId="2" fontId="21" fillId="0" borderId="5" xfId="67" applyNumberFormat="1" applyFont="1" applyFill="1" applyBorder="1" applyAlignment="1">
      <alignment horizontal="right" vertical="center"/>
    </xf>
    <xf numFmtId="0" fontId="21" fillId="0" borderId="5" xfId="67" applyFont="1" applyFill="1" applyBorder="1" applyAlignment="1">
      <alignment horizontal="right" vertical="center"/>
    </xf>
    <xf numFmtId="0" fontId="21" fillId="0" borderId="5" xfId="67" applyNumberFormat="1" applyFont="1" applyFill="1" applyBorder="1" applyAlignment="1">
      <alignment horizontal="right" vertical="center"/>
    </xf>
    <xf numFmtId="0" fontId="57" fillId="0" borderId="0" xfId="67" applyFont="1" applyFill="1" applyAlignment="1"/>
    <xf numFmtId="0" fontId="17" fillId="0" borderId="5" xfId="1" applyNumberFormat="1" applyFont="1" applyFill="1" applyBorder="1" applyAlignment="1">
      <alignment horizontal="center" vertical="center"/>
    </xf>
    <xf numFmtId="0" fontId="21" fillId="0" borderId="5" xfId="67" applyFont="1" applyFill="1" applyBorder="1" applyAlignment="1"/>
    <xf numFmtId="0" fontId="17" fillId="0" borderId="5" xfId="3" applyFont="1" applyFill="1" applyBorder="1" applyAlignment="1">
      <alignment horizontal="left" vertical="center"/>
    </xf>
    <xf numFmtId="0" fontId="21" fillId="0" borderId="5" xfId="67" applyFont="1" applyFill="1" applyBorder="1" applyAlignment="1">
      <alignment horizontal="center"/>
    </xf>
    <xf numFmtId="3" fontId="21" fillId="0" borderId="5" xfId="4" applyNumberFormat="1" applyFont="1" applyFill="1" applyBorder="1" applyAlignment="1">
      <alignment horizontal="right" vertical="center" textRotation="90"/>
    </xf>
    <xf numFmtId="3" fontId="21" fillId="0" borderId="5" xfId="4" applyNumberFormat="1" applyFont="1" applyFill="1" applyBorder="1" applyAlignment="1">
      <alignment horizontal="right" vertical="distributed" textRotation="90"/>
    </xf>
    <xf numFmtId="3" fontId="21" fillId="0" borderId="5" xfId="67" applyNumberFormat="1" applyFont="1" applyFill="1" applyBorder="1" applyAlignment="1">
      <alignment horizontal="right"/>
    </xf>
    <xf numFmtId="0" fontId="21" fillId="0" borderId="5" xfId="4" applyFont="1" applyFill="1" applyBorder="1" applyAlignment="1">
      <alignment horizontal="center" vertical="center" textRotation="90"/>
    </xf>
    <xf numFmtId="1" fontId="21" fillId="0" borderId="5" xfId="67" applyNumberFormat="1" applyFont="1" applyFill="1" applyBorder="1" applyAlignment="1">
      <alignment horizontal="right" vertical="center"/>
    </xf>
    <xf numFmtId="0" fontId="21" fillId="0" borderId="5" xfId="4" applyFont="1" applyFill="1" applyBorder="1" applyAlignment="1"/>
    <xf numFmtId="3" fontId="21" fillId="0" borderId="5" xfId="4" applyNumberFormat="1" applyFont="1" applyFill="1" applyBorder="1" applyAlignment="1">
      <alignment horizontal="right" vertical="center"/>
    </xf>
    <xf numFmtId="0" fontId="21" fillId="0" borderId="5" xfId="4" applyFont="1" applyFill="1" applyBorder="1" applyAlignment="1">
      <alignment horizontal="right" vertical="center"/>
    </xf>
    <xf numFmtId="0" fontId="17" fillId="0" borderId="5" xfId="4" applyFont="1" applyFill="1" applyBorder="1" applyAlignment="1">
      <alignment horizontal="right" vertical="top"/>
    </xf>
    <xf numFmtId="0" fontId="17" fillId="0" borderId="5" xfId="67" applyFont="1" applyFill="1" applyBorder="1" applyAlignment="1"/>
    <xf numFmtId="0" fontId="57" fillId="0" borderId="0" xfId="67" applyFont="1" applyFill="1"/>
    <xf numFmtId="0" fontId="21" fillId="0" borderId="1" xfId="1" applyNumberFormat="1" applyFont="1" applyFill="1" applyBorder="1" applyAlignment="1">
      <alignment horizontal="center" vertical="center"/>
    </xf>
    <xf numFmtId="0" fontId="21" fillId="0" borderId="10" xfId="1" applyNumberFormat="1" applyFont="1" applyFill="1" applyBorder="1" applyAlignment="1">
      <alignment horizontal="center" vertical="center"/>
    </xf>
    <xf numFmtId="0" fontId="21" fillId="0" borderId="14" xfId="1" applyNumberFormat="1" applyFont="1" applyFill="1" applyBorder="1" applyAlignment="1">
      <alignment horizontal="center" vertical="center"/>
    </xf>
    <xf numFmtId="0" fontId="21" fillId="0" borderId="4" xfId="1" applyNumberFormat="1" applyFont="1" applyFill="1" applyBorder="1" applyAlignment="1">
      <alignment horizontal="center" vertical="center"/>
    </xf>
    <xf numFmtId="0" fontId="21" fillId="0" borderId="5" xfId="1" applyNumberFormat="1" applyFont="1" applyFill="1" applyBorder="1" applyAlignment="1">
      <alignment horizontal="center" vertical="center"/>
    </xf>
    <xf numFmtId="0" fontId="14" fillId="0" borderId="5" xfId="67" applyFont="1" applyFill="1" applyBorder="1" applyAlignment="1">
      <alignment vertical="center"/>
    </xf>
    <xf numFmtId="0" fontId="14" fillId="0" borderId="5" xfId="67" applyFont="1" applyFill="1" applyBorder="1" applyAlignment="1">
      <alignment horizontal="center" vertical="center"/>
    </xf>
    <xf numFmtId="3" fontId="14" fillId="0" borderId="5" xfId="67" applyNumberFormat="1" applyFont="1" applyFill="1" applyBorder="1" applyAlignment="1">
      <alignment horizontal="right" vertical="center"/>
    </xf>
    <xf numFmtId="3" fontId="32" fillId="0" borderId="5" xfId="67" applyNumberFormat="1" applyFont="1" applyFill="1" applyBorder="1" applyAlignment="1">
      <alignment horizontal="right" vertical="center"/>
    </xf>
    <xf numFmtId="2" fontId="14" fillId="0" borderId="5" xfId="67" applyNumberFormat="1" applyFont="1" applyFill="1" applyBorder="1" applyAlignment="1">
      <alignment horizontal="right" vertical="center"/>
    </xf>
    <xf numFmtId="0" fontId="14" fillId="0" borderId="5" xfId="67" applyFont="1" applyFill="1" applyBorder="1" applyAlignment="1">
      <alignment horizontal="right" vertical="center"/>
    </xf>
    <xf numFmtId="0" fontId="14" fillId="0" borderId="5" xfId="67" applyNumberFormat="1" applyFont="1" applyFill="1" applyBorder="1" applyAlignment="1">
      <alignment horizontal="right" vertical="center"/>
    </xf>
    <xf numFmtId="0" fontId="58" fillId="0" borderId="0" xfId="67" applyFont="1" applyFill="1" applyAlignment="1"/>
    <xf numFmtId="0" fontId="32" fillId="0" borderId="5" xfId="7" applyNumberFormat="1" applyFont="1" applyFill="1" applyBorder="1" applyAlignment="1">
      <alignment horizontal="center" vertical="center"/>
    </xf>
    <xf numFmtId="0" fontId="14" fillId="0" borderId="5" xfId="67" applyFont="1" applyFill="1" applyBorder="1" applyAlignment="1"/>
    <xf numFmtId="0" fontId="32" fillId="0" borderId="5" xfId="3" applyFont="1" applyFill="1" applyBorder="1" applyAlignment="1">
      <alignment horizontal="left" vertical="center"/>
    </xf>
    <xf numFmtId="0" fontId="14" fillId="0" borderId="5" xfId="4" applyFont="1" applyFill="1" applyBorder="1" applyAlignment="1">
      <alignment horizontal="center" vertical="top"/>
    </xf>
    <xf numFmtId="0" fontId="14" fillId="0" borderId="5" xfId="67" applyFont="1" applyFill="1" applyBorder="1" applyAlignment="1">
      <alignment horizontal="center"/>
    </xf>
    <xf numFmtId="3" fontId="14" fillId="0" borderId="5" xfId="4" applyNumberFormat="1" applyFont="1" applyFill="1" applyBorder="1" applyAlignment="1">
      <alignment horizontal="right" vertical="center" textRotation="90"/>
    </xf>
    <xf numFmtId="3" fontId="14" fillId="0" borderId="5" xfId="4" applyNumberFormat="1" applyFont="1" applyFill="1" applyBorder="1" applyAlignment="1">
      <alignment horizontal="right" vertical="distributed" textRotation="90"/>
    </xf>
    <xf numFmtId="3" fontId="14" fillId="0" borderId="5" xfId="67" applyNumberFormat="1" applyFont="1" applyFill="1" applyBorder="1" applyAlignment="1">
      <alignment horizontal="right"/>
    </xf>
    <xf numFmtId="0" fontId="14" fillId="0" borderId="5" xfId="4" applyFont="1" applyFill="1" applyBorder="1" applyAlignment="1">
      <alignment horizontal="center" vertical="center" textRotation="90"/>
    </xf>
    <xf numFmtId="1" fontId="14" fillId="0" borderId="5" xfId="67" applyNumberFormat="1" applyFont="1" applyFill="1" applyBorder="1" applyAlignment="1">
      <alignment horizontal="right" vertical="center"/>
    </xf>
    <xf numFmtId="0" fontId="14" fillId="0" borderId="5" xfId="4" applyFont="1" applyFill="1" applyBorder="1" applyAlignment="1"/>
    <xf numFmtId="3" fontId="14" fillId="0" borderId="5" xfId="4" applyNumberFormat="1" applyFont="1" applyFill="1" applyBorder="1" applyAlignment="1">
      <alignment horizontal="right" vertical="center"/>
    </xf>
    <xf numFmtId="0" fontId="14" fillId="0" borderId="5" xfId="4" applyFont="1" applyFill="1" applyBorder="1" applyAlignment="1">
      <alignment horizontal="right" vertical="center"/>
    </xf>
    <xf numFmtId="0" fontId="32" fillId="0" borderId="5" xfId="4" applyFont="1" applyFill="1" applyBorder="1" applyAlignment="1">
      <alignment horizontal="right" vertical="top"/>
    </xf>
    <xf numFmtId="0" fontId="32" fillId="0" borderId="5" xfId="67" applyFont="1" applyFill="1" applyBorder="1" applyAlignment="1"/>
    <xf numFmtId="3" fontId="21" fillId="3" borderId="2" xfId="2" applyNumberFormat="1" applyFont="1" applyFill="1" applyBorder="1" applyAlignment="1">
      <alignment horizontal="centerContinuous" vertical="center"/>
    </xf>
    <xf numFmtId="3" fontId="21" fillId="3" borderId="6" xfId="2" applyNumberFormat="1" applyFont="1" applyFill="1" applyBorder="1" applyAlignment="1">
      <alignment horizontal="centerContinuous" vertical="center"/>
    </xf>
    <xf numFmtId="3" fontId="21" fillId="3" borderId="12" xfId="2" applyNumberFormat="1" applyFont="1" applyFill="1" applyBorder="1" applyAlignment="1">
      <alignment horizontal="centerContinuous" vertical="center"/>
    </xf>
    <xf numFmtId="0" fontId="21" fillId="0" borderId="5" xfId="76" applyFont="1" applyFill="1" applyBorder="1" applyAlignment="1">
      <alignment vertical="center"/>
    </xf>
    <xf numFmtId="0" fontId="21" fillId="0" borderId="5" xfId="76" applyFont="1" applyFill="1" applyBorder="1" applyAlignment="1">
      <alignment horizontal="justify" vertical="top" wrapText="1"/>
    </xf>
    <xf numFmtId="0" fontId="21" fillId="0" borderId="5" xfId="76" applyFont="1" applyFill="1" applyBorder="1" applyAlignment="1">
      <alignment horizontal="center"/>
    </xf>
    <xf numFmtId="0" fontId="21" fillId="0" borderId="5" xfId="76" quotePrefix="1" applyFont="1" applyFill="1" applyBorder="1" applyAlignment="1">
      <alignment horizontal="center"/>
    </xf>
    <xf numFmtId="3" fontId="21" fillId="0" borderId="5" xfId="76" quotePrefix="1" applyNumberFormat="1" applyFont="1" applyFill="1" applyBorder="1" applyAlignment="1">
      <alignment horizontal="right"/>
    </xf>
    <xf numFmtId="3" fontId="21" fillId="0" borderId="5" xfId="76" applyNumberFormat="1" applyFont="1" applyFill="1" applyBorder="1" applyAlignment="1">
      <alignment horizontal="right" vertical="top"/>
    </xf>
    <xf numFmtId="168" fontId="21" fillId="0" borderId="5" xfId="67" applyNumberFormat="1" applyFont="1" applyFill="1" applyBorder="1" applyAlignment="1"/>
    <xf numFmtId="0" fontId="21" fillId="0" borderId="5" xfId="76" applyFont="1" applyFill="1" applyBorder="1" applyAlignment="1"/>
    <xf numFmtId="165" fontId="21" fillId="0" borderId="5" xfId="67" applyNumberFormat="1" applyFont="1" applyFill="1" applyBorder="1" applyAlignment="1"/>
    <xf numFmtId="0" fontId="21" fillId="0" borderId="5" xfId="76" applyFont="1" applyFill="1" applyBorder="1" applyAlignment="1">
      <alignment wrapText="1"/>
    </xf>
    <xf numFmtId="49" fontId="21" fillId="0" borderId="5" xfId="76" applyNumberFormat="1" applyFont="1" applyFill="1" applyBorder="1" applyAlignment="1">
      <alignment horizontal="center"/>
    </xf>
    <xf numFmtId="3" fontId="21" fillId="0" borderId="5" xfId="76" applyNumberFormat="1" applyFont="1" applyFill="1" applyBorder="1" applyAlignment="1">
      <alignment horizontal="right"/>
    </xf>
    <xf numFmtId="0" fontId="21" fillId="0" borderId="5" xfId="67" applyFont="1" applyBorder="1" applyAlignment="1">
      <alignment horizontal="center"/>
    </xf>
    <xf numFmtId="0" fontId="21" fillId="0" borderId="5" xfId="76" applyFont="1" applyFill="1" applyBorder="1" applyAlignment="1">
      <alignment vertical="top"/>
    </xf>
    <xf numFmtId="0" fontId="21" fillId="0" borderId="5" xfId="76" applyFont="1" applyFill="1" applyBorder="1" applyAlignment="1">
      <alignment vertical="center" wrapText="1"/>
    </xf>
    <xf numFmtId="0" fontId="21" fillId="0" borderId="5" xfId="76" quotePrefix="1" applyFont="1" applyFill="1" applyBorder="1" applyAlignment="1">
      <alignment horizontal="center" vertical="center"/>
    </xf>
    <xf numFmtId="3" fontId="21" fillId="0" borderId="5" xfId="76" quotePrefix="1" applyNumberFormat="1" applyFont="1" applyFill="1" applyBorder="1" applyAlignment="1">
      <alignment horizontal="right" vertical="center"/>
    </xf>
    <xf numFmtId="3" fontId="21" fillId="0" borderId="5" xfId="76" applyNumberFormat="1" applyFont="1" applyFill="1" applyBorder="1" applyAlignment="1">
      <alignment horizontal="right" vertical="center"/>
    </xf>
    <xf numFmtId="173" fontId="21" fillId="0" borderId="5" xfId="76" applyNumberFormat="1" applyFont="1" applyFill="1" applyBorder="1" applyAlignment="1">
      <alignment horizontal="left" vertical="center" wrapText="1"/>
    </xf>
    <xf numFmtId="173" fontId="21" fillId="0" borderId="5" xfId="76" applyNumberFormat="1" applyFont="1" applyFill="1" applyBorder="1" applyAlignment="1">
      <alignment horizontal="right"/>
    </xf>
    <xf numFmtId="0" fontId="21" fillId="0" borderId="5" xfId="76" applyFont="1" applyFill="1" applyBorder="1" applyAlignment="1">
      <alignment horizontal="justify" vertical="center" wrapText="1"/>
    </xf>
    <xf numFmtId="49" fontId="21" fillId="0" borderId="5" xfId="76" applyNumberFormat="1" applyFont="1" applyFill="1" applyBorder="1" applyAlignment="1">
      <alignment horizontal="center" vertical="center"/>
    </xf>
    <xf numFmtId="0" fontId="21" fillId="0" borderId="5" xfId="4" applyFont="1" applyFill="1" applyBorder="1" applyAlignment="1">
      <alignment vertical="center"/>
    </xf>
    <xf numFmtId="1" fontId="21" fillId="0" borderId="5" xfId="4" applyNumberFormat="1" applyFont="1" applyFill="1" applyBorder="1" applyAlignment="1">
      <alignment horizontal="center"/>
    </xf>
    <xf numFmtId="176" fontId="21" fillId="0" borderId="5" xfId="4" applyNumberFormat="1" applyFont="1" applyFill="1" applyBorder="1" applyAlignment="1">
      <alignment horizontal="center"/>
    </xf>
    <xf numFmtId="3" fontId="21" fillId="0" borderId="5" xfId="4" applyNumberFormat="1" applyFont="1" applyFill="1" applyBorder="1" applyAlignment="1">
      <alignment horizontal="right"/>
    </xf>
    <xf numFmtId="171" fontId="21" fillId="0" borderId="5" xfId="67" applyNumberFormat="1" applyFont="1" applyFill="1" applyBorder="1" applyAlignment="1"/>
    <xf numFmtId="0" fontId="21" fillId="0" borderId="5" xfId="4" applyFont="1" applyFill="1" applyBorder="1" applyAlignment="1">
      <alignment horizontal="center"/>
    </xf>
    <xf numFmtId="0" fontId="21" fillId="0" borderId="5" xfId="4" applyFont="1" applyFill="1" applyBorder="1" applyAlignment="1">
      <alignment wrapText="1"/>
    </xf>
    <xf numFmtId="0" fontId="21" fillId="0" borderId="5" xfId="4" applyNumberFormat="1" applyFont="1" applyFill="1" applyBorder="1" applyAlignment="1">
      <alignment horizontal="center" vertical="center"/>
    </xf>
    <xf numFmtId="176" fontId="21" fillId="0" borderId="5" xfId="4" applyNumberFormat="1" applyFont="1" applyFill="1" applyBorder="1" applyAlignment="1">
      <alignment horizontal="center" vertical="center"/>
    </xf>
    <xf numFmtId="3" fontId="59" fillId="0" borderId="5" xfId="4" applyNumberFormat="1" applyFont="1" applyFill="1" applyBorder="1" applyAlignment="1">
      <alignment horizontal="right" vertical="center"/>
    </xf>
    <xf numFmtId="3" fontId="59" fillId="0" borderId="5" xfId="67" applyNumberFormat="1" applyFont="1" applyFill="1" applyBorder="1" applyAlignment="1">
      <alignment horizontal="right"/>
    </xf>
    <xf numFmtId="171" fontId="21" fillId="0" borderId="5" xfId="67" applyNumberFormat="1" applyFont="1" applyFill="1" applyBorder="1" applyAlignment="1">
      <alignment vertical="center"/>
    </xf>
    <xf numFmtId="0" fontId="21" fillId="0" borderId="5" xfId="4" applyNumberFormat="1" applyFont="1" applyFill="1" applyBorder="1" applyAlignment="1">
      <alignment horizontal="center"/>
    </xf>
    <xf numFmtId="0" fontId="21" fillId="0" borderId="5" xfId="4" applyFont="1" applyFill="1" applyBorder="1" applyAlignment="1">
      <alignment horizontal="left" vertical="center"/>
    </xf>
    <xf numFmtId="1" fontId="21" fillId="0" borderId="5" xfId="67" applyNumberFormat="1" applyFont="1" applyFill="1" applyBorder="1" applyAlignment="1">
      <alignment horizontal="right"/>
    </xf>
    <xf numFmtId="2" fontId="21" fillId="0" borderId="5" xfId="67" applyNumberFormat="1" applyFont="1" applyFill="1" applyBorder="1" applyAlignment="1"/>
    <xf numFmtId="0" fontId="21" fillId="0" borderId="5" xfId="4" applyFont="1" applyFill="1" applyBorder="1" applyAlignment="1">
      <alignment horizontal="left" vertical="center" wrapText="1"/>
    </xf>
    <xf numFmtId="0" fontId="21" fillId="0" borderId="5" xfId="4" applyFont="1" applyFill="1" applyBorder="1" applyAlignment="1">
      <alignment vertical="center" wrapText="1"/>
    </xf>
    <xf numFmtId="0" fontId="21" fillId="0" borderId="5" xfId="4" quotePrefix="1" applyFont="1" applyFill="1" applyBorder="1" applyAlignment="1">
      <alignment horizontal="center" vertical="center"/>
    </xf>
    <xf numFmtId="3" fontId="21" fillId="0" borderId="5" xfId="4" quotePrefix="1" applyNumberFormat="1" applyFont="1" applyFill="1" applyBorder="1" applyAlignment="1">
      <alignment horizontal="right" vertical="center"/>
    </xf>
    <xf numFmtId="164" fontId="21" fillId="0" borderId="5" xfId="67" applyNumberFormat="1" applyFont="1" applyFill="1" applyBorder="1" applyAlignment="1"/>
    <xf numFmtId="170" fontId="21" fillId="0" borderId="5" xfId="67" applyNumberFormat="1" applyFont="1" applyFill="1" applyBorder="1" applyAlignment="1"/>
    <xf numFmtId="0" fontId="21" fillId="0" borderId="5" xfId="4" applyFont="1" applyFill="1" applyBorder="1" applyAlignment="1">
      <alignment horizontal="right"/>
    </xf>
    <xf numFmtId="0" fontId="17" fillId="0" borderId="5" xfId="4" applyFont="1" applyFill="1" applyBorder="1" applyAlignment="1">
      <alignment horizontal="right" vertical="center" wrapText="1"/>
    </xf>
    <xf numFmtId="164" fontId="17" fillId="0" borderId="5" xfId="67" applyNumberFormat="1" applyFont="1" applyFill="1" applyBorder="1" applyAlignment="1"/>
    <xf numFmtId="170" fontId="17" fillId="0" borderId="5" xfId="67" applyNumberFormat="1" applyFont="1" applyFill="1" applyBorder="1" applyAlignment="1"/>
    <xf numFmtId="0" fontId="46" fillId="0" borderId="0" xfId="67" applyFont="1" applyFill="1" applyAlignment="1"/>
    <xf numFmtId="0" fontId="17" fillId="0" borderId="5" xfId="4" applyFont="1" applyFill="1" applyBorder="1" applyAlignment="1">
      <alignment vertical="center"/>
    </xf>
    <xf numFmtId="0" fontId="17" fillId="0" borderId="5" xfId="4" applyFont="1" applyFill="1" applyBorder="1" applyAlignment="1">
      <alignment vertical="top"/>
    </xf>
    <xf numFmtId="0" fontId="17" fillId="0" borderId="5" xfId="4" applyFont="1" applyFill="1" applyBorder="1" applyAlignment="1">
      <alignment horizontal="center" vertical="top"/>
    </xf>
    <xf numFmtId="0" fontId="17" fillId="0" borderId="5" xfId="4" applyFont="1" applyFill="1" applyBorder="1" applyAlignment="1">
      <alignment horizontal="center" vertical="center"/>
    </xf>
    <xf numFmtId="3" fontId="17" fillId="0" borderId="5" xfId="4" applyNumberFormat="1" applyFont="1" applyFill="1" applyBorder="1" applyAlignment="1">
      <alignment horizontal="right" vertical="center"/>
    </xf>
    <xf numFmtId="171" fontId="17" fillId="0" borderId="5" xfId="67" applyNumberFormat="1" applyFont="1" applyFill="1" applyBorder="1" applyAlignment="1"/>
    <xf numFmtId="0" fontId="17" fillId="0" borderId="5" xfId="4" applyFont="1" applyFill="1" applyBorder="1" applyAlignment="1">
      <alignment horizontal="center"/>
    </xf>
    <xf numFmtId="0" fontId="17" fillId="0" borderId="5" xfId="4" applyFont="1" applyFill="1" applyBorder="1" applyAlignment="1"/>
    <xf numFmtId="3" fontId="17" fillId="0" borderId="5" xfId="4" applyNumberFormat="1" applyFont="1" applyFill="1" applyBorder="1" applyAlignment="1">
      <alignment horizontal="right"/>
    </xf>
    <xf numFmtId="0" fontId="60" fillId="0" borderId="0" xfId="67" applyFont="1" applyFill="1" applyAlignment="1"/>
    <xf numFmtId="3" fontId="59" fillId="0" borderId="5" xfId="4" applyNumberFormat="1" applyFont="1" applyFill="1" applyBorder="1" applyAlignment="1">
      <alignment horizontal="right"/>
    </xf>
    <xf numFmtId="3" fontId="21" fillId="3" borderId="5" xfId="67" applyNumberFormat="1" applyFont="1" applyFill="1" applyBorder="1" applyAlignment="1">
      <alignment horizontal="right"/>
    </xf>
    <xf numFmtId="3" fontId="17" fillId="0" borderId="5" xfId="67" applyNumberFormat="1" applyFont="1" applyFill="1" applyBorder="1" applyAlignment="1">
      <alignment horizontal="right"/>
    </xf>
    <xf numFmtId="0" fontId="21" fillId="0" borderId="5" xfId="4" quotePrefix="1" applyFont="1" applyFill="1" applyBorder="1" applyAlignment="1">
      <alignment horizontal="center"/>
    </xf>
    <xf numFmtId="3" fontId="21" fillId="0" borderId="5" xfId="4" quotePrefix="1" applyNumberFormat="1" applyFont="1" applyFill="1" applyBorder="1" applyAlignment="1">
      <alignment horizontal="right"/>
    </xf>
    <xf numFmtId="3" fontId="21" fillId="0" borderId="4" xfId="4" quotePrefix="1" applyNumberFormat="1" applyFont="1" applyFill="1" applyBorder="1" applyAlignment="1">
      <alignment horizontal="right" vertical="center"/>
    </xf>
    <xf numFmtId="0" fontId="21" fillId="0" borderId="14" xfId="4" applyFont="1" applyFill="1" applyBorder="1" applyAlignment="1">
      <alignment horizontal="center"/>
    </xf>
    <xf numFmtId="176" fontId="21" fillId="0" borderId="14" xfId="4" applyNumberFormat="1" applyFont="1" applyFill="1" applyBorder="1" applyAlignment="1">
      <alignment horizontal="center"/>
    </xf>
    <xf numFmtId="0" fontId="21" fillId="0" borderId="5" xfId="4" applyFont="1" applyFill="1" applyBorder="1" applyAlignment="1">
      <alignment vertical="top"/>
    </xf>
    <xf numFmtId="49" fontId="21" fillId="0" borderId="5" xfId="4" applyNumberFormat="1" applyFont="1" applyFill="1" applyBorder="1" applyAlignment="1">
      <alignment horizontal="center" vertical="center"/>
    </xf>
    <xf numFmtId="176" fontId="21" fillId="0" borderId="5" xfId="4" quotePrefix="1" applyNumberFormat="1" applyFont="1" applyFill="1" applyBorder="1" applyAlignment="1">
      <alignment horizontal="center" vertical="center"/>
    </xf>
    <xf numFmtId="49" fontId="17" fillId="0" borderId="5" xfId="4" applyNumberFormat="1" applyFont="1" applyFill="1" applyBorder="1" applyAlignment="1">
      <alignment horizontal="center" vertical="center"/>
    </xf>
    <xf numFmtId="176" fontId="17" fillId="0" borderId="5" xfId="4" quotePrefix="1" applyNumberFormat="1" applyFont="1" applyFill="1" applyBorder="1" applyAlignment="1">
      <alignment horizontal="center" vertical="center"/>
    </xf>
    <xf numFmtId="3" fontId="17" fillId="0" borderId="5" xfId="4" quotePrefix="1" applyNumberFormat="1" applyFont="1" applyFill="1" applyBorder="1" applyAlignment="1">
      <alignment horizontal="right" vertical="center"/>
    </xf>
    <xf numFmtId="168" fontId="17" fillId="0" borderId="5" xfId="67" applyNumberFormat="1" applyFont="1" applyFill="1" applyBorder="1" applyAlignment="1"/>
    <xf numFmtId="0" fontId="17" fillId="0" borderId="5" xfId="4" quotePrefix="1" applyFont="1" applyFill="1" applyBorder="1" applyAlignment="1">
      <alignment horizontal="center" vertical="center"/>
    </xf>
    <xf numFmtId="173" fontId="21" fillId="0" borderId="5" xfId="4" applyNumberFormat="1" applyFont="1" applyFill="1" applyBorder="1" applyAlignment="1">
      <alignment horizontal="left" vertical="center"/>
    </xf>
    <xf numFmtId="3" fontId="21" fillId="0" borderId="5" xfId="75" applyNumberFormat="1" applyFont="1" applyFill="1" applyBorder="1" applyAlignment="1">
      <alignment horizontal="right" vertical="center"/>
    </xf>
    <xf numFmtId="0" fontId="21" fillId="0" borderId="5" xfId="77" applyFont="1" applyFill="1" applyBorder="1" applyAlignment="1"/>
    <xf numFmtId="0" fontId="21" fillId="0" borderId="5" xfId="75" applyFont="1" applyFill="1" applyBorder="1" applyAlignment="1">
      <alignment horizontal="center" vertical="top"/>
    </xf>
    <xf numFmtId="3" fontId="21" fillId="0" borderId="5" xfId="75" applyNumberFormat="1" applyFont="1" applyFill="1" applyBorder="1" applyAlignment="1">
      <alignment horizontal="right" vertical="top"/>
    </xf>
    <xf numFmtId="0" fontId="17" fillId="0" borderId="5" xfId="76" applyFont="1" applyFill="1" applyBorder="1" applyAlignment="1">
      <alignment horizontal="right" vertical="center"/>
    </xf>
    <xf numFmtId="0" fontId="17" fillId="0" borderId="5" xfId="76" applyFont="1" applyFill="1" applyBorder="1" applyAlignment="1">
      <alignment horizontal="right" vertical="top"/>
    </xf>
    <xf numFmtId="0" fontId="17" fillId="0" borderId="5" xfId="76" applyFont="1" applyFill="1" applyBorder="1" applyAlignment="1">
      <alignment horizontal="right"/>
    </xf>
    <xf numFmtId="49" fontId="17" fillId="0" borderId="5" xfId="76" applyNumberFormat="1" applyFont="1" applyFill="1" applyBorder="1" applyAlignment="1">
      <alignment horizontal="center" vertical="center"/>
    </xf>
    <xf numFmtId="3" fontId="17" fillId="0" borderId="5" xfId="76" applyNumberFormat="1" applyFont="1" applyFill="1" applyBorder="1" applyAlignment="1">
      <alignment horizontal="right" vertical="center"/>
    </xf>
    <xf numFmtId="171" fontId="17" fillId="0" borderId="5" xfId="67" applyNumberFormat="1" applyFont="1" applyFill="1" applyBorder="1" applyAlignment="1">
      <alignment horizontal="right"/>
    </xf>
    <xf numFmtId="0" fontId="17" fillId="0" borderId="5" xfId="67" applyFont="1" applyFill="1" applyBorder="1" applyAlignment="1">
      <alignment horizontal="right"/>
    </xf>
    <xf numFmtId="3" fontId="21" fillId="0" borderId="5" xfId="4" applyNumberFormat="1" applyFont="1" applyFill="1" applyBorder="1" applyAlignment="1">
      <alignment horizontal="right" vertical="distributed"/>
    </xf>
    <xf numFmtId="0" fontId="21" fillId="0" borderId="5" xfId="4" applyFont="1" applyFill="1" applyBorder="1" applyAlignment="1">
      <alignment horizontal="center" vertical="distributed" textRotation="90"/>
    </xf>
    <xf numFmtId="171" fontId="21" fillId="0" borderId="5" xfId="4" applyNumberFormat="1" applyFont="1" applyFill="1" applyBorder="1" applyAlignment="1">
      <alignment horizontal="center" vertical="center" textRotation="90"/>
    </xf>
    <xf numFmtId="0" fontId="21" fillId="0" borderId="5" xfId="67" applyFont="1" applyFill="1" applyBorder="1" applyAlignment="1">
      <alignment vertical="top"/>
    </xf>
    <xf numFmtId="0" fontId="21" fillId="0" borderId="5" xfId="75" applyFont="1" applyFill="1" applyBorder="1" applyAlignment="1">
      <alignment horizontal="left" vertical="center"/>
    </xf>
    <xf numFmtId="3" fontId="21" fillId="0" borderId="5" xfId="67" applyNumberFormat="1" applyFont="1" applyFill="1" applyBorder="1" applyAlignment="1"/>
    <xf numFmtId="3" fontId="21" fillId="0" borderId="5" xfId="67" applyNumberFormat="1" applyFont="1" applyFill="1" applyBorder="1" applyAlignment="1">
      <alignment vertical="center"/>
    </xf>
    <xf numFmtId="4" fontId="21" fillId="0" borderId="5" xfId="67" applyNumberFormat="1" applyFont="1" applyFill="1" applyBorder="1" applyAlignment="1"/>
    <xf numFmtId="0" fontId="21" fillId="0" borderId="5" xfId="67" quotePrefix="1" applyFont="1" applyFill="1" applyBorder="1" applyAlignment="1">
      <alignment horizontal="center" vertical="center"/>
    </xf>
    <xf numFmtId="3" fontId="21" fillId="0" borderId="5" xfId="67" quotePrefix="1" applyNumberFormat="1" applyFont="1" applyFill="1" applyBorder="1" applyAlignment="1">
      <alignment horizontal="right" vertical="center"/>
    </xf>
    <xf numFmtId="0" fontId="21" fillId="0" borderId="5" xfId="67" applyFont="1" applyFill="1" applyBorder="1" applyAlignment="1">
      <alignment wrapText="1"/>
    </xf>
    <xf numFmtId="0" fontId="7" fillId="4" borderId="5" xfId="1" applyNumberFormat="1" applyFont="1" applyFill="1" applyBorder="1" applyAlignment="1">
      <alignment horizontal="center" vertical="center" textRotation="90"/>
    </xf>
    <xf numFmtId="167" fontId="17" fillId="0" borderId="5" xfId="4" applyNumberFormat="1" applyFont="1" applyBorder="1"/>
    <xf numFmtId="0" fontId="14" fillId="0" borderId="5" xfId="4" applyFont="1" applyFill="1" applyBorder="1" applyAlignment="1">
      <alignment horizontal="center"/>
    </xf>
    <xf numFmtId="0" fontId="14" fillId="0" borderId="5" xfId="4" applyFont="1" applyFill="1" applyBorder="1" applyAlignment="1">
      <alignment horizontal="center" vertical="top" wrapText="1"/>
    </xf>
    <xf numFmtId="0" fontId="14" fillId="0" borderId="5" xfId="4" applyFont="1" applyFill="1" applyBorder="1"/>
    <xf numFmtId="0" fontId="32" fillId="0" borderId="5" xfId="4" applyFont="1" applyBorder="1" applyAlignment="1">
      <alignment horizontal="left"/>
    </xf>
    <xf numFmtId="0" fontId="63" fillId="4" borderId="0" xfId="78" applyFill="1"/>
    <xf numFmtId="0" fontId="7" fillId="4" borderId="3" xfId="78" applyFont="1" applyFill="1" applyBorder="1" applyAlignment="1">
      <alignment horizontal="center" vertical="center"/>
    </xf>
    <xf numFmtId="0" fontId="7" fillId="4" borderId="7" xfId="78" applyFont="1" applyFill="1" applyBorder="1" applyAlignment="1">
      <alignment horizontal="center" vertical="center"/>
    </xf>
    <xf numFmtId="0" fontId="7" fillId="4" borderId="9" xfId="78" applyFont="1" applyFill="1" applyBorder="1" applyAlignment="1">
      <alignment horizontal="center" vertical="center"/>
    </xf>
    <xf numFmtId="0" fontId="7" fillId="4" borderId="13" xfId="78" applyFont="1" applyFill="1" applyBorder="1" applyAlignment="1">
      <alignment horizontal="center" vertical="center"/>
    </xf>
    <xf numFmtId="0" fontId="7" fillId="4" borderId="14" xfId="78" applyFont="1" applyFill="1" applyBorder="1" applyAlignment="1">
      <alignment horizontal="center" vertical="center"/>
    </xf>
    <xf numFmtId="0" fontId="7" fillId="4" borderId="12" xfId="78" applyFont="1" applyFill="1" applyBorder="1" applyAlignment="1">
      <alignment horizontal="center" vertical="center"/>
    </xf>
    <xf numFmtId="49" fontId="10" fillId="4" borderId="5" xfId="3" applyNumberFormat="1" applyFont="1" applyFill="1" applyBorder="1" applyAlignment="1">
      <alignment vertical="center"/>
    </xf>
    <xf numFmtId="0" fontId="8" fillId="4" borderId="5" xfId="3" applyFont="1" applyFill="1" applyBorder="1" applyAlignment="1">
      <alignment horizontal="center" vertical="center" wrapText="1"/>
    </xf>
    <xf numFmtId="0" fontId="10" fillId="4" borderId="5" xfId="3" applyNumberFormat="1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 wrapText="1"/>
    </xf>
    <xf numFmtId="0" fontId="7" fillId="4" borderId="5" xfId="1" applyNumberFormat="1" applyFont="1" applyFill="1" applyBorder="1" applyAlignment="1">
      <alignment horizontal="center" vertical="center" wrapText="1"/>
    </xf>
    <xf numFmtId="2" fontId="7" fillId="4" borderId="5" xfId="3" applyNumberFormat="1" applyFont="1" applyFill="1" applyBorder="1" applyAlignment="1">
      <alignment horizontal="center" vertical="center"/>
    </xf>
    <xf numFmtId="2" fontId="7" fillId="4" borderId="5" xfId="5" applyNumberFormat="1" applyFont="1" applyFill="1" applyBorder="1" applyAlignment="1">
      <alignment horizontal="center"/>
    </xf>
    <xf numFmtId="0" fontId="10" fillId="4" borderId="5" xfId="3" applyFont="1" applyFill="1" applyBorder="1" applyAlignment="1">
      <alignment vertical="center"/>
    </xf>
    <xf numFmtId="0" fontId="10" fillId="4" borderId="5" xfId="3" applyFont="1" applyFill="1" applyBorder="1" applyAlignment="1">
      <alignment horizontal="center" vertical="center"/>
    </xf>
    <xf numFmtId="2" fontId="10" fillId="4" borderId="5" xfId="3" applyNumberFormat="1" applyFont="1" applyFill="1" applyBorder="1" applyAlignment="1">
      <alignment horizontal="center" vertical="center"/>
    </xf>
    <xf numFmtId="0" fontId="8" fillId="4" borderId="5" xfId="78" applyFont="1" applyFill="1" applyBorder="1" applyAlignment="1">
      <alignment horizontal="center" vertical="center"/>
    </xf>
    <xf numFmtId="0" fontId="8" fillId="4" borderId="14" xfId="5" applyFont="1" applyFill="1" applyBorder="1" applyAlignment="1">
      <alignment horizontal="center" vertical="center"/>
    </xf>
    <xf numFmtId="0" fontId="8" fillId="4" borderId="5" xfId="1" applyNumberFormat="1" applyFont="1" applyFill="1" applyBorder="1" applyAlignment="1">
      <alignment horizontal="center" vertical="center" textRotation="90"/>
    </xf>
    <xf numFmtId="3" fontId="8" fillId="4" borderId="5" xfId="78" applyNumberFormat="1" applyFont="1" applyFill="1" applyBorder="1" applyAlignment="1">
      <alignment horizontal="right" vertical="center"/>
    </xf>
    <xf numFmtId="3" fontId="7" fillId="4" borderId="5" xfId="5" applyNumberFormat="1" applyFont="1" applyFill="1" applyBorder="1" applyAlignment="1">
      <alignment horizontal="right" vertical="center"/>
    </xf>
    <xf numFmtId="164" fontId="8" fillId="4" borderId="5" xfId="5" applyNumberFormat="1" applyFont="1" applyFill="1" applyBorder="1" applyAlignment="1">
      <alignment horizontal="right" vertical="center"/>
    </xf>
    <xf numFmtId="0" fontId="8" fillId="4" borderId="5" xfId="1" applyNumberFormat="1" applyFont="1" applyFill="1" applyBorder="1" applyAlignment="1">
      <alignment vertical="center"/>
    </xf>
    <xf numFmtId="0" fontId="7" fillId="4" borderId="5" xfId="5" applyNumberFormat="1" applyFont="1" applyFill="1" applyBorder="1" applyAlignment="1">
      <alignment horizontal="center" vertical="center"/>
    </xf>
    <xf numFmtId="0" fontId="7" fillId="4" borderId="1" xfId="5" applyFont="1" applyFill="1" applyBorder="1" applyAlignment="1">
      <alignment vertical="center"/>
    </xf>
    <xf numFmtId="0" fontId="7" fillId="4" borderId="5" xfId="78" applyFont="1" applyFill="1" applyBorder="1" applyAlignment="1">
      <alignment horizontal="justify" vertical="center"/>
    </xf>
    <xf numFmtId="0" fontId="7" fillId="4" borderId="4" xfId="5" applyFont="1" applyFill="1" applyBorder="1" applyAlignment="1">
      <alignment horizontal="center" vertical="center"/>
    </xf>
    <xf numFmtId="0" fontId="8" fillId="4" borderId="5" xfId="5" applyFont="1" applyFill="1" applyBorder="1" applyAlignment="1">
      <alignment horizontal="center" vertical="center"/>
    </xf>
    <xf numFmtId="3" fontId="8" fillId="4" borderId="5" xfId="5" applyNumberFormat="1" applyFont="1" applyFill="1" applyBorder="1" applyAlignment="1">
      <alignment horizontal="right" vertical="center"/>
    </xf>
    <xf numFmtId="164" fontId="7" fillId="4" borderId="5" xfId="5" applyNumberFormat="1" applyFont="1" applyFill="1" applyBorder="1" applyAlignment="1">
      <alignment horizontal="right" vertical="center"/>
    </xf>
    <xf numFmtId="0" fontId="64" fillId="4" borderId="5" xfId="78" applyFont="1" applyFill="1" applyBorder="1" applyAlignment="1">
      <alignment vertical="center"/>
    </xf>
    <xf numFmtId="0" fontId="7" fillId="4" borderId="1" xfId="5" applyFont="1" applyFill="1" applyBorder="1" applyAlignment="1">
      <alignment horizontal="center" vertical="center"/>
    </xf>
    <xf numFmtId="2" fontId="7" fillId="4" borderId="1" xfId="5" applyNumberFormat="1" applyFont="1" applyFill="1" applyBorder="1" applyAlignment="1">
      <alignment horizontal="center" vertical="center"/>
    </xf>
    <xf numFmtId="0" fontId="47" fillId="4" borderId="0" xfId="78" applyFont="1" applyFill="1"/>
    <xf numFmtId="0" fontId="8" fillId="4" borderId="5" xfId="78" applyFont="1" applyFill="1" applyBorder="1" applyAlignment="1">
      <alignment horizontal="right" vertical="center"/>
    </xf>
    <xf numFmtId="0" fontId="65" fillId="4" borderId="0" xfId="78" applyFont="1" applyFill="1"/>
    <xf numFmtId="0" fontId="7" fillId="4" borderId="14" xfId="5" applyFont="1" applyFill="1" applyBorder="1" applyAlignment="1">
      <alignment horizontal="center" vertical="center"/>
    </xf>
    <xf numFmtId="0" fontId="7" fillId="4" borderId="5" xfId="78" applyFont="1" applyFill="1" applyBorder="1" applyAlignment="1">
      <alignment horizontal="center" vertical="center"/>
    </xf>
    <xf numFmtId="3" fontId="7" fillId="4" borderId="5" xfId="78" applyNumberFormat="1" applyFont="1" applyFill="1" applyBorder="1" applyAlignment="1">
      <alignment horizontal="right" vertical="center"/>
    </xf>
    <xf numFmtId="2" fontId="7" fillId="4" borderId="5" xfId="1" applyNumberFormat="1" applyFont="1" applyFill="1" applyBorder="1" applyAlignment="1">
      <alignment horizontal="center" vertical="center"/>
    </xf>
    <xf numFmtId="0" fontId="62" fillId="4" borderId="0" xfId="78" applyFont="1" applyFill="1"/>
    <xf numFmtId="0" fontId="7" fillId="4" borderId="5" xfId="5" applyFont="1" applyFill="1" applyBorder="1" applyAlignment="1">
      <alignment horizontal="left" vertical="center"/>
    </xf>
    <xf numFmtId="0" fontId="8" fillId="4" borderId="5" xfId="5" applyNumberFormat="1" applyFont="1" applyFill="1" applyBorder="1" applyAlignment="1">
      <alignment horizontal="center" vertical="center"/>
    </xf>
    <xf numFmtId="0" fontId="8" fillId="4" borderId="5" xfId="5" applyFont="1" applyFill="1" applyBorder="1" applyAlignment="1">
      <alignment vertical="center"/>
    </xf>
    <xf numFmtId="0" fontId="8" fillId="4" borderId="5" xfId="5" applyFont="1" applyFill="1" applyBorder="1" applyAlignment="1">
      <alignment horizontal="right" vertical="center"/>
    </xf>
    <xf numFmtId="2" fontId="8" fillId="4" borderId="1" xfId="5" applyNumberFormat="1" applyFont="1" applyFill="1" applyBorder="1" applyAlignment="1">
      <alignment horizontal="center" vertical="center"/>
    </xf>
    <xf numFmtId="0" fontId="8" fillId="4" borderId="1" xfId="5" applyFont="1" applyFill="1" applyBorder="1" applyAlignment="1">
      <alignment horizontal="center" vertical="center"/>
    </xf>
    <xf numFmtId="0" fontId="8" fillId="4" borderId="1" xfId="5" applyFont="1" applyFill="1" applyBorder="1" applyAlignment="1">
      <alignment vertical="center"/>
    </xf>
    <xf numFmtId="0" fontId="8" fillId="4" borderId="4" xfId="5" applyFont="1" applyFill="1" applyBorder="1" applyAlignment="1">
      <alignment horizontal="center" vertical="center"/>
    </xf>
    <xf numFmtId="3" fontId="13" fillId="4" borderId="5" xfId="78" applyNumberFormat="1" applyFont="1" applyFill="1" applyBorder="1" applyAlignment="1">
      <alignment horizontal="right" vertical="center"/>
    </xf>
    <xf numFmtId="0" fontId="9" fillId="4" borderId="5" xfId="78" applyFont="1" applyFill="1" applyBorder="1" applyAlignment="1">
      <alignment vertical="center"/>
    </xf>
    <xf numFmtId="0" fontId="7" fillId="4" borderId="5" xfId="5" applyFont="1" applyFill="1" applyBorder="1" applyAlignment="1">
      <alignment vertical="center"/>
    </xf>
    <xf numFmtId="2" fontId="7" fillId="4" borderId="5" xfId="78" applyNumberFormat="1" applyFont="1" applyFill="1" applyBorder="1" applyAlignment="1">
      <alignment horizontal="center" vertical="center"/>
    </xf>
    <xf numFmtId="2" fontId="8" fillId="4" borderId="5" xfId="78" applyNumberFormat="1" applyFont="1" applyFill="1" applyBorder="1" applyAlignment="1">
      <alignment horizontal="center" vertical="center"/>
    </xf>
    <xf numFmtId="0" fontId="8" fillId="4" borderId="5" xfId="78" applyFont="1" applyFill="1" applyBorder="1" applyAlignment="1">
      <alignment vertical="center"/>
    </xf>
    <xf numFmtId="0" fontId="7" fillId="4" borderId="5" xfId="78" applyFont="1" applyFill="1" applyBorder="1" applyAlignment="1">
      <alignment horizontal="left" vertical="center"/>
    </xf>
    <xf numFmtId="0" fontId="7" fillId="4" borderId="5" xfId="78" applyNumberFormat="1" applyFont="1" applyFill="1" applyBorder="1" applyAlignment="1">
      <alignment horizontal="center" vertical="center"/>
    </xf>
    <xf numFmtId="0" fontId="27" fillId="4" borderId="5" xfId="5" applyFont="1" applyFill="1" applyBorder="1" applyAlignment="1">
      <alignment horizontal="center" vertical="center"/>
    </xf>
    <xf numFmtId="0" fontId="7" fillId="4" borderId="5" xfId="78" applyFont="1" applyFill="1" applyBorder="1" applyAlignment="1">
      <alignment horizontal="right" vertical="center"/>
    </xf>
    <xf numFmtId="0" fontId="7" fillId="4" borderId="5" xfId="78" applyFont="1" applyFill="1" applyBorder="1" applyAlignment="1">
      <alignment vertical="center"/>
    </xf>
    <xf numFmtId="0" fontId="29" fillId="4" borderId="5" xfId="5" applyFont="1" applyFill="1" applyBorder="1" applyAlignment="1">
      <alignment horizontal="center" vertical="center"/>
    </xf>
    <xf numFmtId="0" fontId="7" fillId="4" borderId="5" xfId="54" applyFont="1" applyFill="1" applyBorder="1" applyAlignment="1">
      <alignment horizontal="center" vertical="center"/>
    </xf>
    <xf numFmtId="49" fontId="7" fillId="4" borderId="5" xfId="54" applyNumberFormat="1" applyFont="1" applyFill="1" applyBorder="1" applyAlignment="1">
      <alignment horizontal="left" vertical="center" wrapText="1"/>
    </xf>
    <xf numFmtId="0" fontId="7" fillId="4" borderId="5" xfId="54" applyNumberFormat="1" applyFont="1" applyFill="1" applyBorder="1" applyAlignment="1">
      <alignment horizontal="center" vertical="center"/>
    </xf>
    <xf numFmtId="49" fontId="7" fillId="4" borderId="5" xfId="54" applyNumberFormat="1" applyFont="1" applyFill="1" applyBorder="1" applyAlignment="1">
      <alignment horizontal="center" vertical="center"/>
    </xf>
    <xf numFmtId="0" fontId="7" fillId="4" borderId="5" xfId="55" applyFont="1" applyFill="1" applyBorder="1" applyAlignment="1">
      <alignment horizontal="center" vertical="center" wrapText="1"/>
    </xf>
    <xf numFmtId="0" fontId="7" fillId="4" borderId="5" xfId="54" applyFont="1" applyFill="1" applyBorder="1" applyAlignment="1">
      <alignment vertical="center"/>
    </xf>
    <xf numFmtId="171" fontId="7" fillId="4" borderId="5" xfId="1" applyNumberFormat="1" applyFont="1" applyFill="1" applyBorder="1" applyAlignment="1">
      <alignment vertical="center"/>
    </xf>
    <xf numFmtId="2" fontId="7" fillId="4" borderId="5" xfId="54" applyNumberFormat="1" applyFont="1" applyFill="1" applyBorder="1" applyAlignment="1">
      <alignment horizontal="center" vertical="center"/>
    </xf>
    <xf numFmtId="0" fontId="28" fillId="4" borderId="0" xfId="54" applyFont="1" applyFill="1" applyAlignment="1">
      <alignment vertical="center"/>
    </xf>
    <xf numFmtId="0" fontId="8" fillId="4" borderId="5" xfId="54" applyFont="1" applyFill="1" applyBorder="1" applyAlignment="1">
      <alignment horizontal="center" vertical="center"/>
    </xf>
    <xf numFmtId="49" fontId="8" fillId="4" borderId="5" xfId="54" applyNumberFormat="1" applyFont="1" applyFill="1" applyBorder="1" applyAlignment="1">
      <alignment horizontal="right" vertical="center" wrapText="1"/>
    </xf>
    <xf numFmtId="49" fontId="8" fillId="4" borderId="5" xfId="54" applyNumberFormat="1" applyFont="1" applyFill="1" applyBorder="1" applyAlignment="1">
      <alignment horizontal="center" vertical="center"/>
    </xf>
    <xf numFmtId="0" fontId="8" fillId="4" borderId="5" xfId="54" applyNumberFormat="1" applyFont="1" applyFill="1" applyBorder="1" applyAlignment="1">
      <alignment horizontal="center" vertical="center"/>
    </xf>
    <xf numFmtId="0" fontId="8" fillId="4" borderId="5" xfId="55" applyFont="1" applyFill="1" applyBorder="1" applyAlignment="1">
      <alignment horizontal="center" vertical="center" wrapText="1"/>
    </xf>
    <xf numFmtId="0" fontId="8" fillId="4" borderId="5" xfId="54" applyFont="1" applyFill="1" applyBorder="1" applyAlignment="1">
      <alignment vertical="center"/>
    </xf>
    <xf numFmtId="171" fontId="8" fillId="4" borderId="5" xfId="1" applyNumberFormat="1" applyFont="1" applyFill="1" applyBorder="1" applyAlignment="1">
      <alignment vertical="center"/>
    </xf>
    <xf numFmtId="2" fontId="8" fillId="4" borderId="5" xfId="54" applyNumberFormat="1" applyFont="1" applyFill="1" applyBorder="1" applyAlignment="1">
      <alignment horizontal="center" vertical="center"/>
    </xf>
    <xf numFmtId="0" fontId="30" fillId="4" borderId="0" xfId="54" applyFont="1" applyFill="1" applyAlignment="1">
      <alignment vertical="center"/>
    </xf>
    <xf numFmtId="49" fontId="7" fillId="4" borderId="5" xfId="78" applyNumberFormat="1" applyFont="1" applyFill="1" applyBorder="1" applyAlignment="1">
      <alignment horizontal="center" vertical="center"/>
    </xf>
    <xf numFmtId="0" fontId="7" fillId="4" borderId="14" xfId="5" applyFont="1" applyFill="1" applyBorder="1" applyAlignment="1">
      <alignment vertical="center"/>
    </xf>
    <xf numFmtId="164" fontId="8" fillId="4" borderId="5" xfId="78" applyNumberFormat="1" applyFont="1" applyFill="1" applyBorder="1" applyAlignment="1">
      <alignment horizontal="right" vertical="center"/>
    </xf>
    <xf numFmtId="0" fontId="27" fillId="4" borderId="5" xfId="78" applyFont="1" applyFill="1" applyBorder="1" applyAlignment="1">
      <alignment horizontal="center" vertical="center"/>
    </xf>
    <xf numFmtId="0" fontId="29" fillId="4" borderId="5" xfId="78" applyFont="1" applyFill="1" applyBorder="1" applyAlignment="1">
      <alignment horizontal="center" vertical="center"/>
    </xf>
    <xf numFmtId="49" fontId="7" fillId="4" borderId="5" xfId="4" applyNumberFormat="1" applyFont="1" applyFill="1" applyBorder="1" applyAlignment="1">
      <alignment horizontal="left" vertical="center"/>
    </xf>
    <xf numFmtId="0" fontId="10" fillId="4" borderId="5" xfId="3" applyFont="1" applyFill="1" applyBorder="1" applyAlignment="1">
      <alignment horizontal="center" vertical="center" wrapText="1"/>
    </xf>
    <xf numFmtId="3" fontId="7" fillId="4" borderId="5" xfId="4" applyNumberFormat="1" applyFont="1" applyFill="1" applyBorder="1" applyAlignment="1">
      <alignment horizontal="right" vertical="center" wrapText="1"/>
    </xf>
    <xf numFmtId="2" fontId="8" fillId="4" borderId="5" xfId="4" applyNumberFormat="1" applyFont="1" applyFill="1" applyBorder="1" applyAlignment="1">
      <alignment horizontal="center" vertical="center"/>
    </xf>
    <xf numFmtId="0" fontId="8" fillId="4" borderId="1" xfId="78" applyFont="1" applyFill="1" applyBorder="1" applyAlignment="1">
      <alignment vertical="center"/>
    </xf>
    <xf numFmtId="49" fontId="8" fillId="4" borderId="5" xfId="4" applyNumberFormat="1" applyFont="1" applyFill="1" applyBorder="1" applyAlignment="1">
      <alignment horizontal="center" vertical="center" wrapText="1"/>
    </xf>
    <xf numFmtId="3" fontId="8" fillId="4" borderId="5" xfId="4" applyNumberFormat="1" applyFont="1" applyFill="1" applyBorder="1" applyAlignment="1">
      <alignment horizontal="right" vertical="center" wrapText="1"/>
    </xf>
    <xf numFmtId="0" fontId="7" fillId="4" borderId="1" xfId="78" applyFont="1" applyFill="1" applyBorder="1" applyAlignment="1">
      <alignment horizontal="center" vertical="center"/>
    </xf>
    <xf numFmtId="0" fontId="7" fillId="4" borderId="5" xfId="55" applyFont="1" applyFill="1" applyBorder="1" applyAlignment="1">
      <alignment horizontal="right" vertical="center" wrapText="1"/>
    </xf>
    <xf numFmtId="0" fontId="7" fillId="4" borderId="5" xfId="54" applyNumberFormat="1" applyFont="1" applyFill="1" applyBorder="1" applyAlignment="1">
      <alignment horizontal="left" vertical="center" wrapText="1"/>
    </xf>
    <xf numFmtId="3" fontId="8" fillId="4" borderId="4" xfId="5" applyNumberFormat="1" applyFont="1" applyFill="1" applyBorder="1" applyAlignment="1">
      <alignment horizontal="right" vertical="center"/>
    </xf>
    <xf numFmtId="3" fontId="7" fillId="4" borderId="5" xfId="1" applyNumberFormat="1" applyFont="1" applyFill="1" applyBorder="1" applyAlignment="1">
      <alignment horizontal="right" vertical="center" wrapText="1"/>
    </xf>
    <xf numFmtId="164" fontId="8" fillId="4" borderId="4" xfId="5" applyNumberFormat="1" applyFont="1" applyFill="1" applyBorder="1" applyAlignment="1">
      <alignment horizontal="right" vertical="center"/>
    </xf>
    <xf numFmtId="0" fontId="13" fillId="4" borderId="5" xfId="78" applyNumberFormat="1" applyFont="1" applyFill="1" applyBorder="1" applyAlignment="1">
      <alignment horizontal="center" vertical="center"/>
    </xf>
    <xf numFmtId="49" fontId="13" fillId="4" borderId="5" xfId="78" applyNumberFormat="1" applyFont="1" applyFill="1" applyBorder="1" applyAlignment="1">
      <alignment horizontal="center" vertical="center"/>
    </xf>
    <xf numFmtId="0" fontId="7" fillId="4" borderId="1" xfId="78" applyFont="1" applyFill="1" applyBorder="1" applyAlignment="1">
      <alignment vertical="center"/>
    </xf>
    <xf numFmtId="3" fontId="7" fillId="4" borderId="14" xfId="78" applyNumberFormat="1" applyFont="1" applyFill="1" applyBorder="1" applyAlignment="1">
      <alignment horizontal="right" vertical="center"/>
    </xf>
    <xf numFmtId="2" fontId="7" fillId="4" borderId="5" xfId="1" applyNumberFormat="1" applyFont="1" applyFill="1" applyBorder="1" applyAlignment="1">
      <alignment horizontal="center" vertical="center" wrapText="1"/>
    </xf>
    <xf numFmtId="0" fontId="8" fillId="4" borderId="5" xfId="78" applyNumberFormat="1" applyFont="1" applyFill="1" applyBorder="1" applyAlignment="1">
      <alignment horizontal="center" vertical="center"/>
    </xf>
    <xf numFmtId="0" fontId="8" fillId="4" borderId="4" xfId="78" applyFont="1" applyFill="1" applyBorder="1" applyAlignment="1">
      <alignment horizontal="center" vertic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8" fillId="4" borderId="1" xfId="78" applyFont="1" applyFill="1" applyBorder="1" applyAlignment="1">
      <alignment horizontal="center" vertical="center"/>
    </xf>
    <xf numFmtId="2" fontId="8" fillId="4" borderId="5" xfId="1" applyNumberFormat="1" applyFont="1" applyFill="1" applyBorder="1" applyAlignment="1">
      <alignment horizontal="center" vertical="center" wrapText="1"/>
    </xf>
    <xf numFmtId="3" fontId="8" fillId="4" borderId="5" xfId="1" applyNumberFormat="1" applyFont="1" applyFill="1" applyBorder="1" applyAlignment="1">
      <alignment horizontal="right" vertical="center" wrapText="1"/>
    </xf>
    <xf numFmtId="0" fontId="8" fillId="5" borderId="5" xfId="5" applyFont="1" applyFill="1" applyBorder="1" applyAlignment="1">
      <alignment horizontal="right" vertical="center"/>
    </xf>
    <xf numFmtId="0" fontId="8" fillId="5" borderId="5" xfId="5" applyFont="1" applyFill="1" applyBorder="1" applyAlignment="1">
      <alignment horizontal="center" vertical="center"/>
    </xf>
    <xf numFmtId="0" fontId="8" fillId="5" borderId="4" xfId="5" applyFont="1" applyFill="1" applyBorder="1" applyAlignment="1">
      <alignment horizontal="center" vertical="center"/>
    </xf>
    <xf numFmtId="3" fontId="8" fillId="5" borderId="5" xfId="5" applyNumberFormat="1" applyFont="1" applyFill="1" applyBorder="1" applyAlignment="1">
      <alignment horizontal="right" vertical="center"/>
    </xf>
    <xf numFmtId="164" fontId="8" fillId="5" borderId="5" xfId="5" applyNumberFormat="1" applyFont="1" applyFill="1" applyBorder="1" applyAlignment="1">
      <alignment horizontal="right" vertical="center"/>
    </xf>
    <xf numFmtId="0" fontId="64" fillId="5" borderId="5" xfId="78" applyFont="1" applyFill="1" applyBorder="1" applyAlignment="1">
      <alignment vertical="center"/>
    </xf>
    <xf numFmtId="0" fontId="8" fillId="5" borderId="5" xfId="78" applyFont="1" applyFill="1" applyBorder="1" applyAlignment="1">
      <alignment horizontal="center" vertical="center"/>
    </xf>
    <xf numFmtId="2" fontId="8" fillId="5" borderId="1" xfId="5" applyNumberFormat="1" applyFont="1" applyFill="1" applyBorder="1" applyAlignment="1">
      <alignment horizontal="center" vertical="center"/>
    </xf>
    <xf numFmtId="2" fontId="7" fillId="4" borderId="5" xfId="5" applyNumberFormat="1" applyFont="1" applyFill="1" applyBorder="1" applyAlignment="1">
      <alignment horizontal="center" vertical="center"/>
    </xf>
    <xf numFmtId="3" fontId="8" fillId="4" borderId="5" xfId="78" applyNumberFormat="1" applyFont="1" applyFill="1" applyBorder="1" applyAlignment="1">
      <alignment horizontal="center" vertical="center"/>
    </xf>
    <xf numFmtId="3" fontId="8" fillId="4" borderId="5" xfId="5" applyNumberFormat="1" applyFont="1" applyFill="1" applyBorder="1" applyAlignment="1">
      <alignment horizontal="center" vertical="center"/>
    </xf>
    <xf numFmtId="2" fontId="8" fillId="4" borderId="5" xfId="5" applyNumberFormat="1" applyFont="1" applyFill="1" applyBorder="1" applyAlignment="1">
      <alignment horizontal="center" vertical="center"/>
    </xf>
    <xf numFmtId="3" fontId="21" fillId="4" borderId="5" xfId="4" applyNumberFormat="1" applyFont="1" applyFill="1" applyBorder="1" applyAlignment="1">
      <alignment horizontal="right" vertical="center"/>
    </xf>
    <xf numFmtId="3" fontId="66" fillId="4" borderId="5" xfId="5" applyNumberFormat="1" applyFont="1" applyFill="1" applyBorder="1" applyAlignment="1">
      <alignment horizontal="right" vertical="center"/>
    </xf>
    <xf numFmtId="0" fontId="67" fillId="4" borderId="0" xfId="78" applyFont="1" applyFill="1"/>
    <xf numFmtId="0" fontId="8" fillId="4" borderId="3" xfId="5" applyFont="1" applyFill="1" applyBorder="1" applyAlignment="1">
      <alignment vertical="center"/>
    </xf>
    <xf numFmtId="0" fontId="8" fillId="4" borderId="3" xfId="5" applyFont="1" applyFill="1" applyBorder="1" applyAlignment="1">
      <alignment horizontal="center" vertical="center"/>
    </xf>
    <xf numFmtId="0" fontId="13" fillId="4" borderId="5" xfId="1" applyNumberFormat="1" applyFont="1" applyFill="1" applyBorder="1" applyAlignment="1">
      <alignment horizontal="center" vertical="center" wrapText="1"/>
    </xf>
    <xf numFmtId="0" fontId="13" fillId="4" borderId="5" xfId="1" applyNumberFormat="1" applyFont="1" applyFill="1" applyBorder="1" applyAlignment="1">
      <alignment horizontal="right" vertical="center" wrapText="1"/>
    </xf>
    <xf numFmtId="0" fontId="13" fillId="4" borderId="5" xfId="1" applyNumberFormat="1" applyFont="1" applyFill="1" applyBorder="1" applyAlignment="1">
      <alignment vertical="center"/>
    </xf>
    <xf numFmtId="3" fontId="66" fillId="4" borderId="5" xfId="1" applyNumberFormat="1" applyFont="1" applyFill="1" applyBorder="1" applyAlignment="1">
      <alignment horizontal="right" vertical="center"/>
    </xf>
    <xf numFmtId="3" fontId="69" fillId="4" borderId="5" xfId="1" applyNumberFormat="1" applyFont="1" applyFill="1" applyBorder="1" applyAlignment="1">
      <alignment horizontal="right" vertical="center"/>
    </xf>
    <xf numFmtId="49" fontId="7" fillId="4" borderId="5" xfId="78" applyNumberFormat="1" applyFont="1" applyFill="1" applyBorder="1" applyAlignment="1">
      <alignment vertical="center"/>
    </xf>
    <xf numFmtId="3" fontId="7" fillId="4" borderId="4" xfId="5" applyNumberFormat="1" applyFont="1" applyFill="1" applyBorder="1" applyAlignment="1">
      <alignment horizontal="right" vertical="center"/>
    </xf>
    <xf numFmtId="0" fontId="70" fillId="4" borderId="5" xfId="78" applyFont="1" applyFill="1" applyBorder="1"/>
    <xf numFmtId="0" fontId="70" fillId="4" borderId="5" xfId="78" applyFont="1" applyFill="1" applyBorder="1" applyAlignment="1">
      <alignment horizontal="center"/>
    </xf>
    <xf numFmtId="0" fontId="23" fillId="4" borderId="5" xfId="78" applyFont="1" applyFill="1" applyBorder="1"/>
    <xf numFmtId="164" fontId="23" fillId="4" borderId="5" xfId="78" applyNumberFormat="1" applyFont="1" applyFill="1" applyBorder="1"/>
    <xf numFmtId="0" fontId="70" fillId="4" borderId="0" xfId="78" applyFont="1" applyFill="1"/>
    <xf numFmtId="0" fontId="8" fillId="0" borderId="14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49" fontId="10" fillId="2" borderId="5" xfId="3" applyNumberFormat="1" applyFont="1" applyFill="1" applyBorder="1" applyAlignme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10" fillId="2" borderId="5" xfId="3" applyNumberFormat="1" applyFont="1" applyFill="1" applyBorder="1" applyAlignment="1">
      <alignment horizontal="center" vertical="center"/>
    </xf>
    <xf numFmtId="1" fontId="7" fillId="2" borderId="5" xfId="3" applyNumberFormat="1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right" vertical="center"/>
    </xf>
    <xf numFmtId="2" fontId="7" fillId="2" borderId="5" xfId="3" applyNumberFormat="1" applyFont="1" applyFill="1" applyBorder="1" applyAlignment="1">
      <alignment horizontal="center" vertical="center"/>
    </xf>
    <xf numFmtId="2" fontId="7" fillId="2" borderId="5" xfId="5" applyNumberFormat="1" applyFont="1" applyFill="1" applyBorder="1" applyAlignment="1">
      <alignment horizontal="center"/>
    </xf>
    <xf numFmtId="0" fontId="10" fillId="2" borderId="5" xfId="3" applyFont="1" applyFill="1" applyBorder="1" applyAlignment="1">
      <alignment vertical="center"/>
    </xf>
    <xf numFmtId="0" fontId="10" fillId="2" borderId="5" xfId="3" applyFont="1" applyFill="1" applyBorder="1" applyAlignment="1">
      <alignment horizontal="center" vertical="center"/>
    </xf>
    <xf numFmtId="2" fontId="10" fillId="2" borderId="5" xfId="3" applyNumberFormat="1" applyFont="1" applyFill="1" applyBorder="1" applyAlignment="1">
      <alignment horizontal="center" vertical="center"/>
    </xf>
    <xf numFmtId="0" fontId="63" fillId="2" borderId="0" xfId="78" applyFill="1"/>
    <xf numFmtId="0" fontId="63" fillId="4" borderId="6" xfId="78" applyFill="1" applyBorder="1" applyAlignment="1">
      <alignment horizontal="centerContinuous"/>
    </xf>
    <xf numFmtId="3" fontId="7" fillId="4" borderId="7" xfId="2" applyNumberFormat="1" applyFont="1" applyFill="1" applyBorder="1" applyAlignment="1">
      <alignment horizontal="centerContinuous" vertical="center"/>
    </xf>
    <xf numFmtId="0" fontId="63" fillId="0" borderId="0" xfId="78"/>
    <xf numFmtId="0" fontId="63" fillId="4" borderId="11" xfId="78" applyFill="1" applyBorder="1" applyAlignment="1">
      <alignment horizontal="centerContinuous"/>
    </xf>
    <xf numFmtId="0" fontId="63" fillId="4" borderId="0" xfId="78" applyFill="1" applyAlignment="1">
      <alignment horizontal="centerContinuous" vertical="center"/>
    </xf>
    <xf numFmtId="49" fontId="7" fillId="0" borderId="3" xfId="1" applyNumberFormat="1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right" vertical="center" textRotation="90"/>
    </xf>
    <xf numFmtId="0" fontId="7" fillId="0" borderId="5" xfId="1" applyNumberFormat="1" applyFont="1" applyFill="1" applyBorder="1" applyAlignment="1">
      <alignment horizontal="right" vertical="center" textRotation="90"/>
    </xf>
    <xf numFmtId="3" fontId="7" fillId="0" borderId="3" xfId="1" applyNumberFormat="1" applyFont="1" applyFill="1" applyBorder="1" applyAlignment="1">
      <alignment horizontal="right" vertical="center"/>
    </xf>
    <xf numFmtId="164" fontId="8" fillId="0" borderId="3" xfId="1" applyNumberFormat="1" applyFont="1" applyFill="1" applyBorder="1" applyAlignment="1">
      <alignment horizontal="right" vertical="center" textRotation="90"/>
    </xf>
    <xf numFmtId="0" fontId="7" fillId="0" borderId="3" xfId="1" applyNumberFormat="1" applyFont="1" applyFill="1" applyBorder="1" applyAlignment="1">
      <alignment horizontal="center" vertical="center" textRotation="90"/>
    </xf>
    <xf numFmtId="3" fontId="7" fillId="0" borderId="3" xfId="1" applyNumberFormat="1" applyFont="1" applyFill="1" applyBorder="1" applyAlignment="1">
      <alignment horizontal="right" vertical="center" textRotation="90"/>
    </xf>
    <xf numFmtId="1" fontId="7" fillId="0" borderId="3" xfId="1" applyNumberFormat="1" applyFont="1" applyFill="1" applyBorder="1" applyAlignment="1">
      <alignment horizontal="right" vertical="center" textRotation="90"/>
    </xf>
    <xf numFmtId="0" fontId="8" fillId="0" borderId="5" xfId="1" applyNumberFormat="1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left" vertical="center"/>
    </xf>
    <xf numFmtId="0" fontId="7" fillId="0" borderId="5" xfId="1" applyNumberFormat="1" applyFont="1" applyFill="1" applyBorder="1" applyAlignment="1">
      <alignment horizontal="right"/>
    </xf>
    <xf numFmtId="164" fontId="7" fillId="0" borderId="5" xfId="1" applyNumberFormat="1" applyFont="1" applyFill="1" applyBorder="1" applyAlignment="1">
      <alignment horizontal="right"/>
    </xf>
    <xf numFmtId="0" fontId="7" fillId="0" borderId="5" xfId="78" applyFont="1" applyFill="1" applyBorder="1" applyAlignment="1">
      <alignment horizontal="center" vertical="center"/>
    </xf>
    <xf numFmtId="1" fontId="7" fillId="0" borderId="5" xfId="78" applyNumberFormat="1" applyFont="1" applyFill="1" applyBorder="1" applyAlignment="1">
      <alignment horizontal="center" vertical="center"/>
    </xf>
    <xf numFmtId="0" fontId="7" fillId="0" borderId="5" xfId="78" applyFont="1" applyFill="1" applyBorder="1" applyAlignment="1">
      <alignment horizontal="left" vertical="top"/>
    </xf>
    <xf numFmtId="49" fontId="7" fillId="0" borderId="5" xfId="78" applyNumberFormat="1" applyFont="1" applyFill="1" applyBorder="1" applyAlignment="1">
      <alignment horizontal="center" vertical="center"/>
    </xf>
    <xf numFmtId="0" fontId="7" fillId="0" borderId="5" xfId="78" applyNumberFormat="1" applyFont="1" applyFill="1" applyBorder="1" applyAlignment="1">
      <alignment horizontal="right" vertical="center"/>
    </xf>
    <xf numFmtId="3" fontId="7" fillId="0" borderId="5" xfId="78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right" vertical="center"/>
    </xf>
    <xf numFmtId="0" fontId="7" fillId="0" borderId="5" xfId="78" applyFont="1" applyFill="1" applyBorder="1" applyAlignment="1">
      <alignment horizontal="right" vertical="center"/>
    </xf>
    <xf numFmtId="1" fontId="7" fillId="0" borderId="5" xfId="78" applyNumberFormat="1" applyFont="1" applyFill="1" applyBorder="1" applyAlignment="1">
      <alignment horizontal="right" vertical="center"/>
    </xf>
    <xf numFmtId="2" fontId="7" fillId="0" borderId="5" xfId="78" applyNumberFormat="1" applyFont="1" applyFill="1" applyBorder="1" applyAlignment="1">
      <alignment horizontal="right" vertical="center"/>
    </xf>
    <xf numFmtId="0" fontId="63" fillId="0" borderId="5" xfId="78" applyBorder="1" applyAlignment="1"/>
    <xf numFmtId="0" fontId="63" fillId="0" borderId="0" xfId="78" applyAlignment="1"/>
    <xf numFmtId="0" fontId="7" fillId="0" borderId="5" xfId="78" applyNumberFormat="1" applyFont="1" applyFill="1" applyBorder="1" applyAlignment="1">
      <alignment horizontal="center" vertical="center"/>
    </xf>
    <xf numFmtId="49" fontId="7" fillId="0" borderId="5" xfId="78" applyNumberFormat="1" applyFont="1" applyFill="1" applyBorder="1" applyAlignment="1">
      <alignment horizontal="right" vertical="center"/>
    </xf>
    <xf numFmtId="0" fontId="8" fillId="0" borderId="5" xfId="78" applyFont="1" applyFill="1" applyBorder="1" applyAlignment="1">
      <alignment horizontal="center" vertical="center"/>
    </xf>
    <xf numFmtId="1" fontId="8" fillId="0" borderId="5" xfId="78" applyNumberFormat="1" applyFont="1" applyFill="1" applyBorder="1" applyAlignment="1">
      <alignment horizontal="center" vertical="center"/>
    </xf>
    <xf numFmtId="0" fontId="8" fillId="0" borderId="5" xfId="78" applyFont="1" applyFill="1" applyBorder="1" applyAlignment="1">
      <alignment horizontal="right" vertical="top"/>
    </xf>
    <xf numFmtId="0" fontId="8" fillId="0" borderId="5" xfId="78" applyFont="1" applyFill="1" applyBorder="1" applyAlignment="1">
      <alignment horizontal="right" vertical="center"/>
    </xf>
    <xf numFmtId="3" fontId="8" fillId="0" borderId="5" xfId="78" applyNumberFormat="1" applyFont="1" applyFill="1" applyBorder="1" applyAlignment="1">
      <alignment horizontal="right" vertical="center"/>
    </xf>
    <xf numFmtId="171" fontId="8" fillId="0" borderId="5" xfId="1" applyNumberFormat="1" applyFont="1" applyFill="1" applyBorder="1" applyAlignment="1">
      <alignment horizontal="right" vertical="center"/>
    </xf>
    <xf numFmtId="4" fontId="8" fillId="0" borderId="5" xfId="1" applyNumberFormat="1" applyFont="1" applyFill="1" applyBorder="1" applyAlignment="1">
      <alignment horizontal="right" vertical="center"/>
    </xf>
    <xf numFmtId="0" fontId="7" fillId="0" borderId="14" xfId="68" applyNumberFormat="1" applyFont="1" applyFill="1" applyBorder="1" applyAlignment="1">
      <alignment horizontal="center" vertical="center"/>
    </xf>
    <xf numFmtId="3" fontId="7" fillId="0" borderId="14" xfId="78" applyNumberFormat="1" applyFont="1" applyFill="1" applyBorder="1" applyAlignment="1">
      <alignment horizontal="right" vertical="center"/>
    </xf>
    <xf numFmtId="0" fontId="7" fillId="0" borderId="14" xfId="1" applyNumberFormat="1" applyFont="1" applyFill="1" applyBorder="1" applyAlignment="1">
      <alignment horizontal="center" vertical="center"/>
    </xf>
    <xf numFmtId="3" fontId="7" fillId="0" borderId="14" xfId="1" applyNumberFormat="1" applyFont="1" applyFill="1" applyBorder="1" applyAlignment="1">
      <alignment horizontal="right" vertical="center"/>
    </xf>
    <xf numFmtId="1" fontId="7" fillId="0" borderId="14" xfId="1" applyNumberFormat="1" applyFont="1" applyFill="1" applyBorder="1" applyAlignment="1">
      <alignment horizontal="right" vertical="center"/>
    </xf>
    <xf numFmtId="2" fontId="7" fillId="0" borderId="5" xfId="1" applyNumberFormat="1" applyFont="1" applyFill="1" applyBorder="1" applyAlignment="1">
      <alignment horizontal="right" vertical="center"/>
    </xf>
    <xf numFmtId="0" fontId="8" fillId="0" borderId="5" xfId="78" applyNumberFormat="1" applyFont="1" applyFill="1" applyBorder="1" applyAlignment="1">
      <alignment horizontal="center" vertical="center"/>
    </xf>
    <xf numFmtId="49" fontId="8" fillId="0" borderId="5" xfId="78" applyNumberFormat="1" applyFont="1" applyFill="1" applyBorder="1" applyAlignment="1">
      <alignment horizontal="center" vertical="center"/>
    </xf>
    <xf numFmtId="0" fontId="8" fillId="0" borderId="14" xfId="68" applyNumberFormat="1" applyFont="1" applyFill="1" applyBorder="1" applyAlignment="1">
      <alignment horizontal="center" vertical="center"/>
    </xf>
    <xf numFmtId="49" fontId="8" fillId="0" borderId="5" xfId="78" applyNumberFormat="1" applyFont="1" applyFill="1" applyBorder="1" applyAlignment="1">
      <alignment horizontal="right" vertical="center"/>
    </xf>
    <xf numFmtId="0" fontId="8" fillId="0" borderId="5" xfId="3" applyFont="1" applyFill="1" applyBorder="1" applyAlignment="1">
      <alignment horizontal="center" vertical="center"/>
    </xf>
    <xf numFmtId="3" fontId="8" fillId="0" borderId="14" xfId="1" applyNumberFormat="1" applyFont="1" applyFill="1" applyBorder="1" applyAlignment="1">
      <alignment horizontal="right" vertical="center"/>
    </xf>
    <xf numFmtId="1" fontId="8" fillId="0" borderId="14" xfId="1" applyNumberFormat="1" applyFont="1" applyFill="1" applyBorder="1" applyAlignment="1">
      <alignment horizontal="right" vertical="center"/>
    </xf>
    <xf numFmtId="2" fontId="8" fillId="0" borderId="5" xfId="1" applyNumberFormat="1" applyFont="1" applyFill="1" applyBorder="1" applyAlignment="1">
      <alignment horizontal="right" vertical="center"/>
    </xf>
    <xf numFmtId="0" fontId="8" fillId="0" borderId="5" xfId="1" applyNumberFormat="1" applyFont="1" applyFill="1" applyBorder="1" applyAlignment="1">
      <alignment horizontal="center"/>
    </xf>
    <xf numFmtId="49" fontId="8" fillId="0" borderId="5" xfId="1" applyNumberFormat="1" applyFont="1" applyFill="1" applyBorder="1" applyAlignment="1">
      <alignment horizontal="center" vertical="center"/>
    </xf>
    <xf numFmtId="0" fontId="16" fillId="0" borderId="5" xfId="78" applyFont="1" applyFill="1" applyBorder="1" applyAlignment="1">
      <alignment horizontal="right" vertical="top"/>
    </xf>
    <xf numFmtId="0" fontId="8" fillId="0" borderId="5" xfId="1" applyNumberFormat="1" applyFont="1" applyFill="1" applyBorder="1" applyAlignment="1">
      <alignment horizontal="right" vertical="center"/>
    </xf>
    <xf numFmtId="1" fontId="8" fillId="0" borderId="5" xfId="1" applyNumberFormat="1" applyFont="1" applyFill="1" applyBorder="1" applyAlignment="1">
      <alignment horizontal="right" vertical="center"/>
    </xf>
    <xf numFmtId="165" fontId="8" fillId="0" borderId="5" xfId="1" applyNumberFormat="1" applyFont="1" applyFill="1" applyBorder="1" applyAlignment="1">
      <alignment horizontal="right" vertical="center"/>
    </xf>
    <xf numFmtId="0" fontId="7" fillId="2" borderId="1" xfId="1" applyNumberFormat="1" applyFont="1" applyFill="1" applyBorder="1" applyAlignment="1">
      <alignment horizontal="center" vertical="center"/>
    </xf>
    <xf numFmtId="0" fontId="7" fillId="2" borderId="10" xfId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49" fontId="7" fillId="2" borderId="14" xfId="1" applyNumberFormat="1" applyFont="1" applyFill="1" applyBorder="1" applyAlignment="1">
      <alignment horizontal="center" vertical="center"/>
    </xf>
    <xf numFmtId="0" fontId="7" fillId="2" borderId="3" xfId="1" applyNumberFormat="1" applyFont="1" applyFill="1" applyBorder="1" applyAlignment="1">
      <alignment horizontal="right" vertical="center" textRotation="90"/>
    </xf>
    <xf numFmtId="3" fontId="7" fillId="2" borderId="3" xfId="1" applyNumberFormat="1" applyFont="1" applyFill="1" applyBorder="1" applyAlignment="1">
      <alignment horizontal="right" vertical="center"/>
    </xf>
    <xf numFmtId="164" fontId="8" fillId="2" borderId="3" xfId="1" applyNumberFormat="1" applyFont="1" applyFill="1" applyBorder="1" applyAlignment="1">
      <alignment horizontal="right" vertical="center" textRotation="90"/>
    </xf>
    <xf numFmtId="0" fontId="7" fillId="2" borderId="3" xfId="1" applyNumberFormat="1" applyFont="1" applyFill="1" applyBorder="1" applyAlignment="1">
      <alignment horizontal="center" vertical="center" textRotation="90"/>
    </xf>
    <xf numFmtId="3" fontId="7" fillId="2" borderId="3" xfId="1" applyNumberFormat="1" applyFont="1" applyFill="1" applyBorder="1" applyAlignment="1">
      <alignment horizontal="right" vertical="center" textRotation="90"/>
    </xf>
    <xf numFmtId="1" fontId="7" fillId="2" borderId="3" xfId="1" applyNumberFormat="1" applyFont="1" applyFill="1" applyBorder="1" applyAlignment="1">
      <alignment horizontal="right" vertical="center" textRotation="90"/>
    </xf>
    <xf numFmtId="0" fontId="8" fillId="0" borderId="5" xfId="1" applyNumberFormat="1" applyFont="1" applyFill="1" applyBorder="1" applyAlignment="1">
      <alignment horizontal="left" vertical="center"/>
    </xf>
    <xf numFmtId="167" fontId="14" fillId="0" borderId="5" xfId="74" applyNumberFormat="1" applyFont="1" applyBorder="1" applyAlignment="1">
      <alignment horizontal="center" vertical="center"/>
    </xf>
    <xf numFmtId="0" fontId="14" fillId="0" borderId="5" xfId="74" applyFont="1" applyBorder="1" applyAlignment="1">
      <alignment vertical="center"/>
    </xf>
    <xf numFmtId="0" fontId="56" fillId="0" borderId="0" xfId="74" applyFont="1" applyBorder="1" applyAlignment="1">
      <alignment vertical="center"/>
    </xf>
    <xf numFmtId="0" fontId="14" fillId="0" borderId="0" xfId="81" applyFont="1" applyAlignment="1">
      <alignment horizontal="center" vertical="center" wrapText="1"/>
    </xf>
    <xf numFmtId="0" fontId="14" fillId="0" borderId="5" xfId="81" applyFont="1" applyFill="1" applyBorder="1" applyAlignment="1">
      <alignment horizontal="center" vertical="center"/>
    </xf>
    <xf numFmtId="0" fontId="14" fillId="0" borderId="5" xfId="81" applyFont="1" applyBorder="1" applyAlignment="1">
      <alignment horizontal="center" vertical="center"/>
    </xf>
    <xf numFmtId="1" fontId="14" fillId="0" borderId="5" xfId="81" applyNumberFormat="1" applyFont="1" applyFill="1" applyBorder="1" applyAlignment="1">
      <alignment horizontal="center" vertical="center"/>
    </xf>
    <xf numFmtId="0" fontId="14" fillId="0" borderId="0" xfId="81" applyFont="1" applyBorder="1"/>
    <xf numFmtId="0" fontId="14" fillId="0" borderId="5" xfId="81" applyFont="1" applyBorder="1" applyAlignment="1">
      <alignment horizontal="center"/>
    </xf>
    <xf numFmtId="0" fontId="32" fillId="0" borderId="5" xfId="81" applyFont="1" applyBorder="1" applyAlignment="1">
      <alignment horizontal="center" vertical="center" wrapText="1"/>
    </xf>
    <xf numFmtId="0" fontId="14" fillId="0" borderId="5" xfId="81" applyFont="1" applyFill="1" applyBorder="1" applyAlignment="1">
      <alignment vertical="center" wrapText="1"/>
    </xf>
    <xf numFmtId="0" fontId="14" fillId="0" borderId="5" xfId="81" applyFont="1" applyBorder="1"/>
    <xf numFmtId="1" fontId="14" fillId="0" borderId="5" xfId="81" applyNumberFormat="1" applyFont="1" applyBorder="1" applyAlignment="1">
      <alignment horizontal="center"/>
    </xf>
    <xf numFmtId="167" fontId="14" fillId="0" borderId="5" xfId="81" applyNumberFormat="1" applyFont="1" applyBorder="1" applyAlignment="1">
      <alignment horizontal="center"/>
    </xf>
    <xf numFmtId="2" fontId="14" fillId="0" borderId="5" xfId="81" applyNumberFormat="1" applyFont="1" applyBorder="1"/>
    <xf numFmtId="2" fontId="14" fillId="0" borderId="5" xfId="81" applyNumberFormat="1" applyFont="1" applyFill="1" applyBorder="1" applyAlignment="1">
      <alignment horizontal="center" vertical="center"/>
    </xf>
    <xf numFmtId="2" fontId="14" fillId="0" borderId="5" xfId="81" applyNumberFormat="1" applyFont="1" applyBorder="1" applyAlignment="1">
      <alignment horizontal="center"/>
    </xf>
    <xf numFmtId="0" fontId="14" fillId="6" borderId="5" xfId="81" applyFont="1" applyFill="1" applyBorder="1" applyAlignment="1">
      <alignment horizontal="center"/>
    </xf>
    <xf numFmtId="0" fontId="32" fillId="6" borderId="5" xfId="81" applyFont="1" applyFill="1" applyBorder="1" applyAlignment="1">
      <alignment horizontal="center" vertical="center" wrapText="1"/>
    </xf>
    <xf numFmtId="0" fontId="14" fillId="6" borderId="5" xfId="81" applyFont="1" applyFill="1" applyBorder="1" applyAlignment="1">
      <alignment vertical="center" wrapText="1"/>
    </xf>
    <xf numFmtId="0" fontId="14" fillId="6" borderId="5" xfId="81" applyFont="1" applyFill="1" applyBorder="1"/>
    <xf numFmtId="0" fontId="14" fillId="6" borderId="5" xfId="81" applyFont="1" applyFill="1" applyBorder="1" applyAlignment="1">
      <alignment horizontal="center" vertical="center"/>
    </xf>
    <xf numFmtId="1" fontId="14" fillId="6" borderId="5" xfId="81" applyNumberFormat="1" applyFont="1" applyFill="1" applyBorder="1" applyAlignment="1">
      <alignment horizontal="center"/>
    </xf>
    <xf numFmtId="167" fontId="14" fillId="6" borderId="5" xfId="81" applyNumberFormat="1" applyFont="1" applyFill="1" applyBorder="1" applyAlignment="1">
      <alignment horizontal="center"/>
    </xf>
    <xf numFmtId="2" fontId="14" fillId="6" borderId="5" xfId="81" applyNumberFormat="1" applyFont="1" applyFill="1" applyBorder="1"/>
    <xf numFmtId="2" fontId="14" fillId="6" borderId="5" xfId="81" applyNumberFormat="1" applyFont="1" applyFill="1" applyBorder="1" applyAlignment="1">
      <alignment horizontal="center" vertical="center"/>
    </xf>
    <xf numFmtId="2" fontId="14" fillId="6" borderId="5" xfId="81" applyNumberFormat="1" applyFont="1" applyFill="1" applyBorder="1" applyAlignment="1">
      <alignment horizontal="center"/>
    </xf>
    <xf numFmtId="0" fontId="14" fillId="6" borderId="0" xfId="81" applyFont="1" applyFill="1" applyBorder="1"/>
    <xf numFmtId="167" fontId="14" fillId="4" borderId="5" xfId="81" applyNumberFormat="1" applyFont="1" applyFill="1" applyBorder="1" applyAlignment="1">
      <alignment horizontal="right" vertical="center"/>
    </xf>
    <xf numFmtId="167" fontId="14" fillId="4" borderId="5" xfId="81" applyNumberFormat="1" applyFont="1" applyFill="1" applyBorder="1" applyAlignment="1">
      <alignment horizontal="center" vertical="center"/>
    </xf>
    <xf numFmtId="2" fontId="14" fillId="0" borderId="5" xfId="81" applyNumberFormat="1" applyFont="1" applyFill="1" applyBorder="1"/>
    <xf numFmtId="0" fontId="14" fillId="0" borderId="0" xfId="81" applyFont="1" applyFill="1" applyBorder="1"/>
    <xf numFmtId="1" fontId="14" fillId="4" borderId="5" xfId="81" applyNumberFormat="1" applyFont="1" applyFill="1" applyBorder="1" applyAlignment="1">
      <alignment horizontal="center" vertical="center"/>
    </xf>
    <xf numFmtId="0" fontId="14" fillId="4" borderId="5" xfId="81" applyFont="1" applyFill="1" applyBorder="1" applyAlignment="1">
      <alignment vertical="center" wrapText="1"/>
    </xf>
    <xf numFmtId="0" fontId="14" fillId="4" borderId="5" xfId="81" applyFont="1" applyFill="1" applyBorder="1" applyAlignment="1">
      <alignment horizontal="center" vertical="center"/>
    </xf>
    <xf numFmtId="0" fontId="14" fillId="0" borderId="14" xfId="81" applyNumberFormat="1" applyFont="1" applyFill="1" applyBorder="1" applyAlignment="1" applyProtection="1">
      <alignment horizontal="left" vertical="center" wrapText="1"/>
    </xf>
    <xf numFmtId="1" fontId="14" fillId="0" borderId="5" xfId="81" applyNumberFormat="1" applyFont="1" applyFill="1" applyBorder="1" applyAlignment="1">
      <alignment horizontal="right" vertical="center"/>
    </xf>
    <xf numFmtId="2" fontId="14" fillId="0" borderId="5" xfId="81" applyNumberFormat="1" applyFont="1" applyFill="1" applyBorder="1" applyAlignment="1">
      <alignment horizontal="right" vertical="center"/>
    </xf>
    <xf numFmtId="1" fontId="14" fillId="6" borderId="5" xfId="81" applyNumberFormat="1" applyFont="1" applyFill="1" applyBorder="1" applyAlignment="1">
      <alignment horizontal="center" vertical="center"/>
    </xf>
    <xf numFmtId="49" fontId="14" fillId="6" borderId="5" xfId="81" applyNumberFormat="1" applyFont="1" applyFill="1" applyBorder="1" applyAlignment="1">
      <alignment horizontal="center" vertical="center"/>
    </xf>
    <xf numFmtId="167" fontId="14" fillId="6" borderId="5" xfId="81" applyNumberFormat="1" applyFont="1" applyFill="1" applyBorder="1" applyAlignment="1">
      <alignment horizontal="right" vertical="center"/>
    </xf>
    <xf numFmtId="167" fontId="14" fillId="6" borderId="5" xfId="81" applyNumberFormat="1" applyFont="1" applyFill="1" applyBorder="1" applyAlignment="1">
      <alignment horizontal="center" vertical="center"/>
    </xf>
    <xf numFmtId="2" fontId="14" fillId="6" borderId="5" xfId="81" applyNumberFormat="1" applyFont="1" applyFill="1" applyBorder="1" applyAlignment="1">
      <alignment horizontal="right" vertical="center"/>
    </xf>
    <xf numFmtId="0" fontId="14" fillId="0" borderId="5" xfId="81" applyFont="1" applyFill="1" applyBorder="1" applyAlignment="1">
      <alignment horizontal="left" vertical="center" wrapText="1"/>
    </xf>
    <xf numFmtId="167" fontId="14" fillId="0" borderId="5" xfId="81" applyNumberFormat="1" applyFont="1" applyFill="1" applyBorder="1" applyAlignment="1">
      <alignment horizontal="right" vertical="center"/>
    </xf>
    <xf numFmtId="167" fontId="14" fillId="0" borderId="5" xfId="81" applyNumberFormat="1" applyFont="1" applyFill="1" applyBorder="1" applyAlignment="1">
      <alignment horizontal="center" vertical="center"/>
    </xf>
    <xf numFmtId="2" fontId="14" fillId="0" borderId="5" xfId="81" applyNumberFormat="1" applyFont="1" applyFill="1" applyBorder="1" applyAlignment="1">
      <alignment vertical="center"/>
    </xf>
    <xf numFmtId="2" fontId="14" fillId="0" borderId="5" xfId="81" applyNumberFormat="1" applyFont="1" applyFill="1" applyBorder="1" applyAlignment="1">
      <alignment horizontal="center" vertical="center" wrapText="1"/>
    </xf>
    <xf numFmtId="2" fontId="33" fillId="0" borderId="5" xfId="81" applyNumberFormat="1" applyFont="1" applyFill="1" applyBorder="1" applyAlignment="1">
      <alignment horizontal="center" vertical="center"/>
    </xf>
    <xf numFmtId="1" fontId="14" fillId="4" borderId="5" xfId="81" applyNumberFormat="1" applyFont="1" applyFill="1" applyBorder="1" applyAlignment="1">
      <alignment horizontal="right" vertical="center"/>
    </xf>
    <xf numFmtId="2" fontId="14" fillId="4" borderId="5" xfId="81" applyNumberFormat="1" applyFont="1" applyFill="1" applyBorder="1" applyAlignment="1">
      <alignment horizontal="center" vertical="center"/>
    </xf>
    <xf numFmtId="2" fontId="14" fillId="4" borderId="5" xfId="81" applyNumberFormat="1" applyFont="1" applyFill="1" applyBorder="1" applyAlignment="1">
      <alignment vertical="center"/>
    </xf>
    <xf numFmtId="0" fontId="14" fillId="4" borderId="0" xfId="81" applyFont="1" applyFill="1" applyBorder="1"/>
    <xf numFmtId="49" fontId="14" fillId="0" borderId="5" xfId="81" applyNumberFormat="1" applyFont="1" applyFill="1" applyBorder="1" applyAlignment="1">
      <alignment horizontal="center" vertical="center"/>
    </xf>
    <xf numFmtId="1" fontId="14" fillId="0" borderId="5" xfId="81" applyNumberFormat="1" applyFont="1" applyBorder="1" applyAlignment="1">
      <alignment vertical="center"/>
    </xf>
    <xf numFmtId="1" fontId="14" fillId="0" borderId="5" xfId="81" applyNumberFormat="1" applyFont="1" applyBorder="1"/>
    <xf numFmtId="0" fontId="14" fillId="0" borderId="0" xfId="81" applyFont="1"/>
    <xf numFmtId="0" fontId="32" fillId="0" borderId="5" xfId="81" applyFont="1" applyBorder="1" applyAlignment="1">
      <alignment horizontal="center"/>
    </xf>
    <xf numFmtId="0" fontId="32" fillId="0" borderId="5" xfId="81" applyFont="1" applyBorder="1" applyAlignment="1">
      <alignment horizontal="right"/>
    </xf>
    <xf numFmtId="0" fontId="32" fillId="0" borderId="5" xfId="81" applyFont="1" applyBorder="1"/>
    <xf numFmtId="1" fontId="32" fillId="0" borderId="5" xfId="81" applyNumberFormat="1" applyFont="1" applyBorder="1"/>
    <xf numFmtId="1" fontId="32" fillId="0" borderId="5" xfId="81" applyNumberFormat="1" applyFont="1" applyBorder="1" applyAlignment="1"/>
    <xf numFmtId="167" fontId="32" fillId="0" borderId="5" xfId="81" applyNumberFormat="1" applyFont="1" applyBorder="1" applyAlignment="1"/>
    <xf numFmtId="2" fontId="32" fillId="0" borderId="5" xfId="81" applyNumberFormat="1" applyFont="1" applyBorder="1" applyAlignment="1"/>
    <xf numFmtId="2" fontId="73" fillId="0" borderId="5" xfId="81" applyNumberFormat="1" applyFont="1" applyBorder="1" applyAlignment="1"/>
    <xf numFmtId="2" fontId="32" fillId="0" borderId="5" xfId="81" applyNumberFormat="1" applyFont="1" applyBorder="1" applyAlignment="1">
      <alignment horizontal="center"/>
    </xf>
    <xf numFmtId="0" fontId="32" fillId="0" borderId="0" xfId="81" applyFont="1"/>
    <xf numFmtId="0" fontId="14" fillId="0" borderId="0" xfId="81" applyFont="1" applyAlignment="1">
      <alignment horizontal="center"/>
    </xf>
    <xf numFmtId="1" fontId="14" fillId="0" borderId="0" xfId="81" applyNumberFormat="1" applyFont="1"/>
    <xf numFmtId="2" fontId="14" fillId="0" borderId="0" xfId="81" applyNumberFormat="1" applyFont="1" applyAlignment="1">
      <alignment horizontal="center"/>
    </xf>
    <xf numFmtId="167" fontId="14" fillId="0" borderId="0" xfId="81" applyNumberFormat="1" applyFont="1" applyAlignment="1">
      <alignment horizontal="center"/>
    </xf>
    <xf numFmtId="2" fontId="14" fillId="0" borderId="0" xfId="81" applyNumberFormat="1" applyFont="1"/>
    <xf numFmtId="0" fontId="32" fillId="0" borderId="5" xfId="81" applyFont="1" applyBorder="1" applyAlignment="1">
      <alignment horizontal="left" vertical="center" wrapText="1"/>
    </xf>
    <xf numFmtId="0" fontId="7" fillId="2" borderId="5" xfId="4" applyFont="1" applyFill="1" applyBorder="1" applyAlignment="1">
      <alignment horizontal="center"/>
    </xf>
    <xf numFmtId="0" fontId="32" fillId="2" borderId="5" xfId="4" applyFont="1" applyFill="1" applyBorder="1" applyAlignment="1">
      <alignment horizontal="center" wrapText="1"/>
    </xf>
    <xf numFmtId="0" fontId="7" fillId="2" borderId="14" xfId="4" applyFont="1" applyFill="1" applyBorder="1" applyAlignment="1">
      <alignment horizontal="center"/>
    </xf>
    <xf numFmtId="0" fontId="21" fillId="2" borderId="0" xfId="4" applyFont="1" applyFill="1"/>
    <xf numFmtId="0" fontId="14" fillId="2" borderId="5" xfId="81" applyFont="1" applyFill="1" applyBorder="1" applyAlignment="1">
      <alignment horizontal="center" vertical="center" wrapText="1"/>
    </xf>
    <xf numFmtId="0" fontId="14" fillId="2" borderId="5" xfId="81" applyFont="1" applyFill="1" applyBorder="1" applyAlignment="1">
      <alignment horizontal="center" vertical="center" textRotation="90" wrapText="1"/>
    </xf>
    <xf numFmtId="0" fontId="14" fillId="2" borderId="5" xfId="81" applyFont="1" applyFill="1" applyBorder="1" applyAlignment="1">
      <alignment horizontal="center" vertical="center"/>
    </xf>
    <xf numFmtId="1" fontId="14" fillId="2" borderId="5" xfId="81" applyNumberFormat="1" applyFont="1" applyFill="1" applyBorder="1" applyAlignment="1">
      <alignment horizontal="center" vertical="center"/>
    </xf>
    <xf numFmtId="167" fontId="14" fillId="2" borderId="5" xfId="81" applyNumberFormat="1" applyFont="1" applyFill="1" applyBorder="1" applyAlignment="1">
      <alignment horizontal="center" vertical="center" wrapText="1"/>
    </xf>
    <xf numFmtId="2" fontId="14" fillId="2" borderId="5" xfId="81" applyNumberFormat="1" applyFont="1" applyFill="1" applyBorder="1" applyAlignment="1">
      <alignment horizontal="center" vertical="center" textRotation="90" wrapText="1"/>
    </xf>
    <xf numFmtId="0" fontId="14" fillId="2" borderId="0" xfId="81" applyFont="1" applyFill="1" applyBorder="1"/>
    <xf numFmtId="0" fontId="21" fillId="2" borderId="5" xfId="67" applyFont="1" applyFill="1" applyBorder="1" applyAlignment="1">
      <alignment vertical="center"/>
    </xf>
    <xf numFmtId="0" fontId="21" fillId="2" borderId="5" xfId="67" applyFont="1" applyFill="1" applyBorder="1" applyAlignment="1">
      <alignment horizontal="center" vertical="center"/>
    </xf>
    <xf numFmtId="0" fontId="17" fillId="2" borderId="5" xfId="7" applyNumberFormat="1" applyFont="1" applyFill="1" applyBorder="1" applyAlignment="1">
      <alignment horizontal="center" vertical="center"/>
    </xf>
    <xf numFmtId="3" fontId="21" fillId="2" borderId="5" xfId="67" applyNumberFormat="1" applyFont="1" applyFill="1" applyBorder="1" applyAlignment="1">
      <alignment horizontal="right" vertical="center"/>
    </xf>
    <xf numFmtId="3" fontId="17" fillId="2" borderId="5" xfId="67" applyNumberFormat="1" applyFont="1" applyFill="1" applyBorder="1" applyAlignment="1">
      <alignment horizontal="right" vertical="center"/>
    </xf>
    <xf numFmtId="2" fontId="21" fillId="2" borderId="5" xfId="67" applyNumberFormat="1" applyFont="1" applyFill="1" applyBorder="1" applyAlignment="1">
      <alignment horizontal="right" vertical="center"/>
    </xf>
    <xf numFmtId="0" fontId="21" fillId="2" borderId="5" xfId="67" applyFont="1" applyFill="1" applyBorder="1" applyAlignment="1">
      <alignment horizontal="right" vertical="center"/>
    </xf>
    <xf numFmtId="0" fontId="21" fillId="2" borderId="5" xfId="67" applyNumberFormat="1" applyFont="1" applyFill="1" applyBorder="1" applyAlignment="1">
      <alignment horizontal="right" vertical="center"/>
    </xf>
    <xf numFmtId="0" fontId="57" fillId="2" borderId="0" xfId="67" applyFont="1" applyFill="1" applyAlignment="1"/>
    <xf numFmtId="0" fontId="32" fillId="0" borderId="5" xfId="76" applyFont="1" applyFill="1" applyBorder="1" applyAlignment="1">
      <alignment horizontal="right" vertical="center"/>
    </xf>
    <xf numFmtId="0" fontId="32" fillId="0" borderId="5" xfId="76" applyFont="1" applyFill="1" applyBorder="1" applyAlignment="1">
      <alignment horizontal="right" vertical="top"/>
    </xf>
    <xf numFmtId="0" fontId="32" fillId="0" borderId="5" xfId="76" applyFont="1" applyFill="1" applyBorder="1" applyAlignment="1">
      <alignment horizontal="right"/>
    </xf>
    <xf numFmtId="49" fontId="32" fillId="0" borderId="5" xfId="76" applyNumberFormat="1" applyFont="1" applyFill="1" applyBorder="1" applyAlignment="1">
      <alignment horizontal="center" vertical="center"/>
    </xf>
    <xf numFmtId="3" fontId="32" fillId="0" borderId="5" xfId="76" applyNumberFormat="1" applyFont="1" applyFill="1" applyBorder="1" applyAlignment="1">
      <alignment horizontal="right" vertical="center"/>
    </xf>
    <xf numFmtId="4" fontId="32" fillId="0" borderId="5" xfId="67" applyNumberFormat="1" applyFont="1" applyFill="1" applyBorder="1" applyAlignment="1">
      <alignment horizontal="right"/>
    </xf>
    <xf numFmtId="0" fontId="32" fillId="0" borderId="5" xfId="67" applyFont="1" applyFill="1" applyBorder="1" applyAlignment="1">
      <alignment horizontal="right"/>
    </xf>
    <xf numFmtId="0" fontId="74" fillId="0" borderId="0" xfId="82"/>
    <xf numFmtId="0" fontId="7" fillId="0" borderId="0" xfId="82" applyFont="1" applyFill="1"/>
    <xf numFmtId="0" fontId="74" fillId="0" borderId="0" xfId="82" applyFill="1" applyAlignment="1">
      <alignment horizontal="center"/>
    </xf>
    <xf numFmtId="0" fontId="74" fillId="0" borderId="0" xfId="82" applyFill="1"/>
    <xf numFmtId="0" fontId="11" fillId="0" borderId="0" xfId="82" applyFont="1" applyFill="1"/>
    <xf numFmtId="0" fontId="17" fillId="0" borderId="5" xfId="82" applyFont="1" applyFill="1" applyBorder="1" applyAlignment="1">
      <alignment horizontal="left" vertical="center" textRotation="90" wrapText="1"/>
    </xf>
    <xf numFmtId="0" fontId="29" fillId="0" borderId="5" xfId="82" applyFont="1" applyBorder="1" applyAlignment="1">
      <alignment textRotation="90"/>
    </xf>
    <xf numFmtId="49" fontId="21" fillId="0" borderId="5" xfId="82" applyNumberFormat="1" applyFont="1" applyFill="1" applyBorder="1" applyAlignment="1">
      <alignment horizontal="center"/>
    </xf>
    <xf numFmtId="0" fontId="21" fillId="0" borderId="5" xfId="82" applyFont="1" applyFill="1" applyBorder="1" applyAlignment="1">
      <alignment horizontal="center"/>
    </xf>
    <xf numFmtId="0" fontId="21" fillId="0" borderId="5" xfId="82" applyFont="1" applyFill="1" applyBorder="1"/>
    <xf numFmtId="0" fontId="13" fillId="0" borderId="0" xfId="82" applyFont="1" applyFill="1"/>
    <xf numFmtId="49" fontId="21" fillId="0" borderId="14" xfId="82" applyNumberFormat="1" applyFont="1" applyFill="1" applyBorder="1" applyAlignment="1">
      <alignment horizontal="center" vertical="center" wrapText="1"/>
    </xf>
    <xf numFmtId="0" fontId="21" fillId="0" borderId="5" xfId="82" applyFont="1" applyFill="1" applyBorder="1" applyAlignment="1">
      <alignment horizontal="center" vertical="center"/>
    </xf>
    <xf numFmtId="0" fontId="17" fillId="0" borderId="5" xfId="82" applyFont="1" applyFill="1" applyBorder="1" applyAlignment="1">
      <alignment horizontal="left" vertical="center" wrapText="1"/>
    </xf>
    <xf numFmtId="0" fontId="14" fillId="0" borderId="5" xfId="82" applyFont="1" applyFill="1" applyBorder="1" applyAlignment="1">
      <alignment horizontal="center" vertical="center"/>
    </xf>
    <xf numFmtId="0" fontId="72" fillId="0" borderId="5" xfId="82" applyFont="1" applyBorder="1" applyAlignment="1">
      <alignment horizontal="center" vertical="center"/>
    </xf>
    <xf numFmtId="0" fontId="72" fillId="0" borderId="5" xfId="82" applyFont="1" applyFill="1" applyBorder="1" applyAlignment="1">
      <alignment horizontal="center" vertical="center"/>
    </xf>
    <xf numFmtId="0" fontId="7" fillId="3" borderId="5" xfId="82" applyFont="1" applyFill="1" applyBorder="1" applyAlignment="1">
      <alignment horizontal="center" vertical="center"/>
    </xf>
    <xf numFmtId="0" fontId="68" fillId="3" borderId="5" xfId="82" applyFont="1" applyFill="1" applyBorder="1" applyAlignment="1">
      <alignment horizontal="center" vertical="center"/>
    </xf>
    <xf numFmtId="0" fontId="77" fillId="3" borderId="5" xfId="82" applyFont="1" applyFill="1" applyBorder="1" applyAlignment="1">
      <alignment horizontal="center" vertical="center"/>
    </xf>
    <xf numFmtId="0" fontId="21" fillId="0" borderId="5" xfId="82" applyFont="1" applyFill="1" applyBorder="1" applyAlignment="1">
      <alignment horizontal="center" vertical="center" wrapText="1"/>
    </xf>
    <xf numFmtId="0" fontId="13" fillId="0" borderId="5" xfId="82" applyFont="1" applyFill="1" applyBorder="1"/>
    <xf numFmtId="0" fontId="21" fillId="3" borderId="5" xfId="82" applyFont="1" applyFill="1" applyBorder="1" applyAlignment="1">
      <alignment horizontal="center" vertical="center"/>
    </xf>
    <xf numFmtId="1" fontId="78" fillId="0" borderId="5" xfId="82" applyNumberFormat="1" applyFont="1" applyFill="1" applyBorder="1" applyAlignment="1">
      <alignment horizontal="center" vertical="center"/>
    </xf>
    <xf numFmtId="0" fontId="78" fillId="0" borderId="5" xfId="82" applyNumberFormat="1" applyFont="1" applyFill="1" applyBorder="1" applyAlignment="1">
      <alignment horizontal="center" vertical="center"/>
    </xf>
    <xf numFmtId="0" fontId="79" fillId="0" borderId="5" xfId="82" applyFont="1" applyFill="1" applyBorder="1" applyAlignment="1">
      <alignment horizontal="center" vertical="justify" wrapText="1"/>
    </xf>
    <xf numFmtId="0" fontId="21" fillId="0" borderId="5" xfId="82" applyFont="1" applyFill="1" applyBorder="1" applyAlignment="1">
      <alignment horizontal="left" vertical="justify" wrapText="1"/>
    </xf>
    <xf numFmtId="0" fontId="21" fillId="0" borderId="5" xfId="82" applyFont="1" applyFill="1" applyBorder="1" applyAlignment="1">
      <alignment horizontal="center" vertical="justify" wrapText="1"/>
    </xf>
    <xf numFmtId="0" fontId="79" fillId="0" borderId="5" xfId="82" applyFont="1" applyFill="1" applyBorder="1" applyAlignment="1">
      <alignment horizontal="right" vertical="justify" wrapText="1"/>
    </xf>
    <xf numFmtId="165" fontId="7" fillId="0" borderId="5" xfId="82" applyNumberFormat="1" applyFont="1" applyFill="1" applyBorder="1" applyAlignment="1">
      <alignment horizontal="center" vertical="center"/>
    </xf>
    <xf numFmtId="0" fontId="80" fillId="0" borderId="0" xfId="82" applyFont="1" applyFill="1"/>
    <xf numFmtId="0" fontId="18" fillId="0" borderId="0" xfId="82" applyFont="1" applyFill="1" applyAlignment="1"/>
    <xf numFmtId="0" fontId="18" fillId="0" borderId="0" xfId="82" applyFont="1" applyFill="1" applyAlignment="1">
      <alignment horizontal="left"/>
    </xf>
    <xf numFmtId="0" fontId="21" fillId="0" borderId="0" xfId="82" applyFont="1" applyFill="1" applyAlignment="1">
      <alignment horizontal="left"/>
    </xf>
    <xf numFmtId="0" fontId="18" fillId="0" borderId="0" xfId="82" applyFont="1" applyFill="1" applyAlignment="1">
      <alignment horizontal="center"/>
    </xf>
    <xf numFmtId="49" fontId="17" fillId="0" borderId="5" xfId="82" applyNumberFormat="1" applyFont="1" applyFill="1" applyBorder="1" applyAlignment="1">
      <alignment horizontal="left" vertical="center" wrapText="1"/>
    </xf>
    <xf numFmtId="0" fontId="23" fillId="0" borderId="5" xfId="82" applyFont="1" applyFill="1" applyBorder="1" applyAlignment="1">
      <alignment horizontal="right" vertical="center"/>
    </xf>
    <xf numFmtId="0" fontId="8" fillId="0" borderId="5" xfId="82" applyFont="1" applyFill="1" applyBorder="1" applyAlignment="1">
      <alignment horizontal="right" vertical="center"/>
    </xf>
    <xf numFmtId="165" fontId="8" fillId="0" borderId="5" xfId="82" applyNumberFormat="1" applyFont="1" applyFill="1" applyBorder="1" applyAlignment="1">
      <alignment horizontal="right" vertical="center"/>
    </xf>
    <xf numFmtId="0" fontId="8" fillId="0" borderId="0" xfId="82" applyFont="1" applyFill="1" applyAlignment="1">
      <alignment horizontal="right" vertical="center"/>
    </xf>
    <xf numFmtId="0" fontId="74" fillId="0" borderId="0" xfId="83"/>
    <xf numFmtId="0" fontId="17" fillId="0" borderId="5" xfId="83" applyFont="1" applyFill="1" applyBorder="1" applyAlignment="1">
      <alignment horizontal="left" vertical="center" textRotation="90" wrapText="1"/>
    </xf>
    <xf numFmtId="0" fontId="29" fillId="0" borderId="5" xfId="83" applyFont="1" applyBorder="1" applyAlignment="1">
      <alignment textRotation="90"/>
    </xf>
    <xf numFmtId="49" fontId="21" fillId="0" borderId="5" xfId="83" applyNumberFormat="1" applyFont="1" applyFill="1" applyBorder="1" applyAlignment="1">
      <alignment horizontal="center"/>
    </xf>
    <xf numFmtId="0" fontId="21" fillId="0" borderId="5" xfId="83" applyFont="1" applyFill="1" applyBorder="1" applyAlignment="1">
      <alignment horizontal="center"/>
    </xf>
    <xf numFmtId="0" fontId="7" fillId="0" borderId="0" xfId="83" applyFont="1" applyFill="1"/>
    <xf numFmtId="49" fontId="17" fillId="0" borderId="3" xfId="83" applyNumberFormat="1" applyFont="1" applyFill="1" applyBorder="1" applyAlignment="1">
      <alignment horizontal="left" vertical="center"/>
    </xf>
    <xf numFmtId="49" fontId="21" fillId="0" borderId="5" xfId="83" applyNumberFormat="1" applyFont="1" applyFill="1" applyBorder="1" applyAlignment="1">
      <alignment horizontal="center" vertical="center" wrapText="1"/>
    </xf>
    <xf numFmtId="49" fontId="21" fillId="0" borderId="5" xfId="83" applyNumberFormat="1" applyFont="1" applyFill="1" applyBorder="1" applyAlignment="1">
      <alignment horizontal="center" vertical="center"/>
    </xf>
    <xf numFmtId="0" fontId="8" fillId="0" borderId="5" xfId="83" applyFont="1" applyFill="1" applyBorder="1" applyAlignment="1">
      <alignment horizontal="left" vertical="center" wrapText="1"/>
    </xf>
    <xf numFmtId="0" fontId="21" fillId="0" borderId="5" xfId="83" applyFont="1" applyFill="1" applyBorder="1" applyAlignment="1">
      <alignment horizontal="center" vertical="center" wrapText="1"/>
    </xf>
    <xf numFmtId="0" fontId="21" fillId="0" borderId="5" xfId="83" applyFont="1" applyFill="1" applyBorder="1" applyAlignment="1">
      <alignment horizontal="center" vertical="center"/>
    </xf>
    <xf numFmtId="0" fontId="81" fillId="0" borderId="5" xfId="83" applyFont="1" applyFill="1" applyBorder="1" applyAlignment="1">
      <alignment horizontal="center" vertical="center"/>
    </xf>
    <xf numFmtId="0" fontId="7" fillId="0" borderId="0" xfId="83" applyFont="1" applyFill="1" applyBorder="1"/>
    <xf numFmtId="0" fontId="8" fillId="0" borderId="5" xfId="4" applyFont="1" applyFill="1" applyBorder="1" applyAlignment="1">
      <alignment horizontal="left" vertical="center" wrapText="1"/>
    </xf>
    <xf numFmtId="49" fontId="21" fillId="0" borderId="14" xfId="83" applyNumberFormat="1" applyFont="1" applyFill="1" applyBorder="1" applyAlignment="1">
      <alignment horizontal="center" vertical="center" wrapText="1"/>
    </xf>
    <xf numFmtId="0" fontId="7" fillId="0" borderId="5" xfId="83" applyFont="1" applyFill="1" applyBorder="1" applyAlignment="1">
      <alignment horizontal="center" vertical="center"/>
    </xf>
    <xf numFmtId="1" fontId="21" fillId="0" borderId="5" xfId="83" applyNumberFormat="1" applyFont="1" applyFill="1" applyBorder="1" applyAlignment="1">
      <alignment horizontal="center" vertical="center"/>
    </xf>
    <xf numFmtId="0" fontId="11" fillId="0" borderId="0" xfId="83" applyFont="1" applyFill="1"/>
    <xf numFmtId="0" fontId="80" fillId="0" borderId="0" xfId="83" applyFont="1" applyFill="1"/>
    <xf numFmtId="0" fontId="18" fillId="0" borderId="0" xfId="83" applyFont="1" applyFill="1" applyAlignment="1"/>
    <xf numFmtId="0" fontId="74" fillId="0" borderId="0" xfId="83" applyFill="1"/>
    <xf numFmtId="0" fontId="74" fillId="0" borderId="0" xfId="83" applyFill="1" applyAlignment="1">
      <alignment horizontal="center"/>
    </xf>
    <xf numFmtId="0" fontId="17" fillId="0" borderId="0" xfId="83" applyFont="1" applyFill="1"/>
    <xf numFmtId="0" fontId="18" fillId="0" borderId="0" xfId="83" applyFont="1" applyFill="1" applyAlignment="1">
      <alignment horizontal="left"/>
    </xf>
    <xf numFmtId="0" fontId="21" fillId="0" borderId="0" xfId="83" applyFont="1" applyFill="1" applyAlignment="1">
      <alignment horizontal="left"/>
    </xf>
    <xf numFmtId="0" fontId="18" fillId="0" borderId="0" xfId="83" applyFont="1" applyFill="1" applyAlignment="1">
      <alignment horizontal="center"/>
    </xf>
    <xf numFmtId="49" fontId="21" fillId="0" borderId="5" xfId="4" applyNumberFormat="1" applyFont="1" applyFill="1" applyBorder="1" applyAlignment="1">
      <alignment horizontal="left" vertical="center" wrapText="1"/>
    </xf>
    <xf numFmtId="1" fontId="21" fillId="0" borderId="5" xfId="83" applyNumberFormat="1" applyFont="1" applyFill="1" applyBorder="1" applyAlignment="1">
      <alignment horizontal="center" vertical="center" wrapText="1"/>
    </xf>
    <xf numFmtId="0" fontId="23" fillId="0" borderId="5" xfId="83" applyFont="1" applyFill="1" applyBorder="1" applyAlignment="1">
      <alignment horizontal="center" vertical="center" wrapText="1"/>
    </xf>
    <xf numFmtId="0" fontId="17" fillId="0" borderId="5" xfId="83" applyFont="1" applyFill="1" applyBorder="1" applyAlignment="1">
      <alignment horizontal="center" vertical="center" wrapText="1"/>
    </xf>
    <xf numFmtId="0" fontId="17" fillId="0" borderId="5" xfId="83" applyFont="1" applyFill="1" applyBorder="1" applyAlignment="1">
      <alignment horizontal="center" vertical="center"/>
    </xf>
    <xf numFmtId="1" fontId="7" fillId="0" borderId="5" xfId="83" applyNumberFormat="1" applyFont="1" applyFill="1" applyBorder="1" applyAlignment="1">
      <alignment horizontal="center" vertical="center"/>
    </xf>
    <xf numFmtId="0" fontId="7" fillId="0" borderId="5" xfId="83" applyFont="1" applyFill="1" applyBorder="1" applyAlignment="1">
      <alignment horizontal="center" vertical="center" wrapText="1"/>
    </xf>
    <xf numFmtId="0" fontId="7" fillId="0" borderId="0" xfId="83" applyFont="1" applyFill="1" applyAlignment="1">
      <alignment horizontal="center" vertical="center" wrapText="1"/>
    </xf>
    <xf numFmtId="49" fontId="21" fillId="0" borderId="5" xfId="4" applyNumberFormat="1" applyFont="1" applyFill="1" applyBorder="1" applyAlignment="1">
      <alignment horizontal="center" vertical="center" wrapText="1"/>
    </xf>
    <xf numFmtId="49" fontId="7" fillId="0" borderId="5" xfId="83" applyNumberFormat="1" applyFont="1" applyFill="1" applyBorder="1" applyAlignment="1">
      <alignment horizontal="center" vertical="center"/>
    </xf>
    <xf numFmtId="0" fontId="7" fillId="0" borderId="5" xfId="83" applyFont="1" applyFill="1" applyBorder="1"/>
    <xf numFmtId="49" fontId="17" fillId="0" borderId="5" xfId="83" applyNumberFormat="1" applyFont="1" applyFill="1" applyBorder="1" applyAlignment="1">
      <alignment horizontal="center" vertical="center" wrapText="1"/>
    </xf>
    <xf numFmtId="0" fontId="13" fillId="0" borderId="0" xfId="83" applyFont="1" applyFill="1"/>
    <xf numFmtId="49" fontId="17" fillId="2" borderId="3" xfId="83" applyNumberFormat="1" applyFont="1" applyFill="1" applyBorder="1" applyAlignment="1">
      <alignment horizontal="left" vertical="center"/>
    </xf>
    <xf numFmtId="0" fontId="7" fillId="2" borderId="0" xfId="83" applyFont="1" applyFill="1"/>
    <xf numFmtId="0" fontId="17" fillId="0" borderId="5" xfId="83" applyFont="1" applyFill="1" applyBorder="1"/>
    <xf numFmtId="0" fontId="17" fillId="0" borderId="5" xfId="83" applyFont="1" applyFill="1" applyBorder="1" applyAlignment="1">
      <alignment horizontal="left"/>
    </xf>
    <xf numFmtId="49" fontId="17" fillId="2" borderId="14" xfId="82" applyNumberFormat="1" applyFont="1" applyFill="1" applyBorder="1" applyAlignment="1">
      <alignment horizontal="left" vertical="center" wrapText="1"/>
    </xf>
    <xf numFmtId="49" fontId="17" fillId="2" borderId="5" xfId="82" applyNumberFormat="1" applyFont="1" applyFill="1" applyBorder="1" applyAlignment="1">
      <alignment horizontal="left" vertical="center" wrapText="1"/>
    </xf>
    <xf numFmtId="0" fontId="13" fillId="2" borderId="0" xfId="82" applyFont="1" applyFill="1"/>
    <xf numFmtId="3" fontId="82" fillId="4" borderId="5" xfId="5" applyNumberFormat="1" applyFont="1" applyFill="1" applyBorder="1" applyAlignment="1">
      <alignment horizontal="right" vertical="center"/>
    </xf>
    <xf numFmtId="0" fontId="8" fillId="5" borderId="5" xfId="3" applyFont="1" applyFill="1" applyBorder="1" applyAlignment="1">
      <alignment horizontal="left" vertical="center"/>
    </xf>
    <xf numFmtId="0" fontId="7" fillId="0" borderId="5" xfId="5" applyNumberFormat="1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center" vertical="center"/>
    </xf>
    <xf numFmtId="0" fontId="8" fillId="0" borderId="5" xfId="5" applyFont="1" applyFill="1" applyBorder="1" applyAlignment="1">
      <alignment horizontal="center" vertical="center"/>
    </xf>
    <xf numFmtId="3" fontId="8" fillId="0" borderId="5" xfId="5" applyNumberFormat="1" applyFont="1" applyFill="1" applyBorder="1" applyAlignment="1">
      <alignment horizontal="right" vertical="center"/>
    </xf>
    <xf numFmtId="3" fontId="7" fillId="0" borderId="5" xfId="5" applyNumberFormat="1" applyFont="1" applyFill="1" applyBorder="1" applyAlignment="1">
      <alignment horizontal="right" vertical="center"/>
    </xf>
    <xf numFmtId="164" fontId="7" fillId="0" borderId="5" xfId="5" applyNumberFormat="1" applyFont="1" applyFill="1" applyBorder="1" applyAlignment="1">
      <alignment horizontal="right" vertical="center"/>
    </xf>
    <xf numFmtId="0" fontId="64" fillId="0" borderId="5" xfId="78" applyFont="1" applyFill="1" applyBorder="1" applyAlignment="1">
      <alignment vertical="center"/>
    </xf>
    <xf numFmtId="0" fontId="8" fillId="0" borderId="5" xfId="5" applyNumberFormat="1" applyFont="1" applyFill="1" applyBorder="1" applyAlignment="1">
      <alignment horizontal="center" vertical="center"/>
    </xf>
    <xf numFmtId="0" fontId="8" fillId="0" borderId="5" xfId="5" applyFont="1" applyFill="1" applyBorder="1" applyAlignment="1">
      <alignment horizontal="right" vertical="center"/>
    </xf>
    <xf numFmtId="164" fontId="8" fillId="0" borderId="5" xfId="5" applyNumberFormat="1" applyFont="1" applyFill="1" applyBorder="1" applyAlignment="1">
      <alignment horizontal="right" vertical="center"/>
    </xf>
    <xf numFmtId="0" fontId="7" fillId="0" borderId="5" xfId="5" applyFont="1" applyFill="1" applyBorder="1" applyAlignment="1">
      <alignment vertical="center"/>
    </xf>
    <xf numFmtId="0" fontId="7" fillId="0" borderId="14" xfId="5" applyFont="1" applyFill="1" applyBorder="1" applyAlignment="1">
      <alignment horizontal="center" vertical="center"/>
    </xf>
    <xf numFmtId="0" fontId="13" fillId="0" borderId="5" xfId="78" applyFont="1" applyFill="1" applyBorder="1" applyAlignment="1">
      <alignment vertical="center"/>
    </xf>
    <xf numFmtId="2" fontId="7" fillId="0" borderId="5" xfId="78" applyNumberFormat="1" applyFont="1" applyFill="1" applyBorder="1" applyAlignment="1">
      <alignment horizontal="center" vertical="center"/>
    </xf>
    <xf numFmtId="0" fontId="67" fillId="0" borderId="0" xfId="78" applyFont="1" applyFill="1"/>
    <xf numFmtId="0" fontId="8" fillId="0" borderId="5" xfId="5" applyFont="1" applyFill="1" applyBorder="1" applyAlignment="1">
      <alignment vertical="center"/>
    </xf>
    <xf numFmtId="0" fontId="8" fillId="0" borderId="14" xfId="5" applyFont="1" applyFill="1" applyBorder="1" applyAlignment="1">
      <alignment horizontal="center" vertical="center"/>
    </xf>
    <xf numFmtId="0" fontId="8" fillId="0" borderId="5" xfId="78" applyFont="1" applyFill="1" applyBorder="1" applyAlignment="1">
      <alignment vertical="center"/>
    </xf>
    <xf numFmtId="2" fontId="8" fillId="0" borderId="5" xfId="78" applyNumberFormat="1" applyFont="1" applyFill="1" applyBorder="1" applyAlignment="1">
      <alignment horizontal="center" vertical="center"/>
    </xf>
    <xf numFmtId="0" fontId="65" fillId="0" borderId="0" xfId="78" applyFont="1" applyFill="1"/>
    <xf numFmtId="0" fontId="9" fillId="0" borderId="5" xfId="78" applyFont="1" applyFill="1" applyBorder="1" applyAlignment="1">
      <alignment vertical="center"/>
    </xf>
    <xf numFmtId="0" fontId="17" fillId="5" borderId="5" xfId="3" applyFont="1" applyFill="1" applyBorder="1" applyAlignment="1">
      <alignment horizontal="left" vertical="center"/>
    </xf>
    <xf numFmtId="0" fontId="35" fillId="5" borderId="5" xfId="52" applyFont="1" applyFill="1" applyBorder="1" applyAlignment="1">
      <alignment horizontal="left" vertical="center"/>
    </xf>
    <xf numFmtId="0" fontId="45" fillId="5" borderId="5" xfId="56" applyFont="1" applyFill="1" applyBorder="1" applyAlignment="1">
      <alignment horizontal="left" vertical="center"/>
    </xf>
    <xf numFmtId="0" fontId="64" fillId="4" borderId="5" xfId="53" applyFont="1" applyFill="1" applyBorder="1" applyAlignment="1">
      <alignment vertical="center"/>
    </xf>
    <xf numFmtId="0" fontId="7" fillId="4" borderId="5" xfId="53" applyFont="1" applyFill="1" applyBorder="1" applyAlignment="1">
      <alignment horizontal="center" vertical="center"/>
    </xf>
    <xf numFmtId="3" fontId="7" fillId="4" borderId="5" xfId="53" applyNumberFormat="1" applyFont="1" applyFill="1" applyBorder="1" applyAlignment="1">
      <alignment horizontal="right" vertical="center"/>
    </xf>
    <xf numFmtId="0" fontId="8" fillId="4" borderId="5" xfId="53" applyFont="1" applyFill="1" applyBorder="1" applyAlignment="1">
      <alignment horizontal="right" vertical="center"/>
    </xf>
    <xf numFmtId="0" fontId="8" fillId="4" borderId="5" xfId="53" applyFont="1" applyFill="1" applyBorder="1" applyAlignment="1">
      <alignment horizontal="center" vertical="center"/>
    </xf>
    <xf numFmtId="3" fontId="8" fillId="4" borderId="5" xfId="53" applyNumberFormat="1" applyFont="1" applyFill="1" applyBorder="1" applyAlignment="1">
      <alignment horizontal="right" vertical="center"/>
    </xf>
    <xf numFmtId="164" fontId="8" fillId="4" borderId="5" xfId="53" applyNumberFormat="1" applyFont="1" applyFill="1" applyBorder="1" applyAlignment="1">
      <alignment horizontal="right" vertical="center"/>
    </xf>
    <xf numFmtId="49" fontId="7" fillId="4" borderId="5" xfId="53" applyNumberFormat="1" applyFont="1" applyFill="1" applyBorder="1" applyAlignment="1">
      <alignment vertical="center"/>
    </xf>
    <xf numFmtId="0" fontId="7" fillId="4" borderId="0" xfId="3" applyFont="1" applyFill="1" applyAlignment="1">
      <alignment vertical="center"/>
    </xf>
    <xf numFmtId="0" fontId="7" fillId="4" borderId="5" xfId="80" applyNumberFormat="1" applyFont="1" applyFill="1" applyBorder="1" applyAlignment="1">
      <alignment horizontal="center" vertical="center"/>
    </xf>
    <xf numFmtId="0" fontId="7" fillId="4" borderId="1" xfId="80" applyFont="1" applyFill="1" applyBorder="1" applyAlignment="1">
      <alignment vertical="center"/>
    </xf>
    <xf numFmtId="0" fontId="7" fillId="4" borderId="5" xfId="4" applyFont="1" applyFill="1" applyBorder="1" applyAlignment="1">
      <alignment horizontal="justify" vertical="center"/>
    </xf>
    <xf numFmtId="0" fontId="7" fillId="4" borderId="4" xfId="80" applyFont="1" applyFill="1" applyBorder="1" applyAlignment="1">
      <alignment horizontal="center" vertical="center"/>
    </xf>
    <xf numFmtId="0" fontId="7" fillId="4" borderId="5" xfId="80" applyFont="1" applyFill="1" applyBorder="1" applyAlignment="1">
      <alignment horizontal="center" vertical="center"/>
    </xf>
    <xf numFmtId="3" fontId="7" fillId="4" borderId="5" xfId="80" applyNumberFormat="1" applyFont="1" applyFill="1" applyBorder="1" applyAlignment="1">
      <alignment horizontal="right" vertical="center"/>
    </xf>
    <xf numFmtId="0" fontId="16" fillId="4" borderId="5" xfId="1" applyNumberFormat="1" applyFont="1" applyFill="1" applyBorder="1" applyAlignment="1">
      <alignment vertical="center"/>
    </xf>
    <xf numFmtId="0" fontId="8" fillId="4" borderId="5" xfId="80" applyNumberFormat="1" applyFont="1" applyFill="1" applyBorder="1" applyAlignment="1">
      <alignment horizontal="center" vertical="center"/>
    </xf>
    <xf numFmtId="0" fontId="8" fillId="4" borderId="1" xfId="80" applyFont="1" applyFill="1" applyBorder="1" applyAlignment="1">
      <alignment vertical="center"/>
    </xf>
    <xf numFmtId="0" fontId="8" fillId="4" borderId="14" xfId="80" applyFont="1" applyFill="1" applyBorder="1" applyAlignment="1">
      <alignment horizontal="right" vertical="center"/>
    </xf>
    <xf numFmtId="0" fontId="8" fillId="4" borderId="4" xfId="80" applyFont="1" applyFill="1" applyBorder="1" applyAlignment="1">
      <alignment horizontal="center" vertical="center"/>
    </xf>
    <xf numFmtId="0" fontId="8" fillId="4" borderId="5" xfId="80" applyFont="1" applyFill="1" applyBorder="1" applyAlignment="1">
      <alignment horizontal="center" vertical="center"/>
    </xf>
    <xf numFmtId="3" fontId="8" fillId="4" borderId="5" xfId="80" applyNumberFormat="1" applyFont="1" applyFill="1" applyBorder="1" applyAlignment="1">
      <alignment horizontal="right" vertical="center"/>
    </xf>
    <xf numFmtId="0" fontId="7" fillId="4" borderId="5" xfId="80" applyFont="1" applyFill="1" applyBorder="1" applyAlignment="1">
      <alignment horizontal="left" vertical="center"/>
    </xf>
    <xf numFmtId="0" fontId="7" fillId="4" borderId="5" xfId="80" applyFont="1" applyFill="1" applyBorder="1" applyAlignment="1">
      <alignment vertical="center"/>
    </xf>
    <xf numFmtId="0" fontId="7" fillId="4" borderId="1" xfId="80" applyFont="1" applyFill="1" applyBorder="1" applyAlignment="1">
      <alignment horizontal="center" vertical="center"/>
    </xf>
    <xf numFmtId="0" fontId="7" fillId="4" borderId="14" xfId="80" applyFont="1" applyFill="1" applyBorder="1" applyAlignment="1">
      <alignment vertical="center"/>
    </xf>
    <xf numFmtId="0" fontId="8" fillId="4" borderId="5" xfId="80" applyFont="1" applyFill="1" applyBorder="1" applyAlignment="1">
      <alignment vertical="center"/>
    </xf>
    <xf numFmtId="0" fontId="7" fillId="4" borderId="14" xfId="80" applyFont="1" applyFill="1" applyBorder="1" applyAlignment="1">
      <alignment horizontal="left" vertical="center"/>
    </xf>
    <xf numFmtId="0" fontId="8" fillId="4" borderId="5" xfId="78" applyFont="1" applyFill="1" applyBorder="1" applyAlignment="1">
      <alignment horizontal="right" vertical="center" wrapText="1"/>
    </xf>
    <xf numFmtId="0" fontId="7" fillId="4" borderId="5" xfId="78" applyFont="1" applyFill="1" applyBorder="1" applyAlignment="1">
      <alignment horizontal="right" vertical="center" wrapText="1"/>
    </xf>
    <xf numFmtId="0" fontId="7" fillId="4" borderId="5" xfId="1" applyNumberFormat="1" applyFont="1" applyFill="1" applyBorder="1" applyAlignment="1">
      <alignment horizontal="right" vertical="center" wrapText="1"/>
    </xf>
    <xf numFmtId="178" fontId="7" fillId="4" borderId="5" xfId="78" applyNumberFormat="1" applyFont="1" applyFill="1" applyBorder="1" applyAlignment="1">
      <alignment horizontal="center" vertical="center"/>
    </xf>
    <xf numFmtId="178" fontId="8" fillId="4" borderId="5" xfId="78" applyNumberFormat="1" applyFont="1" applyFill="1" applyBorder="1" applyAlignment="1">
      <alignment horizontal="center" vertical="center"/>
    </xf>
    <xf numFmtId="1" fontId="7" fillId="4" borderId="5" xfId="78" applyNumberFormat="1" applyFont="1" applyFill="1" applyBorder="1" applyAlignment="1">
      <alignment horizontal="center" vertical="center"/>
    </xf>
    <xf numFmtId="1" fontId="8" fillId="4" borderId="5" xfId="78" applyNumberFormat="1" applyFont="1" applyFill="1" applyBorder="1" applyAlignment="1">
      <alignment horizontal="center" vertical="center"/>
    </xf>
    <xf numFmtId="2" fontId="7" fillId="4" borderId="1" xfId="80" applyNumberFormat="1" applyFont="1" applyFill="1" applyBorder="1" applyAlignment="1">
      <alignment horizontal="center" vertical="center"/>
    </xf>
    <xf numFmtId="2" fontId="8" fillId="4" borderId="1" xfId="80" applyNumberFormat="1" applyFont="1" applyFill="1" applyBorder="1" applyAlignment="1">
      <alignment horizontal="center" vertical="center"/>
    </xf>
    <xf numFmtId="0" fontId="7" fillId="4" borderId="5" xfId="78" quotePrefix="1" applyNumberFormat="1" applyFont="1" applyFill="1" applyBorder="1" applyAlignment="1">
      <alignment horizontal="center" vertical="center"/>
    </xf>
    <xf numFmtId="3" fontId="7" fillId="4" borderId="5" xfId="55" applyNumberFormat="1" applyFont="1" applyFill="1" applyBorder="1" applyAlignment="1">
      <alignment horizontal="right" vertical="center"/>
    </xf>
    <xf numFmtId="164" fontId="7" fillId="4" borderId="5" xfId="4" applyNumberFormat="1" applyFont="1" applyFill="1" applyBorder="1" applyAlignment="1">
      <alignment horizontal="right" vertical="center"/>
    </xf>
    <xf numFmtId="0" fontId="8" fillId="4" borderId="3" xfId="78" applyFont="1" applyFill="1" applyBorder="1" applyAlignment="1">
      <alignment horizontal="right" vertical="center"/>
    </xf>
    <xf numFmtId="49" fontId="8" fillId="4" borderId="5" xfId="78" applyNumberFormat="1" applyFont="1" applyFill="1" applyBorder="1" applyAlignment="1">
      <alignment horizontal="center" vertical="center"/>
    </xf>
    <xf numFmtId="0" fontId="8" fillId="4" borderId="5" xfId="4" applyFont="1" applyFill="1" applyBorder="1" applyAlignment="1">
      <alignment vertical="center"/>
    </xf>
    <xf numFmtId="3" fontId="8" fillId="4" borderId="3" xfId="78" applyNumberFormat="1" applyFont="1" applyFill="1" applyBorder="1" applyAlignment="1">
      <alignment horizontal="right" vertical="center"/>
    </xf>
    <xf numFmtId="2" fontId="7" fillId="4" borderId="5" xfId="53" applyNumberFormat="1" applyFont="1" applyFill="1" applyBorder="1" applyAlignment="1">
      <alignment horizontal="center" vertical="center"/>
    </xf>
    <xf numFmtId="2" fontId="8" fillId="4" borderId="5" xfId="53" applyNumberFormat="1" applyFont="1" applyFill="1" applyBorder="1" applyAlignment="1">
      <alignment horizontal="center" vertical="center"/>
    </xf>
    <xf numFmtId="0" fontId="7" fillId="4" borderId="3" xfId="5" applyFont="1" applyFill="1" applyBorder="1" applyAlignment="1">
      <alignment horizontal="center" vertical="center"/>
    </xf>
    <xf numFmtId="3" fontId="7" fillId="4" borderId="3" xfId="5" applyNumberFormat="1" applyFont="1" applyFill="1" applyBorder="1" applyAlignment="1">
      <alignment horizontal="right" vertical="center"/>
    </xf>
    <xf numFmtId="0" fontId="7" fillId="4" borderId="5" xfId="78" applyNumberFormat="1" applyFont="1" applyFill="1" applyBorder="1" applyAlignment="1">
      <alignment horizontal="left" vertical="center"/>
    </xf>
    <xf numFmtId="0" fontId="7" fillId="4" borderId="5" xfId="78" applyFont="1" applyFill="1" applyBorder="1" applyAlignment="1">
      <alignment horizontal="center" vertical="center" wrapText="1"/>
    </xf>
    <xf numFmtId="0" fontId="8" fillId="4" borderId="5" xfId="78" applyFont="1" applyFill="1" applyBorder="1" applyAlignment="1">
      <alignment horizontal="center" vertical="center" wrapText="1"/>
    </xf>
    <xf numFmtId="3" fontId="7" fillId="4" borderId="5" xfId="78" applyNumberFormat="1" applyFont="1" applyFill="1" applyBorder="1" applyAlignment="1">
      <alignment horizontal="right" vertical="center" wrapText="1"/>
    </xf>
    <xf numFmtId="0" fontId="8" fillId="4" borderId="5" xfId="78" applyNumberFormat="1" applyFont="1" applyFill="1" applyBorder="1" applyAlignment="1">
      <alignment horizontal="right" vertical="center"/>
    </xf>
    <xf numFmtId="164" fontId="8" fillId="4" borderId="5" xfId="3" applyNumberFormat="1" applyFont="1" applyFill="1" applyBorder="1" applyAlignment="1">
      <alignment horizontal="center" vertical="center"/>
    </xf>
    <xf numFmtId="2" fontId="8" fillId="4" borderId="5" xfId="3" applyNumberFormat="1" applyFont="1" applyFill="1" applyBorder="1" applyAlignment="1">
      <alignment horizontal="center" vertical="center"/>
    </xf>
    <xf numFmtId="3" fontId="8" fillId="0" borderId="5" xfId="63" applyNumberFormat="1" applyFont="1" applyFill="1" applyBorder="1" applyAlignment="1">
      <alignment horizontal="right"/>
    </xf>
    <xf numFmtId="0" fontId="48" fillId="0" borderId="0" xfId="63" applyFont="1" applyFill="1" applyAlignment="1"/>
    <xf numFmtId="0" fontId="18" fillId="0" borderId="5" xfId="54" applyFont="1" applyFill="1" applyBorder="1" applyAlignment="1">
      <alignment horizontal="center" vertical="center"/>
    </xf>
    <xf numFmtId="49" fontId="18" fillId="0" borderId="5" xfId="54" applyNumberFormat="1" applyFont="1" applyFill="1" applyBorder="1" applyAlignment="1">
      <alignment horizontal="center" vertical="center"/>
    </xf>
    <xf numFmtId="0" fontId="18" fillId="0" borderId="5" xfId="54" applyFont="1" applyFill="1" applyBorder="1"/>
    <xf numFmtId="0" fontId="18" fillId="0" borderId="5" xfId="3" applyFont="1" applyFill="1" applyBorder="1" applyAlignment="1">
      <alignment horizontal="center" vertical="center"/>
    </xf>
    <xf numFmtId="3" fontId="7" fillId="0" borderId="5" xfId="1" applyNumberFormat="1" applyFont="1" applyFill="1" applyBorder="1" applyAlignment="1"/>
    <xf numFmtId="3" fontId="18" fillId="0" borderId="5" xfId="54" applyNumberFormat="1" applyFont="1" applyFill="1" applyBorder="1" applyAlignment="1">
      <alignment horizontal="right" vertical="center"/>
    </xf>
    <xf numFmtId="3" fontId="18" fillId="0" borderId="5" xfId="1" applyNumberFormat="1" applyFont="1" applyFill="1" applyBorder="1" applyAlignment="1">
      <alignment horizontal="right" vertical="center"/>
    </xf>
    <xf numFmtId="164" fontId="18" fillId="0" borderId="5" xfId="1" applyNumberFormat="1" applyFont="1" applyFill="1" applyBorder="1" applyAlignment="1">
      <alignment horizontal="right" vertical="center"/>
    </xf>
    <xf numFmtId="0" fontId="23" fillId="0" borderId="5" xfId="54" applyFont="1" applyFill="1" applyBorder="1" applyAlignment="1">
      <alignment horizontal="center" vertical="center"/>
    </xf>
    <xf numFmtId="0" fontId="23" fillId="0" borderId="5" xfId="54" applyFont="1" applyFill="1" applyBorder="1" applyAlignment="1">
      <alignment horizontal="right" vertical="center"/>
    </xf>
    <xf numFmtId="3" fontId="23" fillId="0" borderId="5" xfId="54" applyNumberFormat="1" applyFont="1" applyFill="1" applyBorder="1" applyAlignment="1">
      <alignment horizontal="right" vertical="center"/>
    </xf>
    <xf numFmtId="1" fontId="18" fillId="0" borderId="5" xfId="1" applyNumberFormat="1" applyFont="1" applyFill="1" applyBorder="1" applyAlignment="1">
      <alignment horizontal="center"/>
    </xf>
    <xf numFmtId="165" fontId="18" fillId="0" borderId="5" xfId="3" applyNumberFormat="1" applyFont="1" applyFill="1" applyBorder="1" applyAlignment="1">
      <alignment horizontal="center" vertical="center"/>
    </xf>
    <xf numFmtId="49" fontId="8" fillId="0" borderId="5" xfId="54" applyNumberFormat="1" applyFont="1" applyFill="1" applyBorder="1" applyAlignment="1">
      <alignment horizontal="right" vertical="center"/>
    </xf>
    <xf numFmtId="49" fontId="18" fillId="0" borderId="1" xfId="54" applyNumberFormat="1" applyFont="1" applyFill="1" applyBorder="1" applyAlignment="1">
      <alignment horizontal="center" vertical="center"/>
    </xf>
    <xf numFmtId="49" fontId="23" fillId="0" borderId="5" xfId="50" applyNumberFormat="1" applyFont="1" applyFill="1" applyBorder="1" applyAlignment="1">
      <alignment horizontal="right" vertical="center" wrapText="1"/>
    </xf>
    <xf numFmtId="49" fontId="18" fillId="0" borderId="5" xfId="54" applyNumberFormat="1" applyFont="1" applyFill="1" applyBorder="1" applyAlignment="1">
      <alignment horizontal="right" vertical="center"/>
    </xf>
    <xf numFmtId="174" fontId="23" fillId="0" borderId="5" xfId="54" applyNumberFormat="1" applyFont="1" applyFill="1" applyBorder="1" applyAlignment="1">
      <alignment horizontal="right" vertical="center"/>
    </xf>
    <xf numFmtId="3" fontId="23" fillId="0" borderId="5" xfId="1" applyNumberFormat="1" applyFont="1" applyFill="1" applyBorder="1" applyAlignment="1">
      <alignment horizontal="right" vertical="center"/>
    </xf>
    <xf numFmtId="164" fontId="23" fillId="0" borderId="5" xfId="1" applyNumberFormat="1" applyFont="1" applyFill="1" applyBorder="1" applyAlignment="1">
      <alignment horizontal="right" vertical="center"/>
    </xf>
    <xf numFmtId="3" fontId="23" fillId="0" borderId="5" xfId="54" applyNumberFormat="1" applyFont="1" applyFill="1" applyBorder="1" applyAlignment="1">
      <alignment horizontal="center" vertical="center"/>
    </xf>
    <xf numFmtId="3" fontId="18" fillId="0" borderId="5" xfId="54" applyNumberFormat="1" applyFont="1" applyFill="1" applyBorder="1" applyAlignment="1">
      <alignment horizontal="center" vertical="center"/>
    </xf>
    <xf numFmtId="165" fontId="18" fillId="0" borderId="5" xfId="54" applyNumberFormat="1" applyFont="1" applyFill="1" applyBorder="1" applyAlignment="1">
      <alignment horizontal="center" vertical="center"/>
    </xf>
    <xf numFmtId="49" fontId="23" fillId="0" borderId="5" xfId="54" applyNumberFormat="1" applyFont="1" applyFill="1" applyBorder="1" applyAlignment="1">
      <alignment horizontal="right" vertical="center"/>
    </xf>
    <xf numFmtId="1" fontId="23" fillId="0" borderId="5" xfId="54" applyNumberFormat="1" applyFont="1" applyFill="1" applyBorder="1" applyAlignment="1">
      <alignment horizontal="center" vertical="center"/>
    </xf>
    <xf numFmtId="49" fontId="23" fillId="0" borderId="5" xfId="54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/>
    <xf numFmtId="165" fontId="23" fillId="0" borderId="5" xfId="54" applyNumberFormat="1" applyFont="1" applyFill="1" applyBorder="1" applyAlignment="1">
      <alignment horizontal="center" vertical="center"/>
    </xf>
    <xf numFmtId="1" fontId="18" fillId="0" borderId="5" xfId="54" applyNumberFormat="1" applyFont="1" applyFill="1" applyBorder="1" applyAlignment="1">
      <alignment horizontal="center" vertical="center"/>
    </xf>
    <xf numFmtId="49" fontId="18" fillId="0" borderId="5" xfId="50" applyNumberFormat="1" applyFont="1" applyFill="1" applyBorder="1" applyAlignment="1">
      <alignment horizontal="left" vertical="center" wrapText="1"/>
    </xf>
    <xf numFmtId="0" fontId="18" fillId="0" borderId="5" xfId="54" applyNumberFormat="1" applyFont="1" applyFill="1" applyBorder="1" applyAlignment="1">
      <alignment horizontal="center" vertical="center"/>
    </xf>
    <xf numFmtId="0" fontId="18" fillId="0" borderId="5" xfId="54" quotePrefix="1" applyNumberFormat="1" applyFont="1" applyFill="1" applyBorder="1" applyAlignment="1">
      <alignment horizontal="center" vertical="center"/>
    </xf>
    <xf numFmtId="0" fontId="46" fillId="4" borderId="0" xfId="63" applyFont="1" applyFill="1" applyAlignment="1">
      <alignment horizontal="right"/>
    </xf>
    <xf numFmtId="167" fontId="46" fillId="4" borderId="0" xfId="63" applyNumberFormat="1" applyFont="1" applyFill="1"/>
    <xf numFmtId="0" fontId="83" fillId="4" borderId="0" xfId="63" applyFont="1" applyFill="1"/>
    <xf numFmtId="0" fontId="84" fillId="4" borderId="0" xfId="63" applyFont="1" applyFill="1"/>
    <xf numFmtId="0" fontId="84" fillId="4" borderId="0" xfId="63" applyFont="1" applyFill="1" applyAlignment="1">
      <alignment horizontal="right"/>
    </xf>
    <xf numFmtId="167" fontId="84" fillId="4" borderId="0" xfId="63" applyNumberFormat="1" applyFont="1" applyFill="1"/>
    <xf numFmtId="0" fontId="23" fillId="4" borderId="0" xfId="63" applyFont="1" applyFill="1"/>
    <xf numFmtId="0" fontId="23" fillId="4" borderId="0" xfId="63" applyFont="1" applyFill="1" applyAlignment="1">
      <alignment horizontal="right"/>
    </xf>
    <xf numFmtId="167" fontId="23" fillId="4" borderId="0" xfId="63" applyNumberFormat="1" applyFont="1" applyFill="1"/>
    <xf numFmtId="0" fontId="8" fillId="0" borderId="5" xfId="1" applyNumberFormat="1" applyFont="1" applyFill="1" applyBorder="1" applyAlignment="1">
      <alignment horizontal="center" vertical="center" wrapText="1"/>
    </xf>
    <xf numFmtId="178" fontId="8" fillId="0" borderId="5" xfId="78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vertical="center"/>
    </xf>
    <xf numFmtId="49" fontId="7" fillId="0" borderId="5" xfId="78" applyNumberFormat="1" applyFont="1" applyFill="1" applyBorder="1" applyAlignment="1">
      <alignment vertical="center"/>
    </xf>
    <xf numFmtId="0" fontId="7" fillId="0" borderId="5" xfId="78" quotePrefix="1" applyNumberFormat="1" applyFont="1" applyFill="1" applyBorder="1" applyAlignment="1">
      <alignment horizontal="center" vertical="center"/>
    </xf>
    <xf numFmtId="3" fontId="7" fillId="0" borderId="5" xfId="55" applyNumberFormat="1" applyFont="1" applyFill="1" applyBorder="1" applyAlignment="1">
      <alignment horizontal="right" vertical="center"/>
    </xf>
    <xf numFmtId="0" fontId="7" fillId="0" borderId="5" xfId="78" applyFont="1" applyFill="1" applyBorder="1" applyAlignment="1">
      <alignment vertical="center"/>
    </xf>
    <xf numFmtId="3" fontId="7" fillId="4" borderId="2" xfId="2" applyNumberFormat="1" applyFont="1" applyFill="1" applyBorder="1" applyAlignment="1">
      <alignment horizontal="center" vertical="center"/>
    </xf>
    <xf numFmtId="3" fontId="7" fillId="4" borderId="6" xfId="2" applyNumberFormat="1" applyFont="1" applyFill="1" applyBorder="1" applyAlignment="1">
      <alignment horizontal="center" vertical="center"/>
    </xf>
    <xf numFmtId="3" fontId="7" fillId="4" borderId="7" xfId="2" applyNumberFormat="1" applyFont="1" applyFill="1" applyBorder="1" applyAlignment="1">
      <alignment horizontal="center" vertical="center"/>
    </xf>
    <xf numFmtId="0" fontId="7" fillId="4" borderId="4" xfId="1" applyNumberFormat="1" applyFont="1" applyFill="1" applyBorder="1" applyAlignment="1">
      <alignment horizontal="center" vertical="center" textRotation="90"/>
    </xf>
    <xf numFmtId="0" fontId="7" fillId="4" borderId="1" xfId="1" applyNumberFormat="1" applyFont="1" applyFill="1" applyBorder="1" applyAlignment="1">
      <alignment horizontal="center" vertical="center" textRotation="90"/>
    </xf>
    <xf numFmtId="0" fontId="7" fillId="4" borderId="5" xfId="1" applyNumberFormat="1" applyFont="1" applyFill="1" applyBorder="1" applyAlignment="1">
      <alignment horizontal="center" vertical="center" textRotation="90"/>
    </xf>
    <xf numFmtId="165" fontId="7" fillId="4" borderId="4" xfId="1" applyNumberFormat="1" applyFont="1" applyFill="1" applyBorder="1" applyAlignment="1">
      <alignment horizontal="center" vertical="center" textRotation="90"/>
    </xf>
    <xf numFmtId="165" fontId="7" fillId="4" borderId="5" xfId="1" applyNumberFormat="1" applyFont="1" applyFill="1" applyBorder="1" applyAlignment="1">
      <alignment horizontal="center" vertical="center" textRotation="90"/>
    </xf>
    <xf numFmtId="3" fontId="7" fillId="4" borderId="5" xfId="1" applyNumberFormat="1" applyFont="1" applyFill="1" applyBorder="1" applyAlignment="1">
      <alignment horizontal="center" vertical="center" textRotation="90"/>
    </xf>
    <xf numFmtId="3" fontId="7" fillId="4" borderId="9" xfId="1" applyNumberFormat="1" applyFont="1" applyFill="1" applyBorder="1" applyAlignment="1">
      <alignment horizontal="center" vertical="center" textRotation="90"/>
    </xf>
    <xf numFmtId="0" fontId="46" fillId="4" borderId="9" xfId="63" applyFont="1" applyFill="1" applyBorder="1" applyAlignment="1">
      <alignment horizontal="center" vertical="center"/>
    </xf>
    <xf numFmtId="0" fontId="46" fillId="4" borderId="14" xfId="63" applyFont="1" applyFill="1" applyBorder="1" applyAlignment="1">
      <alignment horizontal="center" vertical="center"/>
    </xf>
    <xf numFmtId="1" fontId="7" fillId="4" borderId="9" xfId="1" applyNumberFormat="1" applyFont="1" applyFill="1" applyBorder="1" applyAlignment="1">
      <alignment horizontal="center" vertical="center" textRotation="90"/>
    </xf>
    <xf numFmtId="166" fontId="7" fillId="4" borderId="9" xfId="1" applyNumberFormat="1" applyFont="1" applyFill="1" applyBorder="1" applyAlignment="1">
      <alignment horizontal="center" vertical="center" textRotation="90"/>
    </xf>
    <xf numFmtId="49" fontId="7" fillId="4" borderId="1" xfId="1" applyNumberFormat="1" applyFont="1" applyFill="1" applyBorder="1" applyAlignment="1">
      <alignment horizontal="center" vertical="center" textRotation="90"/>
    </xf>
    <xf numFmtId="0" fontId="8" fillId="0" borderId="5" xfId="83" applyFont="1" applyBorder="1" applyAlignment="1">
      <alignment horizontal="center" wrapText="1"/>
    </xf>
    <xf numFmtId="0" fontId="8" fillId="0" borderId="5" xfId="83" applyFont="1" applyBorder="1" applyAlignment="1">
      <alignment horizontal="center" vertical="center" textRotation="90" wrapText="1"/>
    </xf>
    <xf numFmtId="0" fontId="17" fillId="0" borderId="5" xfId="83" applyFont="1" applyFill="1" applyBorder="1" applyAlignment="1">
      <alignment horizontal="center" vertical="center" textRotation="90" wrapText="1"/>
    </xf>
    <xf numFmtId="0" fontId="17" fillId="0" borderId="5" xfId="83" applyFont="1" applyBorder="1" applyAlignment="1">
      <alignment horizontal="center" vertical="center" wrapText="1"/>
    </xf>
    <xf numFmtId="0" fontId="76" fillId="0" borderId="5" xfId="83" applyFont="1" applyBorder="1" applyAlignment="1">
      <alignment horizontal="center" wrapText="1"/>
    </xf>
    <xf numFmtId="0" fontId="76" fillId="0" borderId="5" xfId="83" applyFont="1" applyBorder="1" applyAlignment="1">
      <alignment horizontal="center" vertical="center" wrapText="1"/>
    </xf>
    <xf numFmtId="0" fontId="8" fillId="0" borderId="5" xfId="83" applyFont="1" applyBorder="1" applyAlignment="1">
      <alignment horizontal="center" textRotation="90"/>
    </xf>
    <xf numFmtId="49" fontId="17" fillId="0" borderId="5" xfId="83" applyNumberFormat="1" applyFont="1" applyFill="1" applyBorder="1" applyAlignment="1">
      <alignment horizontal="center" vertical="center" wrapText="1"/>
    </xf>
    <xf numFmtId="49" fontId="75" fillId="0" borderId="5" xfId="83" applyNumberFormat="1" applyFont="1" applyFill="1" applyBorder="1" applyAlignment="1">
      <alignment horizontal="center" vertical="center" wrapText="1"/>
    </xf>
    <xf numFmtId="0" fontId="23" fillId="0" borderId="5" xfId="83" applyFont="1" applyFill="1" applyBorder="1" applyAlignment="1">
      <alignment horizontal="center" vertical="center" wrapText="1"/>
    </xf>
    <xf numFmtId="0" fontId="23" fillId="0" borderId="5" xfId="83" applyFont="1" applyFill="1" applyBorder="1" applyAlignment="1">
      <alignment horizontal="center" vertical="center" textRotation="90" wrapText="1"/>
    </xf>
    <xf numFmtId="0" fontId="14" fillId="0" borderId="5" xfId="74" applyFont="1" applyBorder="1" applyAlignment="1">
      <alignment horizontal="center" vertical="center" textRotation="90" wrapText="1"/>
    </xf>
    <xf numFmtId="0" fontId="14" fillId="0" borderId="5" xfId="74" applyFont="1" applyBorder="1" applyAlignment="1">
      <alignment horizontal="center" vertical="center" wrapText="1"/>
    </xf>
    <xf numFmtId="167" fontId="54" fillId="0" borderId="5" xfId="74" applyNumberFormat="1" applyFont="1" applyBorder="1" applyAlignment="1">
      <alignment horizontal="center" vertical="center" wrapText="1"/>
    </xf>
    <xf numFmtId="0" fontId="21" fillId="3" borderId="4" xfId="1" applyNumberFormat="1" applyFont="1" applyFill="1" applyBorder="1" applyAlignment="1">
      <alignment horizontal="center" vertical="center" textRotation="90"/>
    </xf>
    <xf numFmtId="0" fontId="21" fillId="3" borderId="1" xfId="1" applyNumberFormat="1" applyFont="1" applyFill="1" applyBorder="1" applyAlignment="1">
      <alignment horizontal="center" vertical="center" textRotation="90"/>
    </xf>
    <xf numFmtId="0" fontId="21" fillId="3" borderId="5" xfId="1" applyNumberFormat="1" applyFont="1" applyFill="1" applyBorder="1" applyAlignment="1">
      <alignment horizontal="center" vertical="center" textRotation="90"/>
    </xf>
    <xf numFmtId="165" fontId="21" fillId="3" borderId="4" xfId="1" applyNumberFormat="1" applyFont="1" applyFill="1" applyBorder="1" applyAlignment="1">
      <alignment horizontal="center" vertical="center" textRotation="90"/>
    </xf>
    <xf numFmtId="165" fontId="21" fillId="3" borderId="5" xfId="1" applyNumberFormat="1" applyFont="1" applyFill="1" applyBorder="1" applyAlignment="1">
      <alignment horizontal="center" vertical="center" textRotation="90"/>
    </xf>
    <xf numFmtId="3" fontId="21" fillId="3" borderId="5" xfId="1" applyNumberFormat="1" applyFont="1" applyFill="1" applyBorder="1" applyAlignment="1">
      <alignment horizontal="center" vertical="center" textRotation="90"/>
    </xf>
    <xf numFmtId="3" fontId="21" fillId="3" borderId="9" xfId="1" applyNumberFormat="1" applyFont="1" applyFill="1" applyBorder="1" applyAlignment="1">
      <alignment horizontal="center" vertical="center" textRotation="90"/>
    </xf>
    <xf numFmtId="0" fontId="24" fillId="3" borderId="9" xfId="67" applyFont="1" applyFill="1" applyBorder="1" applyAlignment="1">
      <alignment horizontal="center" vertical="center"/>
    </xf>
    <xf numFmtId="0" fontId="24" fillId="3" borderId="14" xfId="67" applyFont="1" applyFill="1" applyBorder="1" applyAlignment="1">
      <alignment horizontal="center" vertical="center"/>
    </xf>
    <xf numFmtId="1" fontId="21" fillId="3" borderId="9" xfId="1" applyNumberFormat="1" applyFont="1" applyFill="1" applyBorder="1" applyAlignment="1">
      <alignment horizontal="center" vertical="center" textRotation="90"/>
    </xf>
    <xf numFmtId="166" fontId="21" fillId="3" borderId="9" xfId="1" applyNumberFormat="1" applyFont="1" applyFill="1" applyBorder="1" applyAlignment="1">
      <alignment horizontal="center" vertical="center" textRotation="90"/>
    </xf>
    <xf numFmtId="3" fontId="21" fillId="3" borderId="2" xfId="2" applyNumberFormat="1" applyFont="1" applyFill="1" applyBorder="1" applyAlignment="1">
      <alignment horizontal="center" vertical="center"/>
    </xf>
    <xf numFmtId="3" fontId="21" fillId="3" borderId="6" xfId="2" applyNumberFormat="1" applyFont="1" applyFill="1" applyBorder="1" applyAlignment="1">
      <alignment horizontal="center" vertical="center"/>
    </xf>
    <xf numFmtId="49" fontId="21" fillId="3" borderId="1" xfId="1" applyNumberFormat="1" applyFont="1" applyFill="1" applyBorder="1" applyAlignment="1">
      <alignment horizontal="center" vertical="center" textRotation="90"/>
    </xf>
    <xf numFmtId="0" fontId="47" fillId="4" borderId="9" xfId="78" applyFont="1" applyFill="1" applyBorder="1" applyAlignment="1">
      <alignment horizontal="center" vertical="center"/>
    </xf>
    <xf numFmtId="0" fontId="47" fillId="4" borderId="14" xfId="78" applyFont="1" applyFill="1" applyBorder="1" applyAlignment="1">
      <alignment horizontal="center" vertical="center"/>
    </xf>
    <xf numFmtId="0" fontId="14" fillId="0" borderId="5" xfId="81" applyFont="1" applyBorder="1" applyAlignment="1">
      <alignment horizontal="center" vertical="center" wrapText="1"/>
    </xf>
    <xf numFmtId="0" fontId="14" fillId="0" borderId="5" xfId="81" applyFont="1" applyBorder="1" applyAlignment="1">
      <alignment horizontal="center" vertical="center" textRotation="90" wrapText="1"/>
    </xf>
    <xf numFmtId="2" fontId="14" fillId="0" borderId="5" xfId="81" applyNumberFormat="1" applyFont="1" applyBorder="1" applyAlignment="1">
      <alignment horizontal="center" vertical="center" wrapText="1"/>
    </xf>
    <xf numFmtId="2" fontId="14" fillId="0" borderId="5" xfId="81" applyNumberFormat="1" applyFont="1" applyBorder="1" applyAlignment="1">
      <alignment horizontal="center" vertical="center" textRotation="90" wrapText="1"/>
    </xf>
    <xf numFmtId="1" fontId="14" fillId="0" borderId="5" xfId="81" applyNumberFormat="1" applyFont="1" applyBorder="1" applyAlignment="1">
      <alignment horizontal="center" vertical="center" wrapText="1"/>
    </xf>
    <xf numFmtId="167" fontId="14" fillId="0" borderId="5" xfId="81" applyNumberFormat="1" applyFont="1" applyBorder="1" applyAlignment="1">
      <alignment horizontal="center" vertical="center" wrapText="1"/>
    </xf>
    <xf numFmtId="3" fontId="7" fillId="3" borderId="2" xfId="2" applyNumberFormat="1" applyFont="1" applyFill="1" applyBorder="1" applyAlignment="1">
      <alignment horizontal="center" vertical="center" wrapText="1"/>
    </xf>
    <xf numFmtId="3" fontId="7" fillId="3" borderId="6" xfId="2" applyNumberFormat="1" applyFont="1" applyFill="1" applyBorder="1" applyAlignment="1">
      <alignment horizontal="center" vertical="center" wrapText="1"/>
    </xf>
    <xf numFmtId="3" fontId="7" fillId="3" borderId="7" xfId="2" applyNumberFormat="1" applyFont="1" applyFill="1" applyBorder="1" applyAlignment="1">
      <alignment horizontal="center" vertical="center" wrapText="1"/>
    </xf>
    <xf numFmtId="3" fontId="7" fillId="3" borderId="10" xfId="2" applyNumberFormat="1" applyFont="1" applyFill="1" applyBorder="1" applyAlignment="1">
      <alignment horizontal="center" vertical="center" wrapText="1"/>
    </xf>
    <xf numFmtId="3" fontId="7" fillId="3" borderId="11" xfId="2" applyNumberFormat="1" applyFont="1" applyFill="1" applyBorder="1" applyAlignment="1">
      <alignment horizontal="center" vertical="center" wrapText="1"/>
    </xf>
    <xf numFmtId="3" fontId="7" fillId="3" borderId="12" xfId="2" applyNumberFormat="1" applyFont="1" applyFill="1" applyBorder="1" applyAlignment="1">
      <alignment horizontal="center" vertical="center" wrapText="1"/>
    </xf>
    <xf numFmtId="3" fontId="8" fillId="3" borderId="3" xfId="1" applyNumberFormat="1" applyFont="1" applyFill="1" applyBorder="1" applyAlignment="1">
      <alignment horizontal="center" vertical="center" textRotation="90" wrapText="1"/>
    </xf>
    <xf numFmtId="3" fontId="8" fillId="3" borderId="9" xfId="1" applyNumberFormat="1" applyFont="1" applyFill="1" applyBorder="1" applyAlignment="1">
      <alignment horizontal="center" vertical="center" textRotation="90" wrapText="1"/>
    </xf>
    <xf numFmtId="3" fontId="8" fillId="3" borderId="14" xfId="1" applyNumberFormat="1" applyFont="1" applyFill="1" applyBorder="1" applyAlignment="1">
      <alignment horizontal="center" vertical="center" textRotation="90" wrapText="1"/>
    </xf>
    <xf numFmtId="0" fontId="7" fillId="3" borderId="3" xfId="1" applyNumberFormat="1" applyFont="1" applyFill="1" applyBorder="1" applyAlignment="1">
      <alignment horizontal="center" vertical="center" textRotation="90"/>
    </xf>
    <xf numFmtId="0" fontId="7" fillId="3" borderId="9" xfId="1" applyNumberFormat="1" applyFont="1" applyFill="1" applyBorder="1" applyAlignment="1">
      <alignment horizontal="center" vertical="center" textRotation="90"/>
    </xf>
    <xf numFmtId="0" fontId="7" fillId="3" borderId="14" xfId="1" applyNumberFormat="1" applyFont="1" applyFill="1" applyBorder="1" applyAlignment="1">
      <alignment horizontal="center" vertical="center" textRotation="90"/>
    </xf>
    <xf numFmtId="3" fontId="7" fillId="3" borderId="2" xfId="1" applyNumberFormat="1" applyFont="1" applyFill="1" applyBorder="1" applyAlignment="1">
      <alignment horizontal="center" vertical="center" wrapText="1"/>
    </xf>
    <xf numFmtId="3" fontId="7" fillId="3" borderId="7" xfId="1" applyNumberFormat="1" applyFont="1" applyFill="1" applyBorder="1" applyAlignment="1">
      <alignment horizontal="center" vertical="center" wrapText="1"/>
    </xf>
    <xf numFmtId="3" fontId="7" fillId="3" borderId="10" xfId="1" applyNumberFormat="1" applyFont="1" applyFill="1" applyBorder="1" applyAlignment="1">
      <alignment horizontal="center" vertical="center" wrapText="1"/>
    </xf>
    <xf numFmtId="3" fontId="7" fillId="3" borderId="12" xfId="1" applyNumberFormat="1" applyFont="1" applyFill="1" applyBorder="1" applyAlignment="1">
      <alignment horizontal="center" vertical="center" wrapText="1"/>
    </xf>
    <xf numFmtId="3" fontId="14" fillId="3" borderId="2" xfId="1" applyNumberFormat="1" applyFont="1" applyFill="1" applyBorder="1" applyAlignment="1">
      <alignment horizontal="center" vertical="center" wrapText="1"/>
    </xf>
    <xf numFmtId="3" fontId="14" fillId="3" borderId="7" xfId="1" applyNumberFormat="1" applyFont="1" applyFill="1" applyBorder="1" applyAlignment="1">
      <alignment horizontal="center" vertical="center" wrapText="1"/>
    </xf>
    <xf numFmtId="3" fontId="14" fillId="3" borderId="10" xfId="1" applyNumberFormat="1" applyFont="1" applyFill="1" applyBorder="1" applyAlignment="1">
      <alignment horizontal="center" vertical="center" wrapText="1"/>
    </xf>
    <xf numFmtId="3" fontId="14" fillId="3" borderId="12" xfId="1" applyNumberFormat="1" applyFont="1" applyFill="1" applyBorder="1" applyAlignment="1">
      <alignment horizontal="center" vertical="center" wrapText="1"/>
    </xf>
    <xf numFmtId="165" fontId="14" fillId="3" borderId="3" xfId="1" applyNumberFormat="1" applyFont="1" applyFill="1" applyBorder="1" applyAlignment="1">
      <alignment horizontal="center" vertical="center" textRotation="90" wrapText="1"/>
    </xf>
    <xf numFmtId="165" fontId="14" fillId="3" borderId="9" xfId="1" applyNumberFormat="1" applyFont="1" applyFill="1" applyBorder="1" applyAlignment="1">
      <alignment horizontal="center" vertical="center" textRotation="90" wrapText="1"/>
    </xf>
    <xf numFmtId="165" fontId="14" fillId="3" borderId="14" xfId="1" applyNumberFormat="1" applyFont="1" applyFill="1" applyBorder="1" applyAlignment="1">
      <alignment horizontal="center" vertical="center" textRotation="90" wrapText="1"/>
    </xf>
    <xf numFmtId="3" fontId="7" fillId="3" borderId="3" xfId="1" applyNumberFormat="1" applyFont="1" applyFill="1" applyBorder="1" applyAlignment="1">
      <alignment horizontal="center" vertical="center" textRotation="90"/>
    </xf>
    <xf numFmtId="3" fontId="7" fillId="3" borderId="9" xfId="1" applyNumberFormat="1" applyFont="1" applyFill="1" applyBorder="1" applyAlignment="1">
      <alignment horizontal="center" vertical="center" textRotation="90"/>
    </xf>
    <xf numFmtId="3" fontId="7" fillId="3" borderId="14" xfId="1" applyNumberFormat="1" applyFont="1" applyFill="1" applyBorder="1" applyAlignment="1">
      <alignment horizontal="center" vertical="center" textRotation="90"/>
    </xf>
    <xf numFmtId="1" fontId="14" fillId="3" borderId="3" xfId="1" applyNumberFormat="1" applyFont="1" applyFill="1" applyBorder="1" applyAlignment="1">
      <alignment horizontal="center" vertical="center" textRotation="90"/>
    </xf>
    <xf numFmtId="1" fontId="14" fillId="3" borderId="9" xfId="1" applyNumberFormat="1" applyFont="1" applyFill="1" applyBorder="1" applyAlignment="1">
      <alignment horizontal="center" vertical="center" textRotation="90"/>
    </xf>
    <xf numFmtId="1" fontId="14" fillId="3" borderId="14" xfId="1" applyNumberFormat="1" applyFont="1" applyFill="1" applyBorder="1" applyAlignment="1">
      <alignment horizontal="center" vertical="center" textRotation="90"/>
    </xf>
    <xf numFmtId="166" fontId="14" fillId="3" borderId="3" xfId="1" applyNumberFormat="1" applyFont="1" applyFill="1" applyBorder="1" applyAlignment="1">
      <alignment horizontal="center" vertical="center" textRotation="90" wrapText="1"/>
    </xf>
    <xf numFmtId="166" fontId="14" fillId="3" borderId="9" xfId="1" applyNumberFormat="1" applyFont="1" applyFill="1" applyBorder="1" applyAlignment="1">
      <alignment horizontal="center" vertical="center" textRotation="90"/>
    </xf>
    <xf numFmtId="166" fontId="14" fillId="3" borderId="14" xfId="1" applyNumberFormat="1" applyFont="1" applyFill="1" applyBorder="1" applyAlignment="1">
      <alignment horizontal="center" vertical="center" textRotation="90"/>
    </xf>
    <xf numFmtId="3" fontId="14" fillId="3" borderId="3" xfId="1" applyNumberFormat="1" applyFont="1" applyFill="1" applyBorder="1" applyAlignment="1">
      <alignment horizontal="center" vertical="center" textRotation="90" wrapText="1"/>
    </xf>
    <xf numFmtId="3" fontId="14" fillId="3" borderId="9" xfId="1" applyNumberFormat="1" applyFont="1" applyFill="1" applyBorder="1" applyAlignment="1">
      <alignment horizontal="center" vertical="center" textRotation="90"/>
    </xf>
    <xf numFmtId="3" fontId="14" fillId="3" borderId="14" xfId="1" applyNumberFormat="1" applyFont="1" applyFill="1" applyBorder="1" applyAlignment="1">
      <alignment horizontal="center" vertical="center" textRotation="90"/>
    </xf>
    <xf numFmtId="164" fontId="8" fillId="3" borderId="2" xfId="2" applyNumberFormat="1" applyFont="1" applyFill="1" applyBorder="1" applyAlignment="1">
      <alignment horizontal="center" vertical="center"/>
    </xf>
    <xf numFmtId="164" fontId="8" fillId="3" borderId="6" xfId="2" applyNumberFormat="1" applyFont="1" applyFill="1" applyBorder="1" applyAlignment="1">
      <alignment horizontal="center" vertical="center"/>
    </xf>
    <xf numFmtId="164" fontId="8" fillId="3" borderId="7" xfId="2" applyNumberFormat="1" applyFont="1" applyFill="1" applyBorder="1" applyAlignment="1">
      <alignment horizontal="center" vertical="center"/>
    </xf>
    <xf numFmtId="164" fontId="8" fillId="3" borderId="10" xfId="2" applyNumberFormat="1" applyFont="1" applyFill="1" applyBorder="1" applyAlignment="1">
      <alignment horizontal="center" vertical="center"/>
    </xf>
    <xf numFmtId="164" fontId="8" fillId="3" borderId="11" xfId="2" applyNumberFormat="1" applyFont="1" applyFill="1" applyBorder="1" applyAlignment="1">
      <alignment horizontal="center" vertical="center"/>
    </xf>
    <xf numFmtId="164" fontId="8" fillId="3" borderId="12" xfId="2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 wrapText="1"/>
    </xf>
    <xf numFmtId="49" fontId="7" fillId="3" borderId="9" xfId="1" applyNumberFormat="1" applyFont="1" applyFill="1" applyBorder="1" applyAlignment="1">
      <alignment horizontal="center" vertical="center"/>
    </xf>
    <xf numFmtId="49" fontId="7" fillId="3" borderId="14" xfId="1" applyNumberFormat="1" applyFont="1" applyFill="1" applyBorder="1" applyAlignment="1">
      <alignment horizontal="center" vertical="center"/>
    </xf>
    <xf numFmtId="49" fontId="14" fillId="3" borderId="3" xfId="1" applyNumberFormat="1" applyFont="1" applyFill="1" applyBorder="1" applyAlignment="1">
      <alignment horizontal="center" vertical="center" wrapText="1"/>
    </xf>
    <xf numFmtId="49" fontId="14" fillId="3" borderId="9" xfId="1" applyNumberFormat="1" applyFont="1" applyFill="1" applyBorder="1" applyAlignment="1">
      <alignment horizontal="center" vertical="center" wrapText="1"/>
    </xf>
    <xf numFmtId="49" fontId="14" fillId="3" borderId="14" xfId="1" applyNumberFormat="1" applyFont="1" applyFill="1" applyBorder="1" applyAlignment="1">
      <alignment horizontal="center" vertical="center" wrapText="1"/>
    </xf>
    <xf numFmtId="0" fontId="14" fillId="3" borderId="3" xfId="1" applyNumberFormat="1" applyFont="1" applyFill="1" applyBorder="1" applyAlignment="1">
      <alignment horizontal="center" vertical="center" textRotation="90"/>
    </xf>
    <xf numFmtId="0" fontId="14" fillId="3" borderId="9" xfId="1" applyNumberFormat="1" applyFont="1" applyFill="1" applyBorder="1" applyAlignment="1">
      <alignment horizontal="center" vertical="center" textRotation="90"/>
    </xf>
    <xf numFmtId="0" fontId="14" fillId="3" borderId="14" xfId="1" applyNumberFormat="1" applyFont="1" applyFill="1" applyBorder="1" applyAlignment="1">
      <alignment horizontal="center" vertical="center" textRotation="90"/>
    </xf>
    <xf numFmtId="3" fontId="8" fillId="4" borderId="2" xfId="2" applyNumberFormat="1" applyFont="1" applyFill="1" applyBorder="1" applyAlignment="1">
      <alignment horizontal="center" vertical="center" wrapText="1"/>
    </xf>
    <xf numFmtId="3" fontId="8" fillId="4" borderId="6" xfId="2" applyNumberFormat="1" applyFont="1" applyFill="1" applyBorder="1" applyAlignment="1">
      <alignment horizontal="center" vertical="center"/>
    </xf>
    <xf numFmtId="3" fontId="8" fillId="4" borderId="7" xfId="2" applyNumberFormat="1" applyFont="1" applyFill="1" applyBorder="1" applyAlignment="1">
      <alignment horizontal="center" vertical="center"/>
    </xf>
    <xf numFmtId="3" fontId="8" fillId="4" borderId="10" xfId="2" applyNumberFormat="1" applyFont="1" applyFill="1" applyBorder="1" applyAlignment="1">
      <alignment horizontal="center" vertical="center"/>
    </xf>
    <xf numFmtId="3" fontId="8" fillId="4" borderId="11" xfId="2" applyNumberFormat="1" applyFont="1" applyFill="1" applyBorder="1" applyAlignment="1">
      <alignment horizontal="center" vertical="center"/>
    </xf>
    <xf numFmtId="3" fontId="8" fillId="4" borderId="12" xfId="2" applyNumberFormat="1" applyFont="1" applyFill="1" applyBorder="1" applyAlignment="1">
      <alignment horizontal="center" vertical="center"/>
    </xf>
    <xf numFmtId="3" fontId="8" fillId="4" borderId="2" xfId="2" applyNumberFormat="1" applyFont="1" applyFill="1" applyBorder="1" applyAlignment="1">
      <alignment horizontal="center" vertical="center"/>
    </xf>
    <xf numFmtId="0" fontId="8" fillId="0" borderId="5" xfId="82" applyFont="1" applyBorder="1" applyAlignment="1">
      <alignment horizontal="center" wrapText="1"/>
    </xf>
    <xf numFmtId="0" fontId="8" fillId="0" borderId="5" xfId="82" applyFont="1" applyBorder="1" applyAlignment="1">
      <alignment horizontal="center" textRotation="90" wrapText="1"/>
    </xf>
    <xf numFmtId="0" fontId="76" fillId="0" borderId="5" xfId="82" applyFont="1" applyBorder="1" applyAlignment="1">
      <alignment horizontal="center" wrapText="1"/>
    </xf>
    <xf numFmtId="0" fontId="17" fillId="0" borderId="5" xfId="82" applyFont="1" applyBorder="1" applyAlignment="1">
      <alignment horizontal="center" vertical="center" wrapText="1"/>
    </xf>
    <xf numFmtId="0" fontId="8" fillId="0" borderId="5" xfId="82" applyFont="1" applyBorder="1" applyAlignment="1">
      <alignment horizontal="center" textRotation="90"/>
    </xf>
    <xf numFmtId="0" fontId="17" fillId="0" borderId="5" xfId="82" applyFont="1" applyFill="1" applyBorder="1" applyAlignment="1">
      <alignment horizontal="center" vertical="center" textRotation="90" wrapText="1"/>
    </xf>
    <xf numFmtId="49" fontId="17" fillId="0" borderId="5" xfId="82" applyNumberFormat="1" applyFont="1" applyFill="1" applyBorder="1" applyAlignment="1">
      <alignment horizontal="center" vertical="center" wrapText="1"/>
    </xf>
    <xf numFmtId="49" fontId="75" fillId="0" borderId="5" xfId="82" applyNumberFormat="1" applyFont="1" applyFill="1" applyBorder="1" applyAlignment="1">
      <alignment horizontal="center" vertical="center" wrapText="1"/>
    </xf>
    <xf numFmtId="0" fontId="23" fillId="0" borderId="5" xfId="82" applyFont="1" applyFill="1" applyBorder="1" applyAlignment="1">
      <alignment horizontal="center" vertical="center" wrapText="1"/>
    </xf>
    <xf numFmtId="0" fontId="23" fillId="0" borderId="5" xfId="82" applyFont="1" applyFill="1" applyBorder="1" applyAlignment="1">
      <alignment horizontal="center" vertical="center" textRotation="90" wrapText="1"/>
    </xf>
    <xf numFmtId="0" fontId="21" fillId="0" borderId="3" xfId="4" applyFont="1" applyBorder="1" applyAlignment="1">
      <alignment horizontal="center" vertical="center" textRotation="90"/>
    </xf>
    <xf numFmtId="0" fontId="21" fillId="0" borderId="9" xfId="4" applyFont="1" applyBorder="1" applyAlignment="1">
      <alignment horizontal="center" vertical="center" textRotation="90"/>
    </xf>
    <xf numFmtId="0" fontId="21" fillId="0" borderId="14" xfId="4" applyFont="1" applyBorder="1" applyAlignment="1">
      <alignment horizontal="center" vertical="center" textRotation="90"/>
    </xf>
    <xf numFmtId="0" fontId="21" fillId="0" borderId="10" xfId="4" applyFont="1" applyBorder="1" applyAlignment="1">
      <alignment horizontal="center"/>
    </xf>
    <xf numFmtId="0" fontId="21" fillId="0" borderId="11" xfId="4" applyFont="1" applyBorder="1" applyAlignment="1">
      <alignment horizontal="center"/>
    </xf>
    <xf numFmtId="0" fontId="21" fillId="0" borderId="12" xfId="4" applyFont="1" applyBorder="1" applyAlignment="1">
      <alignment horizontal="center"/>
    </xf>
    <xf numFmtId="0" fontId="21" fillId="0" borderId="8" xfId="4" applyFont="1" applyBorder="1" applyAlignment="1">
      <alignment horizontal="center"/>
    </xf>
    <xf numFmtId="0" fontId="21" fillId="0" borderId="13" xfId="4" applyFont="1" applyBorder="1" applyAlignment="1">
      <alignment horizontal="center"/>
    </xf>
    <xf numFmtId="0" fontId="21" fillId="0" borderId="2" xfId="4" applyFont="1" applyBorder="1" applyAlignment="1">
      <alignment horizontal="center"/>
    </xf>
    <xf numFmtId="0" fontId="21" fillId="0" borderId="6" xfId="4" applyFont="1" applyBorder="1" applyAlignment="1">
      <alignment horizontal="center"/>
    </xf>
    <xf numFmtId="0" fontId="21" fillId="0" borderId="7" xfId="4" applyFont="1" applyBorder="1" applyAlignment="1">
      <alignment horizontal="center"/>
    </xf>
    <xf numFmtId="0" fontId="21" fillId="0" borderId="0" xfId="4" applyFont="1" applyBorder="1" applyAlignment="1">
      <alignment horizontal="center"/>
    </xf>
    <xf numFmtId="0" fontId="21" fillId="0" borderId="2" xfId="4" applyFont="1" applyBorder="1" applyAlignment="1">
      <alignment horizontal="center" vertical="center"/>
    </xf>
    <xf numFmtId="0" fontId="21" fillId="0" borderId="6" xfId="4" applyFont="1" applyBorder="1" applyAlignment="1">
      <alignment horizontal="center" vertical="center"/>
    </xf>
    <xf numFmtId="0" fontId="21" fillId="0" borderId="7" xfId="4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textRotation="90"/>
    </xf>
    <xf numFmtId="0" fontId="21" fillId="0" borderId="9" xfId="4" applyFont="1" applyBorder="1" applyAlignment="1">
      <alignment horizontal="center" textRotation="90"/>
    </xf>
    <xf numFmtId="0" fontId="21" fillId="0" borderId="14" xfId="4" applyFont="1" applyBorder="1" applyAlignment="1">
      <alignment horizontal="center" textRotation="90"/>
    </xf>
    <xf numFmtId="0" fontId="21" fillId="0" borderId="3" xfId="4" applyFont="1" applyBorder="1" applyAlignment="1">
      <alignment vertical="center" textRotation="90"/>
    </xf>
    <xf numFmtId="0" fontId="21" fillId="0" borderId="9" xfId="4" applyFont="1" applyBorder="1" applyAlignment="1">
      <alignment vertical="center" textRotation="90"/>
    </xf>
    <xf numFmtId="0" fontId="21" fillId="0" borderId="14" xfId="4" applyFont="1" applyBorder="1" applyAlignment="1">
      <alignment vertical="center" textRotation="90"/>
    </xf>
    <xf numFmtId="0" fontId="21" fillId="0" borderId="3" xfId="4" applyFont="1" applyBorder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vertical="center" textRotation="90" wrapText="1"/>
    </xf>
    <xf numFmtId="0" fontId="21" fillId="0" borderId="9" xfId="4" applyFont="1" applyBorder="1" applyAlignment="1">
      <alignment horizontal="center" vertical="center" textRotation="90" wrapText="1"/>
    </xf>
    <xf numFmtId="0" fontId="21" fillId="0" borderId="14" xfId="4" applyFont="1" applyBorder="1" applyAlignment="1">
      <alignment horizontal="center" vertical="center" textRotation="90" wrapText="1"/>
    </xf>
    <xf numFmtId="0" fontId="7" fillId="0" borderId="4" xfId="1" applyNumberFormat="1" applyFont="1" applyFill="1" applyBorder="1" applyAlignment="1">
      <alignment horizontal="center" vertical="center" textRotation="90"/>
    </xf>
    <xf numFmtId="0" fontId="7" fillId="0" borderId="5" xfId="1" applyNumberFormat="1" applyFont="1" applyFill="1" applyBorder="1" applyAlignment="1">
      <alignment horizontal="center" vertical="center" textRotation="90"/>
    </xf>
    <xf numFmtId="0" fontId="7" fillId="0" borderId="1" xfId="1" applyNumberFormat="1" applyFont="1" applyFill="1" applyBorder="1" applyAlignment="1">
      <alignment horizontal="center" vertical="center" textRotation="90"/>
    </xf>
    <xf numFmtId="165" fontId="7" fillId="0" borderId="4" xfId="1" applyNumberFormat="1" applyFont="1" applyFill="1" applyBorder="1" applyAlignment="1">
      <alignment horizontal="center" vertical="center" textRotation="90"/>
    </xf>
    <xf numFmtId="165" fontId="7" fillId="0" borderId="5" xfId="1" applyNumberFormat="1" applyFont="1" applyFill="1" applyBorder="1" applyAlignment="1">
      <alignment horizontal="center" vertical="center" textRotation="90"/>
    </xf>
    <xf numFmtId="3" fontId="7" fillId="0" borderId="5" xfId="1" applyNumberFormat="1" applyFont="1" applyFill="1" applyBorder="1" applyAlignment="1">
      <alignment horizontal="center" vertical="center" textRotation="90"/>
    </xf>
    <xf numFmtId="3" fontId="7" fillId="0" borderId="9" xfId="1" applyNumberFormat="1" applyFont="1" applyFill="1" applyBorder="1" applyAlignment="1">
      <alignment horizontal="center" vertical="center" textRotation="90"/>
    </xf>
    <xf numFmtId="0" fontId="47" fillId="0" borderId="9" xfId="78" applyFont="1" applyFill="1" applyBorder="1" applyAlignment="1">
      <alignment horizontal="center" vertical="center"/>
    </xf>
    <xf numFmtId="0" fontId="47" fillId="0" borderId="14" xfId="78" applyFont="1" applyFill="1" applyBorder="1" applyAlignment="1">
      <alignment horizontal="center" vertical="center"/>
    </xf>
    <xf numFmtId="1" fontId="7" fillId="0" borderId="9" xfId="1" applyNumberFormat="1" applyFont="1" applyFill="1" applyBorder="1" applyAlignment="1">
      <alignment horizontal="center" vertical="center" textRotation="90"/>
    </xf>
    <xf numFmtId="166" fontId="7" fillId="0" borderId="9" xfId="1" applyNumberFormat="1" applyFont="1" applyFill="1" applyBorder="1" applyAlignment="1">
      <alignment horizontal="center" vertical="center" textRotation="90"/>
    </xf>
    <xf numFmtId="3" fontId="21" fillId="3" borderId="7" xfId="2" applyNumberFormat="1" applyFont="1" applyFill="1" applyBorder="1" applyAlignment="1">
      <alignment horizontal="center" vertical="center"/>
    </xf>
  </cellXfs>
  <cellStyles count="84">
    <cellStyle name="Hyperlink" xfId="71" builtinId="8"/>
    <cellStyle name="Normal" xfId="0" builtinId="0"/>
    <cellStyle name="Normal 10" xfId="51"/>
    <cellStyle name="Normal 10 2" xfId="52"/>
    <cellStyle name="Normal 10 3" xfId="79"/>
    <cellStyle name="Normal 11" xfId="53"/>
    <cellStyle name="Normal 11 2" xfId="67"/>
    <cellStyle name="Normal 12" xfId="56"/>
    <cellStyle name="Normal 13" xfId="63"/>
    <cellStyle name="Normal 13 2" xfId="83"/>
    <cellStyle name="Normal 14" xfId="78"/>
    <cellStyle name="Normal 15" xfId="81"/>
    <cellStyle name="Normal 16" xfId="82"/>
    <cellStyle name="Normal 17 5" xfId="39"/>
    <cellStyle name="Normal 19 6" xfId="40"/>
    <cellStyle name="Normal 2" xfId="8"/>
    <cellStyle name="Normal 2 2" xfId="4"/>
    <cellStyle name="Normal 2 3" xfId="48"/>
    <cellStyle name="Normal 2 4" xfId="72"/>
    <cellStyle name="Normal 2 4 2" xfId="74"/>
    <cellStyle name="Normal 2_2. Излишни БП за уточняване  от СКС преработено от стойчев" xfId="70"/>
    <cellStyle name="Normal 2_Списък излишни обобщено-12.20188 г." xfId="35"/>
    <cellStyle name="Normal 20" xfId="45"/>
    <cellStyle name="Normal 24" xfId="46"/>
    <cellStyle name="Normal 3" xfId="9"/>
    <cellStyle name="Normal 3 2" xfId="26"/>
    <cellStyle name="Normal 37 3" xfId="44"/>
    <cellStyle name="Normal 4" xfId="6"/>
    <cellStyle name="Normal 40" xfId="43"/>
    <cellStyle name="Normal 41" xfId="41"/>
    <cellStyle name="Normal 42" xfId="42"/>
    <cellStyle name="Normal 49" xfId="17"/>
    <cellStyle name="Normal 5" xfId="10"/>
    <cellStyle name="Normal 5 2" xfId="15"/>
    <cellStyle name="Normal 5 3" xfId="57"/>
    <cellStyle name="Normal 5 4" xfId="73"/>
    <cellStyle name="Normal 50" xfId="20"/>
    <cellStyle name="Normal 51" xfId="22"/>
    <cellStyle name="Normal 52" xfId="23"/>
    <cellStyle name="Normal 53" xfId="24"/>
    <cellStyle name="Normal 59" xfId="28"/>
    <cellStyle name="Normal 6" xfId="11"/>
    <cellStyle name="Normal 6 2" xfId="38"/>
    <cellStyle name="Normal 60" xfId="29"/>
    <cellStyle name="Normal 64" xfId="31"/>
    <cellStyle name="Normal 65" xfId="32"/>
    <cellStyle name="Normal 66" xfId="34"/>
    <cellStyle name="Normal 67" xfId="18"/>
    <cellStyle name="Normal 68" xfId="21"/>
    <cellStyle name="Normal 69" xfId="30"/>
    <cellStyle name="Normal 7" xfId="13"/>
    <cellStyle name="Normal 7 2" xfId="16"/>
    <cellStyle name="Normal 7 3" xfId="58"/>
    <cellStyle name="Normal 8" xfId="37"/>
    <cellStyle name="Normal 8 2" xfId="54"/>
    <cellStyle name="Normal 8 3" xfId="65"/>
    <cellStyle name="Normal 9" xfId="49"/>
    <cellStyle name="Normal 9 2" xfId="64"/>
    <cellStyle name="Normal_3.Допълнение 2 на Списък изл. БП 2015 - раздел II утилизация 2" xfId="69"/>
    <cellStyle name="Normal_4. Списък на излишните БП за 2015 г  - раздел II за утилизация" xfId="76"/>
    <cellStyle name="Normal_IZLISHNO-26810-09" xfId="55"/>
    <cellStyle name="Normal_Sheet1" xfId="12"/>
    <cellStyle name="Normal_Sheet1 2" xfId="50"/>
    <cellStyle name="Normal_АСП раздел І" xfId="80"/>
    <cellStyle name="Normal_Излипни 48960-11.02.2011 г. 2" xfId="1"/>
    <cellStyle name="Normal_Излипни 48960-11.02.2011 г._4. Списък на излишните БП за 2014 г  - раздел II за утилизация" xfId="68"/>
    <cellStyle name="Normal_Излипни 48960-11.02.2011 г._4. Списък на излишните БП за 2015 г  - раздел II за утилизация-Яламов" xfId="7"/>
    <cellStyle name="Normal_Излипни 48960-11.02.2011 г._Списък излишни обобщено-12.20188 г." xfId="61"/>
    <cellStyle name="Normal_Излипни 48960-11.02.2011 г._Списък на изл. БП за 2014 г  - разд. II за У- заготовка" xfId="66"/>
    <cellStyle name="Normal_Излипни 48960-11.02.2011 г._Списък на изл. БП за 2014 г - разд. I за ТР - заготовка" xfId="2"/>
    <cellStyle name="Normal_Излишни БП 2013 - 32890 ПОСЛЕДЕН" xfId="75"/>
    <cellStyle name="Normal_Излишни БП 48960- към 01,01,2010" xfId="3"/>
    <cellStyle name="Normal_излишни инж.БП_ 2010 г" xfId="59"/>
    <cellStyle name="Normal_излишни инженерни БП" xfId="62"/>
    <cellStyle name="Normal_Сведение за излишните БП за 2016 г_раздел II_утилизация - Copy" xfId="77"/>
    <cellStyle name="Normal_ТР и У-ия-2012" xfId="47"/>
    <cellStyle name="Style 1" xfId="5"/>
    <cellStyle name="Нормален 2 2" xfId="19"/>
    <cellStyle name="Нормален 3 3" xfId="60"/>
    <cellStyle name="Нормален 4 3" xfId="36"/>
    <cellStyle name="Нормален 4 4" xfId="25"/>
    <cellStyle name="Нормален 6 2" xfId="27"/>
    <cellStyle name="Нормален 7 2" xfId="33"/>
    <cellStyle name="Нормален_Izli6ni imustestva 12.2011" xfId="14"/>
  </cellStyles>
  <dxfs count="2"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2" name="Text Box 39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3" name="Text Box 39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4" name="Text Box 40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5" name="Text Box 40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6" name="Text Box 40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7" name="Text Box 40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8" name="Text Box 40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9" name="Text Box 40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0" name="Text Box 40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1" name="Text Box 40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2" name="Text Box 40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3" name="Text Box 40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4" name="Text Box 41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5" name="Text Box 41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6" name="Text Box 41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7" name="Text Box 41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8" name="Text Box 41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9" name="Text Box 41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20" name="Text Box 41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21" name="Text Box 41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22" name="Text Box 41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23" name="Text Box 41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24" name="Text Box 42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25" name="Text Box 42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26" name="Text Box 42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27" name="Text Box 42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28" name="Text Box 42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29" name="Text Box 42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30" name="Text Box 42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31" name="Text Box 42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32" name="Text Box 42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33" name="Text Box 42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34" name="Text Box 43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35" name="Text Box 43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36" name="Text Box 43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37" name="Text Box 43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38" name="Text Box 43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39" name="Text Box 43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40" name="Text Box 43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41" name="Text Box 43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42" name="Text Box 43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43" name="Text Box 43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44" name="Text Box 44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45" name="Text Box 44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46" name="Text Box 44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47" name="Text Box 44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48" name="Text Box 44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49" name="Text Box 44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50" name="Text Box 44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51" name="Text Box 44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52" name="Text Box 44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53" name="Text Box 44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54" name="Text Box 45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55" name="Text Box 45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56" name="Text Box 45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57" name="Text Box 45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58" name="Text Box 45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59" name="Text Box 39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60" name="Text Box 39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61" name="Text Box 40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62" name="Text Box 40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63" name="Text Box 40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64" name="Text Box 40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65" name="Text Box 40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66" name="Text Box 40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67" name="Text Box 40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68" name="Text Box 40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69" name="Text Box 40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70" name="Text Box 40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71" name="Text Box 41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72" name="Text Box 41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73" name="Text Box 41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74" name="Text Box 41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75" name="Text Box 41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76" name="Text Box 41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77" name="Text Box 41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78" name="Text Box 41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79" name="Text Box 41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80" name="Text Box 41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81" name="Text Box 42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82" name="Text Box 42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83" name="Text Box 42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84" name="Text Box 42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85" name="Text Box 42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86" name="Text Box 42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87" name="Text Box 42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88" name="Text Box 42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89" name="Text Box 42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90" name="Text Box 42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91" name="Text Box 43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92" name="Text Box 43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93" name="Text Box 43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94" name="Text Box 43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95" name="Text Box 43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96" name="Text Box 43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97" name="Text Box 43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98" name="Text Box 43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99" name="Text Box 43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00" name="Text Box 43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01" name="Text Box 44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02" name="Text Box 44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03" name="Text Box 44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04" name="Text Box 44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05" name="Text Box 44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06" name="Text Box 44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07" name="Text Box 44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08" name="Text Box 44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09" name="Text Box 44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10" name="Text Box 44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11" name="Text Box 45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12" name="Text Box 45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13" name="Text Box 45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346</xdr:row>
      <xdr:rowOff>0</xdr:rowOff>
    </xdr:from>
    <xdr:to>
      <xdr:col>35</xdr:col>
      <xdr:colOff>76200</xdr:colOff>
      <xdr:row>349</xdr:row>
      <xdr:rowOff>133350</xdr:rowOff>
    </xdr:to>
    <xdr:sp macro="" textlink="">
      <xdr:nvSpPr>
        <xdr:cNvPr id="114" name="Text Box 45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346</xdr:row>
      <xdr:rowOff>0</xdr:rowOff>
    </xdr:from>
    <xdr:to>
      <xdr:col>6</xdr:col>
      <xdr:colOff>309562</xdr:colOff>
      <xdr:row>349</xdr:row>
      <xdr:rowOff>114300</xdr:rowOff>
    </xdr:to>
    <xdr:sp macro="" textlink="">
      <xdr:nvSpPr>
        <xdr:cNvPr id="115" name="Text Box 454"/>
        <xdr:cNvSpPr txBox="1">
          <a:spLocks noChangeArrowheads="1"/>
        </xdr:cNvSpPr>
      </xdr:nvSpPr>
      <xdr:spPr bwMode="auto">
        <a:xfrm>
          <a:off x="7042785" y="62491620"/>
          <a:ext cx="71437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16" name="Text Box 39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17" name="Text Box 39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18" name="Text Box 40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19" name="Text Box 40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20" name="Text Box 40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21" name="Text Box 40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22" name="Text Box 40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23" name="Text Box 40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24" name="Text Box 40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25" name="Text Box 40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26" name="Text Box 40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27" name="Text Box 40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28" name="Text Box 41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29" name="Text Box 41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30" name="Text Box 41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31" name="Text Box 41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32" name="Text Box 41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33" name="Text Box 41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34" name="Text Box 41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35" name="Text Box 41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36" name="Text Box 41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37" name="Text Box 41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38" name="Text Box 42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39" name="Text Box 42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40" name="Text Box 42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41" name="Text Box 42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42" name="Text Box 42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43" name="Text Box 42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44" name="Text Box 42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45" name="Text Box 42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46" name="Text Box 42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47" name="Text Box 42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48" name="Text Box 43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49" name="Text Box 43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50" name="Text Box 43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51" name="Text Box 43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52" name="Text Box 43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53" name="Text Box 43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54" name="Text Box 43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55" name="Text Box 43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56" name="Text Box 43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57" name="Text Box 43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58" name="Text Box 44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59" name="Text Box 44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60" name="Text Box 44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61" name="Text Box 44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62" name="Text Box 44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63" name="Text Box 44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64" name="Text Box 44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65" name="Text Box 44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66" name="Text Box 44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67" name="Text Box 44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68" name="Text Box 45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69" name="Text Box 45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70" name="Text Box 45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71" name="Text Box 45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72" name="Text Box 45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73" name="Text Box 39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74" name="Text Box 39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75" name="Text Box 40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76" name="Text Box 40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77" name="Text Box 40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78" name="Text Box 40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79" name="Text Box 40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80" name="Text Box 40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81" name="Text Box 40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82" name="Text Box 40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83" name="Text Box 40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84" name="Text Box 40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85" name="Text Box 41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86" name="Text Box 41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87" name="Text Box 41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88" name="Text Box 41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89" name="Text Box 41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90" name="Text Box 41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91" name="Text Box 41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92" name="Text Box 41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93" name="Text Box 41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94" name="Text Box 41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95" name="Text Box 42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96" name="Text Box 42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97" name="Text Box 42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98" name="Text Box 42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199" name="Text Box 42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00" name="Text Box 42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01" name="Text Box 42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02" name="Text Box 42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03" name="Text Box 42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04" name="Text Box 42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05" name="Text Box 43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06" name="Text Box 43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07" name="Text Box 43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08" name="Text Box 43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09" name="Text Box 43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10" name="Text Box 43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11" name="Text Box 43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12" name="Text Box 43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13" name="Text Box 43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14" name="Text Box 43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15" name="Text Box 44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16" name="Text Box 44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17" name="Text Box 44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18" name="Text Box 44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19" name="Text Box 44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20" name="Text Box 44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21" name="Text Box 44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22" name="Text Box 44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23" name="Text Box 44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24" name="Text Box 44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25" name="Text Box 45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26" name="Text Box 45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27" name="Text Box 45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28" name="Text Box 45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29" name="Text Box 39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30" name="Text Box 39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31" name="Text Box 40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32" name="Text Box 40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33" name="Text Box 40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34" name="Text Box 40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35" name="Text Box 40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36" name="Text Box 40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37" name="Text Box 40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38" name="Text Box 40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39" name="Text Box 40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40" name="Text Box 40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41" name="Text Box 41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42" name="Text Box 41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43" name="Text Box 41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44" name="Text Box 41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45" name="Text Box 41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46" name="Text Box 41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47" name="Text Box 41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48" name="Text Box 41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49" name="Text Box 41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50" name="Text Box 41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51" name="Text Box 42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52" name="Text Box 42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53" name="Text Box 42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54" name="Text Box 42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55" name="Text Box 42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56" name="Text Box 42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57" name="Text Box 42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58" name="Text Box 42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59" name="Text Box 42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60" name="Text Box 42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61" name="Text Box 43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62" name="Text Box 43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63" name="Text Box 43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64" name="Text Box 43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65" name="Text Box 43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66" name="Text Box 43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67" name="Text Box 43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68" name="Text Box 43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69" name="Text Box 43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70" name="Text Box 43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71" name="Text Box 44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72" name="Text Box 44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73" name="Text Box 44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74" name="Text Box 44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75" name="Text Box 44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76" name="Text Box 44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77" name="Text Box 44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78" name="Text Box 44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79" name="Text Box 44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80" name="Text Box 44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81" name="Text Box 45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82" name="Text Box 45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83" name="Text Box 45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84" name="Text Box 45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85" name="Text Box 45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86" name="Text Box 39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87" name="Text Box 39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88" name="Text Box 40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89" name="Text Box 40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90" name="Text Box 40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91" name="Text Box 40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92" name="Text Box 40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93" name="Text Box 40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94" name="Text Box 40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95" name="Text Box 40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96" name="Text Box 40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97" name="Text Box 40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98" name="Text Box 41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299" name="Text Box 41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00" name="Text Box 41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01" name="Text Box 41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02" name="Text Box 41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03" name="Text Box 41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04" name="Text Box 41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05" name="Text Box 41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06" name="Text Box 41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07" name="Text Box 41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08" name="Text Box 42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09" name="Text Box 42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10" name="Text Box 42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11" name="Text Box 42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12" name="Text Box 42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13" name="Text Box 42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14" name="Text Box 42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15" name="Text Box 42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16" name="Text Box 42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17" name="Text Box 42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18" name="Text Box 43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19" name="Text Box 43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20" name="Text Box 43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21" name="Text Box 43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22" name="Text Box 43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23" name="Text Box 43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24" name="Text Box 43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25" name="Text Box 43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26" name="Text Box 43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27" name="Text Box 43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28" name="Text Box 44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29" name="Text Box 44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30" name="Text Box 44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31" name="Text Box 44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32" name="Text Box 44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33" name="Text Box 44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34" name="Text Box 44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35" name="Text Box 44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36" name="Text Box 44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37" name="Text Box 44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38" name="Text Box 45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39" name="Text Box 45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40" name="Text Box 45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346</xdr:row>
      <xdr:rowOff>0</xdr:rowOff>
    </xdr:from>
    <xdr:to>
      <xdr:col>38</xdr:col>
      <xdr:colOff>76200</xdr:colOff>
      <xdr:row>349</xdr:row>
      <xdr:rowOff>133350</xdr:rowOff>
    </xdr:to>
    <xdr:sp macro="" textlink="">
      <xdr:nvSpPr>
        <xdr:cNvPr id="341" name="Text Box 45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648</xdr:row>
      <xdr:rowOff>0</xdr:rowOff>
    </xdr:from>
    <xdr:to>
      <xdr:col>6</xdr:col>
      <xdr:colOff>309562</xdr:colOff>
      <xdr:row>649</xdr:row>
      <xdr:rowOff>0</xdr:rowOff>
    </xdr:to>
    <xdr:sp macro="" textlink="">
      <xdr:nvSpPr>
        <xdr:cNvPr id="342" name="Text Box 454"/>
        <xdr:cNvSpPr txBox="1">
          <a:spLocks noChangeArrowheads="1"/>
        </xdr:cNvSpPr>
      </xdr:nvSpPr>
      <xdr:spPr bwMode="auto">
        <a:xfrm>
          <a:off x="7042785" y="13014960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43" name="Text Box 39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44" name="Text Box 39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45" name="Text Box 40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46" name="Text Box 40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47" name="Text Box 40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48" name="Text Box 40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49" name="Text Box 40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50" name="Text Box 40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51" name="Text Box 40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52" name="Text Box 40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53" name="Text Box 40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54" name="Text Box 40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55" name="Text Box 41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56" name="Text Box 41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57" name="Text Box 41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58" name="Text Box 41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59" name="Text Box 41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60" name="Text Box 41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61" name="Text Box 41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62" name="Text Box 41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63" name="Text Box 41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64" name="Text Box 41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65" name="Text Box 42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66" name="Text Box 42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67" name="Text Box 42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68" name="Text Box 42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69" name="Text Box 42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70" name="Text Box 42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71" name="Text Box 42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72" name="Text Box 42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73" name="Text Box 42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74" name="Text Box 42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75" name="Text Box 43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76" name="Text Box 43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77" name="Text Box 43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78" name="Text Box 43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79" name="Text Box 43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80" name="Text Box 43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81" name="Text Box 43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82" name="Text Box 43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83" name="Text Box 43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84" name="Text Box 43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85" name="Text Box 44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86" name="Text Box 44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87" name="Text Box 44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88" name="Text Box 44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89" name="Text Box 44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90" name="Text Box 44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91" name="Text Box 44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92" name="Text Box 44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93" name="Text Box 44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94" name="Text Box 44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95" name="Text Box 45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96" name="Text Box 45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97" name="Text Box 45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98" name="Text Box 45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399" name="Text Box 39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00" name="Text Box 39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01" name="Text Box 40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02" name="Text Box 40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03" name="Text Box 40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04" name="Text Box 40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05" name="Text Box 40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06" name="Text Box 40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07" name="Text Box 40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08" name="Text Box 40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09" name="Text Box 40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10" name="Text Box 40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11" name="Text Box 41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12" name="Text Box 41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13" name="Text Box 41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14" name="Text Box 41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15" name="Text Box 41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16" name="Text Box 41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17" name="Text Box 41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18" name="Text Box 41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19" name="Text Box 41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20" name="Text Box 41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21" name="Text Box 42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22" name="Text Box 42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23" name="Text Box 42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24" name="Text Box 42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25" name="Text Box 42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26" name="Text Box 42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27" name="Text Box 42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28" name="Text Box 42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29" name="Text Box 42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30" name="Text Box 42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31" name="Text Box 43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32" name="Text Box 43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33" name="Text Box 43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34" name="Text Box 43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35" name="Text Box 43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36" name="Text Box 43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37" name="Text Box 43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38" name="Text Box 43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39" name="Text Box 43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40" name="Text Box 43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41" name="Text Box 44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42" name="Text Box 44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43" name="Text Box 44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44" name="Text Box 44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45" name="Text Box 44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46" name="Text Box 44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47" name="Text Box 44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48" name="Text Box 44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49" name="Text Box 44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50" name="Text Box 44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51" name="Text Box 45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52" name="Text Box 45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53" name="Text Box 45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54" name="Text Box 45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648</xdr:row>
      <xdr:rowOff>0</xdr:rowOff>
    </xdr:from>
    <xdr:to>
      <xdr:col>35</xdr:col>
      <xdr:colOff>76200</xdr:colOff>
      <xdr:row>649</xdr:row>
      <xdr:rowOff>0</xdr:rowOff>
    </xdr:to>
    <xdr:sp macro="" textlink="">
      <xdr:nvSpPr>
        <xdr:cNvPr id="455" name="Text Box 45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115</xdr:row>
      <xdr:rowOff>0</xdr:rowOff>
    </xdr:from>
    <xdr:to>
      <xdr:col>6</xdr:col>
      <xdr:colOff>309562</xdr:colOff>
      <xdr:row>116</xdr:row>
      <xdr:rowOff>0</xdr:rowOff>
    </xdr:to>
    <xdr:sp macro="" textlink="">
      <xdr:nvSpPr>
        <xdr:cNvPr id="456" name="Text Box 454"/>
        <xdr:cNvSpPr txBox="1">
          <a:spLocks noChangeArrowheads="1"/>
        </xdr:cNvSpPr>
      </xdr:nvSpPr>
      <xdr:spPr bwMode="auto">
        <a:xfrm>
          <a:off x="7042785" y="2172462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115</xdr:row>
      <xdr:rowOff>0</xdr:rowOff>
    </xdr:from>
    <xdr:to>
      <xdr:col>6</xdr:col>
      <xdr:colOff>309562</xdr:colOff>
      <xdr:row>116</xdr:row>
      <xdr:rowOff>0</xdr:rowOff>
    </xdr:to>
    <xdr:sp macro="" textlink="">
      <xdr:nvSpPr>
        <xdr:cNvPr id="457" name="Text Box 454"/>
        <xdr:cNvSpPr txBox="1">
          <a:spLocks noChangeArrowheads="1"/>
        </xdr:cNvSpPr>
      </xdr:nvSpPr>
      <xdr:spPr bwMode="auto">
        <a:xfrm>
          <a:off x="7042785" y="2172462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115</xdr:row>
      <xdr:rowOff>0</xdr:rowOff>
    </xdr:from>
    <xdr:to>
      <xdr:col>6</xdr:col>
      <xdr:colOff>309562</xdr:colOff>
      <xdr:row>116</xdr:row>
      <xdr:rowOff>0</xdr:rowOff>
    </xdr:to>
    <xdr:sp macro="" textlink="">
      <xdr:nvSpPr>
        <xdr:cNvPr id="458" name="Text Box 454"/>
        <xdr:cNvSpPr txBox="1">
          <a:spLocks noChangeArrowheads="1"/>
        </xdr:cNvSpPr>
      </xdr:nvSpPr>
      <xdr:spPr bwMode="auto">
        <a:xfrm>
          <a:off x="7042785" y="2172462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115</xdr:row>
      <xdr:rowOff>0</xdr:rowOff>
    </xdr:from>
    <xdr:to>
      <xdr:col>6</xdr:col>
      <xdr:colOff>309562</xdr:colOff>
      <xdr:row>116</xdr:row>
      <xdr:rowOff>0</xdr:rowOff>
    </xdr:to>
    <xdr:sp macro="" textlink="">
      <xdr:nvSpPr>
        <xdr:cNvPr id="459" name="Text Box 454"/>
        <xdr:cNvSpPr txBox="1">
          <a:spLocks noChangeArrowheads="1"/>
        </xdr:cNvSpPr>
      </xdr:nvSpPr>
      <xdr:spPr bwMode="auto">
        <a:xfrm>
          <a:off x="7042785" y="2172462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76200</xdr:colOff>
      <xdr:row>115</xdr:row>
      <xdr:rowOff>0</xdr:rowOff>
    </xdr:from>
    <xdr:to>
      <xdr:col>50</xdr:col>
      <xdr:colOff>152400</xdr:colOff>
      <xdr:row>116</xdr:row>
      <xdr:rowOff>0</xdr:rowOff>
    </xdr:to>
    <xdr:sp macro="" textlink="">
      <xdr:nvSpPr>
        <xdr:cNvPr id="460" name="Text Box 399"/>
        <xdr:cNvSpPr txBox="1">
          <a:spLocks noChangeArrowheads="1"/>
        </xdr:cNvSpPr>
      </xdr:nvSpPr>
      <xdr:spPr bwMode="auto">
        <a:xfrm>
          <a:off x="2706624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61" name="Text Box 40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62" name="Text Box 40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63" name="Text Box 40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64" name="Text Box 40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65" name="Text Box 40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66" name="Text Box 40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67" name="Text Box 40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68" name="Text Box 40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69" name="Text Box 40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70" name="Text Box 40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71" name="Text Box 41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72" name="Text Box 41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73" name="Text Box 41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74" name="Text Box 41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75" name="Text Box 41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76" name="Text Box 41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77" name="Text Box 41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78" name="Text Box 41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79" name="Text Box 41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80" name="Text Box 41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81" name="Text Box 42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82" name="Text Box 42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83" name="Text Box 42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84" name="Text Box 42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85" name="Text Box 42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86" name="Text Box 42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87" name="Text Box 42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88" name="Text Box 42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89" name="Text Box 42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90" name="Text Box 42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91" name="Text Box 43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92" name="Text Box 43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93" name="Text Box 43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94" name="Text Box 43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95" name="Text Box 43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96" name="Text Box 43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97" name="Text Box 43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98" name="Text Box 43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499" name="Text Box 43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00" name="Text Box 43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01" name="Text Box 44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02" name="Text Box 44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03" name="Text Box 44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04" name="Text Box 44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05" name="Text Box 44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06" name="Text Box 44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07" name="Text Box 44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08" name="Text Box 44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09" name="Text Box 44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10" name="Text Box 44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11" name="Text Box 45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12" name="Text Box 45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13" name="Text Box 45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14" name="Text Box 45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15" name="Text Box 39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16" name="Text Box 39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17" name="Text Box 40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18" name="Text Box 40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19" name="Text Box 40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20" name="Text Box 40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21" name="Text Box 40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22" name="Text Box 40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23" name="Text Box 40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24" name="Text Box 40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25" name="Text Box 40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26" name="Text Box 40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27" name="Text Box 41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28" name="Text Box 41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29" name="Text Box 41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30" name="Text Box 41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31" name="Text Box 41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32" name="Text Box 41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33" name="Text Box 41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34" name="Text Box 41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35" name="Text Box 41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36" name="Text Box 41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37" name="Text Box 42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38" name="Text Box 42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39" name="Text Box 42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40" name="Text Box 42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41" name="Text Box 42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42" name="Text Box 42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43" name="Text Box 42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44" name="Text Box 42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45" name="Text Box 42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46" name="Text Box 42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47" name="Text Box 43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48" name="Text Box 43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49" name="Text Box 43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50" name="Text Box 43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51" name="Text Box 43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52" name="Text Box 43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53" name="Text Box 43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54" name="Text Box 43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55" name="Text Box 43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56" name="Text Box 43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57" name="Text Box 44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58" name="Text Box 44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59" name="Text Box 44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60" name="Text Box 44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61" name="Text Box 44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62" name="Text Box 44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63" name="Text Box 44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64" name="Text Box 44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65" name="Text Box 44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66" name="Text Box 44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67" name="Text Box 45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68" name="Text Box 45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69" name="Text Box 45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70" name="Text Box 45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115</xdr:row>
      <xdr:rowOff>0</xdr:rowOff>
    </xdr:from>
    <xdr:to>
      <xdr:col>43</xdr:col>
      <xdr:colOff>76200</xdr:colOff>
      <xdr:row>116</xdr:row>
      <xdr:rowOff>0</xdr:rowOff>
    </xdr:to>
    <xdr:sp macro="" textlink="">
      <xdr:nvSpPr>
        <xdr:cNvPr id="571" name="Text Box 45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76200</xdr:colOff>
      <xdr:row>115</xdr:row>
      <xdr:rowOff>0</xdr:rowOff>
    </xdr:from>
    <xdr:to>
      <xdr:col>50</xdr:col>
      <xdr:colOff>152400</xdr:colOff>
      <xdr:row>116</xdr:row>
      <xdr:rowOff>0</xdr:rowOff>
    </xdr:to>
    <xdr:sp macro="" textlink="">
      <xdr:nvSpPr>
        <xdr:cNvPr id="572" name="Text Box 399"/>
        <xdr:cNvSpPr txBox="1">
          <a:spLocks noChangeArrowheads="1"/>
        </xdr:cNvSpPr>
      </xdr:nvSpPr>
      <xdr:spPr bwMode="auto">
        <a:xfrm>
          <a:off x="2706624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966</xdr:row>
      <xdr:rowOff>0</xdr:rowOff>
    </xdr:from>
    <xdr:to>
      <xdr:col>6</xdr:col>
      <xdr:colOff>309562</xdr:colOff>
      <xdr:row>969</xdr:row>
      <xdr:rowOff>114300</xdr:rowOff>
    </xdr:to>
    <xdr:sp macro="" textlink="">
      <xdr:nvSpPr>
        <xdr:cNvPr id="573" name="Text Box 454"/>
        <xdr:cNvSpPr txBox="1">
          <a:spLocks noChangeArrowheads="1"/>
        </xdr:cNvSpPr>
      </xdr:nvSpPr>
      <xdr:spPr bwMode="auto">
        <a:xfrm>
          <a:off x="7042785" y="191277240"/>
          <a:ext cx="71437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966</xdr:row>
      <xdr:rowOff>0</xdr:rowOff>
    </xdr:from>
    <xdr:to>
      <xdr:col>6</xdr:col>
      <xdr:colOff>309562</xdr:colOff>
      <xdr:row>969</xdr:row>
      <xdr:rowOff>95250</xdr:rowOff>
    </xdr:to>
    <xdr:sp macro="" textlink="">
      <xdr:nvSpPr>
        <xdr:cNvPr id="574" name="Text Box 454"/>
        <xdr:cNvSpPr txBox="1">
          <a:spLocks noChangeArrowheads="1"/>
        </xdr:cNvSpPr>
      </xdr:nvSpPr>
      <xdr:spPr bwMode="auto">
        <a:xfrm>
          <a:off x="7042785" y="191277240"/>
          <a:ext cx="71437" cy="651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962</xdr:row>
      <xdr:rowOff>0</xdr:rowOff>
    </xdr:from>
    <xdr:to>
      <xdr:col>6</xdr:col>
      <xdr:colOff>309562</xdr:colOff>
      <xdr:row>964</xdr:row>
      <xdr:rowOff>114300</xdr:rowOff>
    </xdr:to>
    <xdr:sp macro="" textlink="">
      <xdr:nvSpPr>
        <xdr:cNvPr id="575" name="Text Box 454"/>
        <xdr:cNvSpPr txBox="1">
          <a:spLocks noChangeArrowheads="1"/>
        </xdr:cNvSpPr>
      </xdr:nvSpPr>
      <xdr:spPr bwMode="auto">
        <a:xfrm>
          <a:off x="7042785" y="190515240"/>
          <a:ext cx="71437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962</xdr:row>
      <xdr:rowOff>0</xdr:rowOff>
    </xdr:from>
    <xdr:to>
      <xdr:col>6</xdr:col>
      <xdr:colOff>309562</xdr:colOff>
      <xdr:row>964</xdr:row>
      <xdr:rowOff>95250</xdr:rowOff>
    </xdr:to>
    <xdr:sp macro="" textlink="">
      <xdr:nvSpPr>
        <xdr:cNvPr id="576" name="Text Box 454"/>
        <xdr:cNvSpPr txBox="1">
          <a:spLocks noChangeArrowheads="1"/>
        </xdr:cNvSpPr>
      </xdr:nvSpPr>
      <xdr:spPr bwMode="auto">
        <a:xfrm>
          <a:off x="7042785" y="190515240"/>
          <a:ext cx="71437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333375</xdr:colOff>
      <xdr:row>656</xdr:row>
      <xdr:rowOff>0</xdr:rowOff>
    </xdr:from>
    <xdr:to>
      <xdr:col>7</xdr:col>
      <xdr:colOff>26193</xdr:colOff>
      <xdr:row>659</xdr:row>
      <xdr:rowOff>142875</xdr:rowOff>
    </xdr:to>
    <xdr:sp macro="" textlink="">
      <xdr:nvSpPr>
        <xdr:cNvPr id="577" name="Text Box 454"/>
        <xdr:cNvSpPr txBox="1">
          <a:spLocks noChangeArrowheads="1"/>
        </xdr:cNvSpPr>
      </xdr:nvSpPr>
      <xdr:spPr bwMode="auto">
        <a:xfrm>
          <a:off x="7138035" y="131673600"/>
          <a:ext cx="7381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656</xdr:row>
      <xdr:rowOff>0</xdr:rowOff>
    </xdr:from>
    <xdr:to>
      <xdr:col>6</xdr:col>
      <xdr:colOff>309562</xdr:colOff>
      <xdr:row>659</xdr:row>
      <xdr:rowOff>142875</xdr:rowOff>
    </xdr:to>
    <xdr:sp macro="" textlink="">
      <xdr:nvSpPr>
        <xdr:cNvPr id="578" name="Text Box 454"/>
        <xdr:cNvSpPr txBox="1">
          <a:spLocks noChangeArrowheads="1"/>
        </xdr:cNvSpPr>
      </xdr:nvSpPr>
      <xdr:spPr bwMode="auto">
        <a:xfrm>
          <a:off x="7042785" y="131673600"/>
          <a:ext cx="71437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13</xdr:row>
      <xdr:rowOff>0</xdr:rowOff>
    </xdr:from>
    <xdr:to>
      <xdr:col>6</xdr:col>
      <xdr:colOff>309562</xdr:colOff>
      <xdr:row>14</xdr:row>
      <xdr:rowOff>0</xdr:rowOff>
    </xdr:to>
    <xdr:sp macro="" textlink="">
      <xdr:nvSpPr>
        <xdr:cNvPr id="579" name="Text Box 454"/>
        <xdr:cNvSpPr txBox="1">
          <a:spLocks noChangeArrowheads="1"/>
        </xdr:cNvSpPr>
      </xdr:nvSpPr>
      <xdr:spPr bwMode="auto">
        <a:xfrm>
          <a:off x="7042785" y="229362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13</xdr:row>
      <xdr:rowOff>0</xdr:rowOff>
    </xdr:from>
    <xdr:to>
      <xdr:col>6</xdr:col>
      <xdr:colOff>309562</xdr:colOff>
      <xdr:row>14</xdr:row>
      <xdr:rowOff>0</xdr:rowOff>
    </xdr:to>
    <xdr:sp macro="" textlink="">
      <xdr:nvSpPr>
        <xdr:cNvPr id="580" name="Text Box 454"/>
        <xdr:cNvSpPr txBox="1">
          <a:spLocks noChangeArrowheads="1"/>
        </xdr:cNvSpPr>
      </xdr:nvSpPr>
      <xdr:spPr bwMode="auto">
        <a:xfrm>
          <a:off x="7042785" y="229362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13</xdr:row>
      <xdr:rowOff>0</xdr:rowOff>
    </xdr:from>
    <xdr:to>
      <xdr:col>6</xdr:col>
      <xdr:colOff>309562</xdr:colOff>
      <xdr:row>14</xdr:row>
      <xdr:rowOff>0</xdr:rowOff>
    </xdr:to>
    <xdr:sp macro="" textlink="">
      <xdr:nvSpPr>
        <xdr:cNvPr id="581" name="Text Box 454"/>
        <xdr:cNvSpPr txBox="1">
          <a:spLocks noChangeArrowheads="1"/>
        </xdr:cNvSpPr>
      </xdr:nvSpPr>
      <xdr:spPr bwMode="auto">
        <a:xfrm>
          <a:off x="7042785" y="229362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13</xdr:row>
      <xdr:rowOff>0</xdr:rowOff>
    </xdr:from>
    <xdr:to>
      <xdr:col>6</xdr:col>
      <xdr:colOff>309562</xdr:colOff>
      <xdr:row>14</xdr:row>
      <xdr:rowOff>0</xdr:rowOff>
    </xdr:to>
    <xdr:sp macro="" textlink="">
      <xdr:nvSpPr>
        <xdr:cNvPr id="582" name="Text Box 454"/>
        <xdr:cNvSpPr txBox="1">
          <a:spLocks noChangeArrowheads="1"/>
        </xdr:cNvSpPr>
      </xdr:nvSpPr>
      <xdr:spPr bwMode="auto">
        <a:xfrm>
          <a:off x="7042785" y="229362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76200</xdr:colOff>
      <xdr:row>13</xdr:row>
      <xdr:rowOff>0</xdr:rowOff>
    </xdr:from>
    <xdr:to>
      <xdr:col>50</xdr:col>
      <xdr:colOff>152400</xdr:colOff>
      <xdr:row>14</xdr:row>
      <xdr:rowOff>0</xdr:rowOff>
    </xdr:to>
    <xdr:sp macro="" textlink="">
      <xdr:nvSpPr>
        <xdr:cNvPr id="583" name="Text Box 399"/>
        <xdr:cNvSpPr txBox="1">
          <a:spLocks noChangeArrowheads="1"/>
        </xdr:cNvSpPr>
      </xdr:nvSpPr>
      <xdr:spPr bwMode="auto">
        <a:xfrm>
          <a:off x="2706624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584" name="Text Box 40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585" name="Text Box 40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586" name="Text Box 40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587" name="Text Box 40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588" name="Text Box 40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589" name="Text Box 40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590" name="Text Box 40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591" name="Text Box 40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592" name="Text Box 40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593" name="Text Box 40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594" name="Text Box 41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595" name="Text Box 41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596" name="Text Box 41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597" name="Text Box 41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598" name="Text Box 41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599" name="Text Box 41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00" name="Text Box 41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01" name="Text Box 41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02" name="Text Box 41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03" name="Text Box 41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04" name="Text Box 42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05" name="Text Box 42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06" name="Text Box 42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07" name="Text Box 42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08" name="Text Box 42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09" name="Text Box 42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10" name="Text Box 42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11" name="Text Box 42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12" name="Text Box 42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13" name="Text Box 42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14" name="Text Box 43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15" name="Text Box 43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16" name="Text Box 43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17" name="Text Box 43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18" name="Text Box 43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19" name="Text Box 43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20" name="Text Box 43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21" name="Text Box 43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22" name="Text Box 43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23" name="Text Box 43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24" name="Text Box 44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25" name="Text Box 44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26" name="Text Box 44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27" name="Text Box 44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28" name="Text Box 44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29" name="Text Box 44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30" name="Text Box 44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31" name="Text Box 44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32" name="Text Box 44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33" name="Text Box 44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34" name="Text Box 45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35" name="Text Box 45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36" name="Text Box 45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37" name="Text Box 45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38" name="Text Box 39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39" name="Text Box 39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40" name="Text Box 40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41" name="Text Box 40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42" name="Text Box 40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43" name="Text Box 40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44" name="Text Box 40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45" name="Text Box 40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46" name="Text Box 40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47" name="Text Box 40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48" name="Text Box 40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49" name="Text Box 40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50" name="Text Box 41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51" name="Text Box 41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52" name="Text Box 41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53" name="Text Box 41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54" name="Text Box 41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55" name="Text Box 41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56" name="Text Box 41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57" name="Text Box 41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58" name="Text Box 41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59" name="Text Box 41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60" name="Text Box 42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61" name="Text Box 42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62" name="Text Box 42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63" name="Text Box 42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64" name="Text Box 42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65" name="Text Box 42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66" name="Text Box 42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67" name="Text Box 42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68" name="Text Box 42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69" name="Text Box 42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70" name="Text Box 43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71" name="Text Box 43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72" name="Text Box 43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73" name="Text Box 43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74" name="Text Box 43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75" name="Text Box 43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76" name="Text Box 43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77" name="Text Box 43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78" name="Text Box 43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79" name="Text Box 43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80" name="Text Box 44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81" name="Text Box 44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82" name="Text Box 44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83" name="Text Box 44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84" name="Text Box 44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85" name="Text Box 44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86" name="Text Box 44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87" name="Text Box 44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88" name="Text Box 44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89" name="Text Box 44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90" name="Text Box 45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91" name="Text Box 45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92" name="Text Box 45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93" name="Text Box 45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76200</xdr:colOff>
      <xdr:row>14</xdr:row>
      <xdr:rowOff>0</xdr:rowOff>
    </xdr:to>
    <xdr:sp macro="" textlink="">
      <xdr:nvSpPr>
        <xdr:cNvPr id="694" name="Text Box 45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76200</xdr:colOff>
      <xdr:row>14</xdr:row>
      <xdr:rowOff>171450</xdr:rowOff>
    </xdr:from>
    <xdr:to>
      <xdr:col>50</xdr:col>
      <xdr:colOff>152400</xdr:colOff>
      <xdr:row>15</xdr:row>
      <xdr:rowOff>171450</xdr:rowOff>
    </xdr:to>
    <xdr:sp macro="" textlink="">
      <xdr:nvSpPr>
        <xdr:cNvPr id="695" name="Text Box 399"/>
        <xdr:cNvSpPr txBox="1">
          <a:spLocks noChangeArrowheads="1"/>
        </xdr:cNvSpPr>
      </xdr:nvSpPr>
      <xdr:spPr bwMode="auto">
        <a:xfrm>
          <a:off x="27066240" y="26555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77</xdr:row>
      <xdr:rowOff>0</xdr:rowOff>
    </xdr:from>
    <xdr:to>
      <xdr:col>6</xdr:col>
      <xdr:colOff>309562</xdr:colOff>
      <xdr:row>80</xdr:row>
      <xdr:rowOff>114300</xdr:rowOff>
    </xdr:to>
    <xdr:sp macro="" textlink="">
      <xdr:nvSpPr>
        <xdr:cNvPr id="696" name="Text Box 454"/>
        <xdr:cNvSpPr txBox="1">
          <a:spLocks noChangeArrowheads="1"/>
        </xdr:cNvSpPr>
      </xdr:nvSpPr>
      <xdr:spPr bwMode="auto">
        <a:xfrm>
          <a:off x="7042785" y="14485620"/>
          <a:ext cx="71437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77</xdr:row>
      <xdr:rowOff>0</xdr:rowOff>
    </xdr:from>
    <xdr:to>
      <xdr:col>6</xdr:col>
      <xdr:colOff>309562</xdr:colOff>
      <xdr:row>80</xdr:row>
      <xdr:rowOff>95250</xdr:rowOff>
    </xdr:to>
    <xdr:sp macro="" textlink="">
      <xdr:nvSpPr>
        <xdr:cNvPr id="697" name="Text Box 454"/>
        <xdr:cNvSpPr txBox="1">
          <a:spLocks noChangeArrowheads="1"/>
        </xdr:cNvSpPr>
      </xdr:nvSpPr>
      <xdr:spPr bwMode="auto">
        <a:xfrm>
          <a:off x="7042785" y="14485620"/>
          <a:ext cx="71437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" name="Text Box 3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" name="Text Box 3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" name="Text Box 3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" name="Text Box 3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" name="Text Box 3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" name="Text Box 3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" name="Text Box 3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" name="Text Box 4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" name="Text Box 4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" name="Text Box 4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" name="Text Box 4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" name="Text Box 4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" name="Text Box 4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" name="Text Box 4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" name="Text Box 4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" name="Text Box 4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" name="Text Box 5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" name="Text Box 5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" name="Text Box 5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" name="Text Box 5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" name="Text Box 5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" name="Text Box 5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" name="Text Box 5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" name="Text Box 5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" name="Text Box 5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" name="Text Box 5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" name="Text Box 6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" name="Text Box 6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" name="Text Box 6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" name="Text Box 6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" name="Text Box 6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" name="Text Box 6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" name="Text Box 6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" name="Text Box 6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" name="Text Box 6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" name="Text Box 7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" name="Text Box 7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" name="Text Box 7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" name="Text Box 7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" name="Text Box 7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" name="Text Box 7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" name="Text Box 7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" name="Text Box 7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" name="Text Box 7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" name="Text Box 7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" name="Text Box 8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" name="Text Box 8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" name="Text Box 8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" name="Text Box 8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" name="Text Box 8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" name="Text Box 8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" name="Text Box 8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8" name="Text Box 8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9" name="Text Box 8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0" name="Text Box 8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1" name="Text Box 9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2" name="Text Box 9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3" name="Text Box 9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4" name="Text Box 9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5" name="Text Box 9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6" name="Text Box 9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7" name="Text Box 9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8" name="Text Box 9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9" name="Text Box 9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0" name="Text Box 9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1" name="Text Box 10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2" name="Text Box 10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3" name="Text Box 10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4" name="Text Box 10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5" name="Text Box 10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6" name="Text Box 10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7" name="Text Box 10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8" name="Text Box 10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9" name="Text Box 10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0" name="Text Box 10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1" name="Text Box 11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2" name="Text Box 11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3" name="Text Box 11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4" name="Text Box 11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5" name="Text Box 11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6" name="Text Box 11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7" name="Text Box 11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8" name="Text Box 11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9" name="Text Box 11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0" name="Text Box 11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1" name="Text Box 12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2" name="Text Box 12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3" name="Text Box 12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4" name="Text Box 12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5" name="Text Box 12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6" name="Text Box 12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7" name="Text Box 12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8" name="Text Box 12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9" name="Text Box 12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0" name="Text Box 12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1" name="Text Box 13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2" name="Text Box 13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3" name="Text Box 13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4" name="Text Box 13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5" name="Text Box 13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6" name="Text Box 13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7" name="Text Box 13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8" name="Text Box 13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9" name="Text Box 13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0" name="Text Box 13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1" name="Text Box 14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2" name="Text Box 14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3" name="Text Box 14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4" name="Text Box 14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5" name="Text Box 14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6" name="Text Box 14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7" name="Text Box 14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8" name="Text Box 14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9" name="Text Box 14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0" name="Text Box 14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1" name="Text Box 15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2" name="Text Box 15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3" name="Text Box 15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4" name="Text Box 15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5" name="Text Box 15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6" name="Text Box 15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7" name="Text Box 15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8" name="Text Box 15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9" name="Text Box 15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0" name="Text Box 15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1" name="Text Box 16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2" name="Text Box 16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3" name="Text Box 16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4" name="Text Box 16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5" name="Text Box 16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6" name="Text Box 16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7" name="Text Box 16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8" name="Text Box 16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9" name="Text Box 16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0" name="Text Box 16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1" name="Text Box 17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2" name="Text Box 17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3" name="Text Box 17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4" name="Text Box 17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5" name="Text Box 17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6" name="Text Box 17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7" name="Text Box 17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8" name="Text Box 17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9" name="Text Box 17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0" name="Text Box 17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1" name="Text Box 18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2" name="Text Box 18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3" name="Text Box 18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4" name="Text Box 18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5" name="Text Box 18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6" name="Text Box 18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7" name="Text Box 18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8" name="Text Box 18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9" name="Text Box 18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0" name="Text Box 18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1" name="Text Box 19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2" name="Text Box 19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3" name="Text Box 19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4" name="Text Box 19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5" name="Text Box 19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6" name="Text Box 19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7" name="Text Box 19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8" name="Text Box 19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9" name="Text Box 19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0" name="Text Box 19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1" name="Text Box 20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2" name="Text Box 20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3" name="Text Box 20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4" name="Text Box 20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5" name="Text Box 20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6" name="Text Box 20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7" name="Text Box 20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8" name="Text Box 20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9" name="Text Box 20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0" name="Text Box 20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1" name="Text Box 21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2" name="Text Box 21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3" name="Text Box 21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4" name="Text Box 21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5" name="Text Box 21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6" name="Text Box 21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7" name="Text Box 21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8" name="Text Box 21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9" name="Text Box 21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0" name="Text Box 21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1" name="Text Box 22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2" name="Text Box 22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3" name="Text Box 22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4" name="Text Box 22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5" name="Text Box 22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6" name="Text Box 22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7" name="Text Box 22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9" name="Text Box 22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0" name="Text Box 22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1" name="Text Box 23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2" name="Text Box 23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3" name="Text Box 23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4" name="Text Box 23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5" name="Text Box 23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6" name="Text Box 23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7" name="Text Box 23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8" name="Text Box 23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9" name="Text Box 23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0" name="Text Box 23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1" name="Text Box 24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2" name="Text Box 24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3" name="Text Box 24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4" name="Text Box 24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5" name="Text Box 24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6" name="Text Box 24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7" name="Text Box 24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8" name="Text Box 24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9" name="Text Box 24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0" name="Text Box 24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1" name="Text Box 25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2" name="Text Box 25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3" name="Text Box 25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4" name="Text Box 25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5" name="Text Box 25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6" name="Text Box 25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7" name="Text Box 25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8" name="Text Box 25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9" name="Text Box 25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0" name="Text Box 25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1" name="Text Box 26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2" name="Text Box 26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3" name="Text Box 26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4" name="Text Box 26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5" name="Text Box 26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6" name="Text Box 26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7" name="Text Box 26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8" name="Text Box 26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9" name="Text Box 26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0" name="Text Box 26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1" name="Text Box 27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2" name="Text Box 27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3" name="Text Box 27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4" name="Text Box 27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5" name="Text Box 27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6" name="Text Box 27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7" name="Text Box 27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8" name="Text Box 27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9" name="Text Box 27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0" name="Text Box 27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1" name="Text Box 28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2" name="Text Box 28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3" name="Text Box 28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4" name="Text Box 28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5" name="Text Box 28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6" name="Text Box 28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7" name="Text Box 28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8" name="Text Box 28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9" name="Text Box 28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0" name="Text Box 28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1" name="Text Box 29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2" name="Text Box 29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3" name="Text Box 29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4" name="Text Box 29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5" name="Text Box 29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6" name="Text Box 29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7" name="Text Box 29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8" name="Text Box 29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9" name="Text Box 29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0" name="Text Box 29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1" name="Text Box 30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2" name="Text Box 30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3" name="Text Box 30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4" name="Text Box 30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5" name="Text Box 30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6" name="Text Box 30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7" name="Text Box 30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8" name="Text Box 30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9" name="Text Box 30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0" name="Text Box 30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1" name="Text Box 31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2" name="Text Box 31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3" name="Text Box 31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4" name="Text Box 31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5" name="Text Box 31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6" name="Text Box 31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7" name="Text Box 31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8" name="Text Box 31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9" name="Text Box 31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0" name="Text Box 31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1" name="Text Box 32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2" name="Text Box 32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3" name="Text Box 32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4" name="Text Box 32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5" name="Text Box 32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6" name="Text Box 32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7" name="Text Box 32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8" name="Text Box 32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9" name="Text Box 32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0" name="Text Box 32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1" name="Text Box 33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2" name="Text Box 33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3" name="Text Box 33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4" name="Text Box 33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5" name="Text Box 33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6" name="Text Box 33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7" name="Text Box 33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8" name="Text Box 33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9" name="Text Box 33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0" name="Text Box 33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1" name="Text Box 34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2" name="Text Box 34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3" name="Text Box 34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4" name="Text Box 34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5" name="Text Box 34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6" name="Text Box 34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7" name="Text Box 34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8" name="Text Box 34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9" name="Text Box 34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0" name="Text Box 34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1" name="Text Box 35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2" name="Text Box 35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3" name="Text Box 35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4" name="Text Box 35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5" name="Text Box 35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6" name="Text Box 35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7" name="Text Box 35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8" name="Text Box 35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9" name="Text Box 35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0" name="Text Box 35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1" name="Text Box 36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2" name="Text Box 36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3" name="Text Box 36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4" name="Text Box 36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5" name="Text Box 36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6" name="Text Box 36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7" name="Text Box 36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8" name="Text Box 36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9" name="Text Box 36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0" name="Text Box 36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1" name="Text Box 37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2" name="Text Box 37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3" name="Text Box 37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4" name="Text Box 37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5" name="Text Box 37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6" name="Text Box 37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7" name="Text Box 37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8" name="Text Box 37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9" name="Text Box 37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0" name="Text Box 37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1" name="Text Box 38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2" name="Text Box 38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3" name="Text Box 38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4" name="Text Box 38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5" name="Text Box 38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6" name="Text Box 38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7" name="Text Box 38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8" name="Text Box 38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9" name="Text Box 38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0" name="Text Box 38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1" name="Text Box 39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2" name="Text Box 39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3" name="Text Box 39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4" name="Text Box 39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5" name="Text Box 39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6" name="Text Box 39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7" name="Text Box 39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8" name="Text Box 39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9" name="Text Box 39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0" name="Text Box 39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1" name="Text Box 40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2" name="Text Box 40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3" name="Text Box 40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4" name="Text Box 40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5" name="Text Box 40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6" name="Text Box 40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7" name="Text Box 40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8" name="Text Box 40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9" name="Text Box 40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0" name="Text Box 40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1" name="Text Box 41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2" name="Text Box 41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3" name="Text Box 41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4" name="Text Box 41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5" name="Text Box 41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6" name="Text Box 41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7" name="Text Box 41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8" name="Text Box 41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9" name="Text Box 41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0" name="Text Box 41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1" name="Text Box 42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2" name="Text Box 42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3" name="Text Box 42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4" name="Text Box 42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5" name="Text Box 42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6" name="Text Box 42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7" name="Text Box 42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8" name="Text Box 42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9" name="Text Box 42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0" name="Text Box 42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1" name="Text Box 43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2" name="Text Box 43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3" name="Text Box 43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4" name="Text Box 43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5" name="Text Box 43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6" name="Text Box 43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7" name="Text Box 43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8" name="Text Box 43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9" name="Text Box 43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0" name="Text Box 43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1" name="Text Box 44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2" name="Text Box 44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3" name="Text Box 44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4" name="Text Box 44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5" name="Text Box 44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6" name="Text Box 44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7" name="Text Box 44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8" name="Text Box 44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9" name="Text Box 44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0" name="Text Box 44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1" name="Text Box 45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2" name="Text Box 45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3" name="Text Box 45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4" name="Text Box 45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5" name="Text Box 45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6" name="Text Box 45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7" name="Text Box 45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8" name="Text Box 45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9" name="Text Box 45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0" name="Text Box 45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1" name="Text Box 46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2" name="Text Box 46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3" name="Text Box 46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4" name="Text Box 46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5" name="Text Box 46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6" name="Text Box 46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7" name="Text Box 46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8" name="Text Box 46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9" name="Text Box 46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0" name="Text Box 46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1" name="Text Box 47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2" name="Text Box 47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3" name="Text Box 47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4" name="Text Box 47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5" name="Text Box 47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6" name="Text Box 47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7" name="Text Box 47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8" name="Text Box 47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9" name="Text Box 47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0" name="Text Box 47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1" name="Text Box 48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2" name="Text Box 48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3" name="Text Box 48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4" name="Text Box 48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5" name="Text Box 48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6" name="Text Box 48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7" name="Text Box 48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8" name="Text Box 48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9" name="Text Box 48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0" name="Text Box 48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1" name="Text Box 49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2" name="Text Box 49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3" name="Text Box 49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4" name="Text Box 49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5" name="Text Box 49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6" name="Text Box 49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7" name="Text Box 49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8" name="Text Box 49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9" name="Text Box 49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0" name="Text Box 49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1" name="Text Box 50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2" name="Text Box 50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3" name="Text Box 50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4" name="Text Box 50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5" name="Text Box 50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6" name="Text Box 50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7" name="Text Box 50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8" name="Text Box 50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9" name="Text Box 50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0" name="Text Box 50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1" name="Text Box 51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2" name="Text Box 51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3" name="Text Box 51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4" name="Text Box 51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5" name="Text Box 51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6" name="Text Box 51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7" name="Text Box 51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8" name="Text Box 51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9" name="Text Box 51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0" name="Text Box 51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1" name="Text Box 52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2" name="Text Box 52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3" name="Text Box 52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4" name="Text Box 52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5" name="Text Box 52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6" name="Text Box 52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7" name="Text Box 52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8" name="Text Box 52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9" name="Text Box 52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0" name="Text Box 52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1" name="Text Box 53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2" name="Text Box 53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3" name="Text Box 53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4" name="Text Box 53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5" name="Text Box 53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6" name="Text Box 53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7" name="Text Box 53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8" name="Text Box 53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9" name="Text Box 53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0" name="Text Box 53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1" name="Text Box 54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2" name="Text Box 54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3" name="Text Box 54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4" name="Text Box 54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5" name="Text Box 54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6" name="Text Box 54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7" name="Text Box 54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8" name="Text Box 54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9" name="Text Box 54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0" name="Text Box 54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1" name="Text Box 55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2" name="Text Box 55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3" name="Text Box 55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4" name="Text Box 55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5" name="Text Box 55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6" name="Text Box 55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7" name="Text Box 55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8" name="Text Box 55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9" name="Text Box 55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0" name="Text Box 55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1" name="Text Box 56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2" name="Text Box 56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3" name="Text Box 56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4" name="Text Box 56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5" name="Text Box 56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6" name="Text Box 56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7" name="Text Box 56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8" name="Text Box 56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9" name="Text Box 56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0" name="Text Box 56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1" name="Text Box 57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2" name="Text Box 57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3" name="Text Box 57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4" name="Text Box 57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5" name="Text Box 57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6" name="Text Box 57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7" name="Text Box 57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8" name="Text Box 57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9" name="Text Box 57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0" name="Text Box 57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1" name="Text Box 58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2" name="Text Box 58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3" name="Text Box 58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4" name="Text Box 58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5" name="Text Box 58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6" name="Text Box 58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7" name="Text Box 58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8" name="Text Box 58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9" name="Text Box 58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0" name="Text Box 58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1" name="Text Box 59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2" name="Text Box 59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3" name="Text Box 59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4" name="Text Box 59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5" name="Text Box 59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6" name="Text Box 59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7" name="Text Box 59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8" name="Text Box 59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9" name="Text Box 59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0" name="Text Box 59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1" name="Text Box 60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2" name="Text Box 60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3" name="Text Box 60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4" name="Text Box 60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5" name="Text Box 60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6" name="Text Box 60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99060</xdr:colOff>
      <xdr:row>12</xdr:row>
      <xdr:rowOff>46566</xdr:rowOff>
    </xdr:to>
    <xdr:sp macro="" textlink="">
      <xdr:nvSpPr>
        <xdr:cNvPr id="577" name="Text Box 570"/>
        <xdr:cNvSpPr txBox="1">
          <a:spLocks noChangeArrowheads="1"/>
        </xdr:cNvSpPr>
      </xdr:nvSpPr>
      <xdr:spPr bwMode="auto">
        <a:xfrm>
          <a:off x="4937760" y="1221486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99060</xdr:colOff>
      <xdr:row>12</xdr:row>
      <xdr:rowOff>46566</xdr:rowOff>
    </xdr:to>
    <xdr:sp macro="" textlink="">
      <xdr:nvSpPr>
        <xdr:cNvPr id="578" name="Text Box 571"/>
        <xdr:cNvSpPr txBox="1">
          <a:spLocks noChangeArrowheads="1"/>
        </xdr:cNvSpPr>
      </xdr:nvSpPr>
      <xdr:spPr bwMode="auto">
        <a:xfrm>
          <a:off x="4937760" y="1221486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99060</xdr:colOff>
      <xdr:row>12</xdr:row>
      <xdr:rowOff>46566</xdr:rowOff>
    </xdr:to>
    <xdr:sp macro="" textlink="">
      <xdr:nvSpPr>
        <xdr:cNvPr id="579" name="Text Box 572"/>
        <xdr:cNvSpPr txBox="1">
          <a:spLocks noChangeArrowheads="1"/>
        </xdr:cNvSpPr>
      </xdr:nvSpPr>
      <xdr:spPr bwMode="auto">
        <a:xfrm>
          <a:off x="4937760" y="1221486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617220</xdr:colOff>
      <xdr:row>40</xdr:row>
      <xdr:rowOff>335280</xdr:rowOff>
    </xdr:from>
    <xdr:to>
      <xdr:col>2</xdr:col>
      <xdr:colOff>716280</xdr:colOff>
      <xdr:row>48</xdr:row>
      <xdr:rowOff>137160</xdr:rowOff>
    </xdr:to>
    <xdr:sp macro="" textlink="">
      <xdr:nvSpPr>
        <xdr:cNvPr id="2" name="Text Box 410"/>
        <xdr:cNvSpPr txBox="1">
          <a:spLocks noChangeArrowheads="1"/>
        </xdr:cNvSpPr>
      </xdr:nvSpPr>
      <xdr:spPr bwMode="auto">
        <a:xfrm>
          <a:off x="2301240" y="21069300"/>
          <a:ext cx="99060" cy="18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335280</xdr:colOff>
      <xdr:row>7</xdr:row>
      <xdr:rowOff>0</xdr:rowOff>
    </xdr:from>
    <xdr:to>
      <xdr:col>1</xdr:col>
      <xdr:colOff>449580</xdr:colOff>
      <xdr:row>12</xdr:row>
      <xdr:rowOff>28302</xdr:rowOff>
    </xdr:to>
    <xdr:sp macro="" textlink="">
      <xdr:nvSpPr>
        <xdr:cNvPr id="3" name="Text Box 410"/>
        <xdr:cNvSpPr txBox="1">
          <a:spLocks noChangeArrowheads="1"/>
        </xdr:cNvSpPr>
      </xdr:nvSpPr>
      <xdr:spPr bwMode="auto">
        <a:xfrm>
          <a:off x="754380" y="3550920"/>
          <a:ext cx="114300" cy="192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289560</xdr:colOff>
      <xdr:row>4</xdr:row>
      <xdr:rowOff>7620</xdr:rowOff>
    </xdr:from>
    <xdr:to>
      <xdr:col>35</xdr:col>
      <xdr:colOff>396240</xdr:colOff>
      <xdr:row>5</xdr:row>
      <xdr:rowOff>45720</xdr:rowOff>
    </xdr:to>
    <xdr:sp macro="" textlink="">
      <xdr:nvSpPr>
        <xdr:cNvPr id="3" name="Text Box 31"/>
        <xdr:cNvSpPr txBox="1">
          <a:spLocks noChangeArrowheads="1"/>
        </xdr:cNvSpPr>
      </xdr:nvSpPr>
      <xdr:spPr bwMode="auto">
        <a:xfrm>
          <a:off x="12169140" y="220980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175260</xdr:colOff>
      <xdr:row>3</xdr:row>
      <xdr:rowOff>175260</xdr:rowOff>
    </xdr:from>
    <xdr:to>
      <xdr:col>24</xdr:col>
      <xdr:colOff>38100</xdr:colOff>
      <xdr:row>5</xdr:row>
      <xdr:rowOff>15240</xdr:rowOff>
    </xdr:to>
    <xdr:sp macro="" textlink="">
      <xdr:nvSpPr>
        <xdr:cNvPr id="4" name="Text Box 32"/>
        <xdr:cNvSpPr txBox="1">
          <a:spLocks noChangeArrowheads="1"/>
        </xdr:cNvSpPr>
      </xdr:nvSpPr>
      <xdr:spPr bwMode="auto">
        <a:xfrm>
          <a:off x="8054340" y="217932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" name="Text Box 3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6" name="Text Box 3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7" name="Text Box 3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8" name="Text Box 3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9" name="Text Box 3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0" name="Text Box 3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1" name="Text Box 3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3" name="Text Box 4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4" name="Text Box 4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5" name="Text Box 4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6" name="Text Box 4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7" name="Text Box 4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8" name="Text Box 4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9" name="Text Box 4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0" name="Text Box 4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1" name="Text Box 4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2" name="Text Box 5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3" name="Text Box 5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4" name="Text Box 5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5" name="Text Box 5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6" name="Text Box 5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7" name="Text Box 5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8" name="Text Box 5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9" name="Text Box 5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0" name="Text Box 5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1" name="Text Box 5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2" name="Text Box 6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3" name="Text Box 6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4" name="Text Box 6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5" name="Text Box 6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6" name="Text Box 6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7" name="Text Box 6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8" name="Text Box 6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9" name="Text Box 6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0" name="Text Box 6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1" name="Text Box 6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2" name="Text Box 7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3" name="Text Box 7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4" name="Text Box 7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5" name="Text Box 7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6" name="Text Box 7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7" name="Text Box 7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8" name="Text Box 7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9" name="Text Box 7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0" name="Text Box 7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1" name="Text Box 7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2" name="Text Box 8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3" name="Text Box 8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4" name="Text Box 8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5" name="Text Box 8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6" name="Text Box 8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7" name="Text Box 8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8" name="Text Box 8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9" name="Text Box 8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60" name="Text Box 8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61" name="Text Box 8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62" name="Text Box 9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63" name="Text Box 9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64" name="Text Box 9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65" name="Text Box 9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66" name="Text Box 9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67" name="Text Box 9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68" name="Text Box 9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69" name="Text Box 9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70" name="Text Box 9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71" name="Text Box 9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72" name="Text Box 10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73" name="Text Box 10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74" name="Text Box 10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75" name="Text Box 10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76" name="Text Box 10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77" name="Text Box 10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78" name="Text Box 10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79" name="Text Box 10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80" name="Text Box 10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81" name="Text Box 10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82" name="Text Box 11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83" name="Text Box 11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84" name="Text Box 11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85" name="Text Box 11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86" name="Text Box 11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87" name="Text Box 11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88" name="Text Box 11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89" name="Text Box 11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90" name="Text Box 11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91" name="Text Box 11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92" name="Text Box 12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93" name="Text Box 12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94" name="Text Box 12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95" name="Text Box 12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96" name="Text Box 12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97" name="Text Box 12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98" name="Text Box 12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99" name="Text Box 12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00" name="Text Box 12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01" name="Text Box 12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02" name="Text Box 13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03" name="Text Box 13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04" name="Text Box 13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05" name="Text Box 13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06" name="Text Box 13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07" name="Text Box 13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08" name="Text Box 13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09" name="Text Box 13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10" name="Text Box 13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11" name="Text Box 13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12" name="Text Box 14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13" name="Text Box 14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14" name="Text Box 14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15" name="Text Box 14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16" name="Text Box 14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17" name="Text Box 14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18" name="Text Box 14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19" name="Text Box 14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20" name="Text Box 14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21" name="Text Box 14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22" name="Text Box 15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23" name="Text Box 15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24" name="Text Box 15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25" name="Text Box 15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26" name="Text Box 15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27" name="Text Box 15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28" name="Text Box 15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29" name="Text Box 15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30" name="Text Box 15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31" name="Text Box 15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32" name="Text Box 16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33" name="Text Box 16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34" name="Text Box 16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35" name="Text Box 16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36" name="Text Box 16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37" name="Text Box 16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38" name="Text Box 16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39" name="Text Box 16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40" name="Text Box 16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41" name="Text Box 16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42" name="Text Box 17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43" name="Text Box 17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44" name="Text Box 17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45" name="Text Box 17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46" name="Text Box 17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47" name="Text Box 17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48" name="Text Box 17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49" name="Text Box 17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50" name="Text Box 17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51" name="Text Box 17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52" name="Text Box 18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53" name="Text Box 18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54" name="Text Box 18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55" name="Text Box 18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56" name="Text Box 18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57" name="Text Box 18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58" name="Text Box 18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59" name="Text Box 18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60" name="Text Box 18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61" name="Text Box 18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62" name="Text Box 19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63" name="Text Box 19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64" name="Text Box 19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65" name="Text Box 19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66" name="Text Box 19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67" name="Text Box 19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68" name="Text Box 19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69" name="Text Box 19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70" name="Text Box 19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71" name="Text Box 19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72" name="Text Box 20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73" name="Text Box 20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74" name="Text Box 20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75" name="Text Box 20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76" name="Text Box 20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77" name="Text Box 20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78" name="Text Box 20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79" name="Text Box 20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80" name="Text Box 20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81" name="Text Box 20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82" name="Text Box 21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83" name="Text Box 21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84" name="Text Box 21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85" name="Text Box 21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86" name="Text Box 21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87" name="Text Box 21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88" name="Text Box 21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89" name="Text Box 21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90" name="Text Box 21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91" name="Text Box 21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92" name="Text Box 22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93" name="Text Box 22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94" name="Text Box 22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95" name="Text Box 22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96" name="Text Box 22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97" name="Text Box 22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98" name="Text Box 22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199" name="Text Box 22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00" name="Text Box 22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01" name="Text Box 22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02" name="Text Box 23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03" name="Text Box 23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04" name="Text Box 23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05" name="Text Box 23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06" name="Text Box 23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07" name="Text Box 23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08" name="Text Box 23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09" name="Text Box 23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10" name="Text Box 23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11" name="Text Box 23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12" name="Text Box 24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13" name="Text Box 24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14" name="Text Box 24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15" name="Text Box 24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16" name="Text Box 24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17" name="Text Box 24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18" name="Text Box 24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19" name="Text Box 24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20" name="Text Box 24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21" name="Text Box 24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22" name="Text Box 25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23" name="Text Box 25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24" name="Text Box 25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25" name="Text Box 25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26" name="Text Box 25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27" name="Text Box 25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28" name="Text Box 25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29" name="Text Box 25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30" name="Text Box 25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31" name="Text Box 25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32" name="Text Box 26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33" name="Text Box 26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34" name="Text Box 26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35" name="Text Box 26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36" name="Text Box 26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37" name="Text Box 26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38" name="Text Box 26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39" name="Text Box 26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40" name="Text Box 26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41" name="Text Box 26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42" name="Text Box 27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43" name="Text Box 27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44" name="Text Box 27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45" name="Text Box 27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46" name="Text Box 27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47" name="Text Box 27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48" name="Text Box 27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49" name="Text Box 27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50" name="Text Box 27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51" name="Text Box 27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52" name="Text Box 28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53" name="Text Box 28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54" name="Text Box 28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55" name="Text Box 28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56" name="Text Box 28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57" name="Text Box 28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58" name="Text Box 28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59" name="Text Box 28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60" name="Text Box 28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61" name="Text Box 28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62" name="Text Box 29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63" name="Text Box 29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64" name="Text Box 29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65" name="Text Box 29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66" name="Text Box 29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67" name="Text Box 29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68" name="Text Box 29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69" name="Text Box 29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70" name="Text Box 29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71" name="Text Box 29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72" name="Text Box 30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73" name="Text Box 30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74" name="Text Box 30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75" name="Text Box 30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76" name="Text Box 30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77" name="Text Box 30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78" name="Text Box 30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79" name="Text Box 30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80" name="Text Box 30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81" name="Text Box 30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82" name="Text Box 31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83" name="Text Box 31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84" name="Text Box 31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85" name="Text Box 31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86" name="Text Box 31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87" name="Text Box 31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88" name="Text Box 31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89" name="Text Box 31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90" name="Text Box 31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91" name="Text Box 31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92" name="Text Box 32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93" name="Text Box 32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94" name="Text Box 32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95" name="Text Box 32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96" name="Text Box 32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97" name="Text Box 32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98" name="Text Box 32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299" name="Text Box 32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00" name="Text Box 32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01" name="Text Box 32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02" name="Text Box 33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03" name="Text Box 33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04" name="Text Box 33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05" name="Text Box 33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06" name="Text Box 33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07" name="Text Box 33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08" name="Text Box 33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09" name="Text Box 33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10" name="Text Box 33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11" name="Text Box 33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12" name="Text Box 34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13" name="Text Box 34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14" name="Text Box 34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15" name="Text Box 34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16" name="Text Box 34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17" name="Text Box 34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18" name="Text Box 34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19" name="Text Box 34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20" name="Text Box 34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21" name="Text Box 34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22" name="Text Box 35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23" name="Text Box 35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24" name="Text Box 35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25" name="Text Box 35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26" name="Text Box 35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27" name="Text Box 35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28" name="Text Box 35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29" name="Text Box 35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30" name="Text Box 35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31" name="Text Box 35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32" name="Text Box 36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33" name="Text Box 36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34" name="Text Box 36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35" name="Text Box 36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36" name="Text Box 36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37" name="Text Box 36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38" name="Text Box 36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39" name="Text Box 36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40" name="Text Box 36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41" name="Text Box 36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42" name="Text Box 37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43" name="Text Box 37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44" name="Text Box 37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45" name="Text Box 37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46" name="Text Box 37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47" name="Text Box 37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48" name="Text Box 37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49" name="Text Box 37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50" name="Text Box 37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51" name="Text Box 37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52" name="Text Box 38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53" name="Text Box 38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54" name="Text Box 38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55" name="Text Box 38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56" name="Text Box 38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57" name="Text Box 38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58" name="Text Box 38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59" name="Text Box 38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60" name="Text Box 38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61" name="Text Box 38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62" name="Text Box 39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63" name="Text Box 39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64" name="Text Box 39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65" name="Text Box 39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66" name="Text Box 39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67" name="Text Box 39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68" name="Text Box 39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69" name="Text Box 39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70" name="Text Box 39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71" name="Text Box 39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72" name="Text Box 40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73" name="Text Box 40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74" name="Text Box 40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75" name="Text Box 40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76" name="Text Box 40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77" name="Text Box 40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78" name="Text Box 40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79" name="Text Box 40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80" name="Text Box 40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81" name="Text Box 40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82" name="Text Box 41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83" name="Text Box 41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84" name="Text Box 41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85" name="Text Box 41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86" name="Text Box 41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87" name="Text Box 41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88" name="Text Box 41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89" name="Text Box 41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90" name="Text Box 41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91" name="Text Box 41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92" name="Text Box 42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93" name="Text Box 42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94" name="Text Box 42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95" name="Text Box 42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96" name="Text Box 42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97" name="Text Box 42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98" name="Text Box 42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399" name="Text Box 42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00" name="Text Box 42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01" name="Text Box 42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02" name="Text Box 43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03" name="Text Box 43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04" name="Text Box 43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05" name="Text Box 43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06" name="Text Box 43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07" name="Text Box 43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08" name="Text Box 43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09" name="Text Box 43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10" name="Text Box 43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11" name="Text Box 43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12" name="Text Box 44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13" name="Text Box 44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14" name="Text Box 44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15" name="Text Box 44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16" name="Text Box 44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17" name="Text Box 44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18" name="Text Box 44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19" name="Text Box 44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20" name="Text Box 44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21" name="Text Box 44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22" name="Text Box 45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23" name="Text Box 45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24" name="Text Box 45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25" name="Text Box 45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26" name="Text Box 45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27" name="Text Box 45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28" name="Text Box 45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29" name="Text Box 45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30" name="Text Box 45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31" name="Text Box 45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32" name="Text Box 46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33" name="Text Box 46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34" name="Text Box 46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35" name="Text Box 46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36" name="Text Box 46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37" name="Text Box 46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38" name="Text Box 46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39" name="Text Box 46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40" name="Text Box 46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41" name="Text Box 46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42" name="Text Box 47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43" name="Text Box 47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44" name="Text Box 47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45" name="Text Box 47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46" name="Text Box 47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47" name="Text Box 47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48" name="Text Box 47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49" name="Text Box 47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50" name="Text Box 47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51" name="Text Box 47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52" name="Text Box 48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53" name="Text Box 48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54" name="Text Box 48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55" name="Text Box 48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56" name="Text Box 48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57" name="Text Box 48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58" name="Text Box 48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59" name="Text Box 48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60" name="Text Box 48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61" name="Text Box 48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62" name="Text Box 49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63" name="Text Box 49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64" name="Text Box 49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65" name="Text Box 49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66" name="Text Box 49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67" name="Text Box 49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68" name="Text Box 49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69" name="Text Box 49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70" name="Text Box 49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71" name="Text Box 49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72" name="Text Box 50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73" name="Text Box 50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74" name="Text Box 50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75" name="Text Box 50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76" name="Text Box 50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77" name="Text Box 50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78" name="Text Box 50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79" name="Text Box 50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80" name="Text Box 50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81" name="Text Box 50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82" name="Text Box 51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83" name="Text Box 51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84" name="Text Box 51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85" name="Text Box 51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86" name="Text Box 51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87" name="Text Box 51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88" name="Text Box 51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89" name="Text Box 51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90" name="Text Box 51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91" name="Text Box 51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92" name="Text Box 52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93" name="Text Box 52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94" name="Text Box 52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95" name="Text Box 52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96" name="Text Box 52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97" name="Text Box 52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98" name="Text Box 52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499" name="Text Box 52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00" name="Text Box 52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01" name="Text Box 52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02" name="Text Box 53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03" name="Text Box 53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04" name="Text Box 53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05" name="Text Box 53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06" name="Text Box 53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07" name="Text Box 53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08" name="Text Box 53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09" name="Text Box 53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10" name="Text Box 53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11" name="Text Box 53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12" name="Text Box 54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13" name="Text Box 54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14" name="Text Box 54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15" name="Text Box 54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16" name="Text Box 54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17" name="Text Box 54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18" name="Text Box 54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19" name="Text Box 54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20" name="Text Box 54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21" name="Text Box 54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22" name="Text Box 55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23" name="Text Box 55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24" name="Text Box 55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25" name="Text Box 55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26" name="Text Box 55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27" name="Text Box 55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28" name="Text Box 55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29" name="Text Box 55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30" name="Text Box 55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31" name="Text Box 55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32" name="Text Box 56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33" name="Text Box 56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34" name="Text Box 56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35" name="Text Box 56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36" name="Text Box 56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37" name="Text Box 56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38" name="Text Box 56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39" name="Text Box 56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40" name="Text Box 56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41" name="Text Box 56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42" name="Text Box 57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43" name="Text Box 57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44" name="Text Box 57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45" name="Text Box 57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46" name="Text Box 57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47" name="Text Box 57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48" name="Text Box 57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49" name="Text Box 57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50" name="Text Box 57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51" name="Text Box 57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52" name="Text Box 58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53" name="Text Box 58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54" name="Text Box 58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55" name="Text Box 58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56" name="Text Box 58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57" name="Text Box 58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58" name="Text Box 58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59" name="Text Box 58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60" name="Text Box 58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61" name="Text Box 58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62" name="Text Box 59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63" name="Text Box 59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64" name="Text Box 59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65" name="Text Box 59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66" name="Text Box 59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67" name="Text Box 59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68" name="Text Box 596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69" name="Text Box 597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70" name="Text Box 598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71" name="Text Box 599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72" name="Text Box 600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73" name="Text Box 601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74" name="Text Box 602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75" name="Text Box 603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76" name="Text Box 604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38100</xdr:rowOff>
    </xdr:to>
    <xdr:sp macro="" textlink="">
      <xdr:nvSpPr>
        <xdr:cNvPr id="577" name="Text Box 605"/>
        <xdr:cNvSpPr txBox="1">
          <a:spLocks noChangeArrowheads="1"/>
        </xdr:cNvSpPr>
      </xdr:nvSpPr>
      <xdr:spPr bwMode="auto">
        <a:xfrm>
          <a:off x="7018020" y="5730240"/>
          <a:ext cx="106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99060</xdr:colOff>
      <xdr:row>6</xdr:row>
      <xdr:rowOff>236220</xdr:rowOff>
    </xdr:to>
    <xdr:sp macro="" textlink="">
      <xdr:nvSpPr>
        <xdr:cNvPr id="578" name="Text Box 570"/>
        <xdr:cNvSpPr txBox="1">
          <a:spLocks noChangeArrowheads="1"/>
        </xdr:cNvSpPr>
      </xdr:nvSpPr>
      <xdr:spPr bwMode="auto">
        <a:xfrm>
          <a:off x="4937760" y="605790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99060</xdr:colOff>
      <xdr:row>6</xdr:row>
      <xdr:rowOff>236220</xdr:rowOff>
    </xdr:to>
    <xdr:sp macro="" textlink="">
      <xdr:nvSpPr>
        <xdr:cNvPr id="579" name="Text Box 571"/>
        <xdr:cNvSpPr txBox="1">
          <a:spLocks noChangeArrowheads="1"/>
        </xdr:cNvSpPr>
      </xdr:nvSpPr>
      <xdr:spPr bwMode="auto">
        <a:xfrm>
          <a:off x="4937760" y="605790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99060</xdr:colOff>
      <xdr:row>6</xdr:row>
      <xdr:rowOff>236220</xdr:rowOff>
    </xdr:to>
    <xdr:sp macro="" textlink="">
      <xdr:nvSpPr>
        <xdr:cNvPr id="580" name="Text Box 572"/>
        <xdr:cNvSpPr txBox="1">
          <a:spLocks noChangeArrowheads="1"/>
        </xdr:cNvSpPr>
      </xdr:nvSpPr>
      <xdr:spPr bwMode="auto">
        <a:xfrm>
          <a:off x="4937760" y="605790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0;&#1079;&#1083;&#1080;&#1096;&#1085;&#1086;-01.2022\Kostadinov\&#1057;&#1085;&#1077;&#1084;&#1072;&#1085;&#1077;%20&#1086;&#1090;%20&#1091;&#1087;&#1086;&#1090;&#1088;&#1077;&#1073;&#1072;%20%20-%20&#1080;&#1079;&#1083;&#1080;&#1096;&#1085;&#1086;%20&#1042;%20&#1080;%20&#1041;&#1055;\&#1057;&#1085;&#1077;&#1084;&#1072;&#1085;&#1077;%20&#1086;&#1090;%20&#1091;&#1087;&#1086;&#1090;&#1088;&#1077;&#1073;&#1072;%202022%20&#1075;.%20-%20&#1080;&#1079;&#1083;&#1080;&#1096;&#1085;&#1086;\26810\&#1055;&#1088;&#1080;&#1083;.3.&#1041;&#1055;.26810-2021&#1075;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</sheetNames>
    <sheetDataSet>
      <sheetData sheetId="0" refreshError="1">
        <row r="39">
          <cell r="Q39">
            <v>92</v>
          </cell>
          <cell r="R39">
            <v>153</v>
          </cell>
          <cell r="S39">
            <v>1</v>
          </cell>
          <cell r="T39">
            <v>100</v>
          </cell>
        </row>
        <row r="47">
          <cell r="Q47">
            <v>100</v>
          </cell>
          <cell r="R47">
            <v>150</v>
          </cell>
          <cell r="S47">
            <v>1</v>
          </cell>
          <cell r="T47">
            <v>120</v>
          </cell>
        </row>
        <row r="48">
          <cell r="Q48">
            <v>100</v>
          </cell>
          <cell r="R48">
            <v>150</v>
          </cell>
          <cell r="S48">
            <v>1</v>
          </cell>
          <cell r="T48">
            <v>120</v>
          </cell>
        </row>
        <row r="67">
          <cell r="S67">
            <v>25</v>
          </cell>
        </row>
        <row r="68">
          <cell r="S68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E987"/>
  <sheetViews>
    <sheetView tabSelected="1" view="pageBreakPreview" zoomScale="90" zoomScaleNormal="50" zoomScaleSheetLayoutView="90" workbookViewId="0">
      <pane xSplit="7" ySplit="10" topLeftCell="AR11" activePane="bottomRight" state="frozen"/>
      <selection pane="topRight" activeCell="H1" sqref="H1"/>
      <selection pane="bottomLeft" activeCell="A10" sqref="A10"/>
      <selection pane="bottomRight" activeCell="C29" sqref="C29"/>
    </sheetView>
  </sheetViews>
  <sheetFormatPr defaultRowHeight="15" x14ac:dyDescent="0.25"/>
  <cols>
    <col min="1" max="1" width="4.42578125" style="820" customWidth="1"/>
    <col min="2" max="2" width="14.7109375" style="820" customWidth="1"/>
    <col min="3" max="3" width="67.28515625" style="820" customWidth="1"/>
    <col min="4" max="4" width="4.28515625" style="820" customWidth="1"/>
    <col min="5" max="5" width="5.140625" style="820" customWidth="1"/>
    <col min="6" max="6" width="3.28515625" style="820" bestFit="1" customWidth="1"/>
    <col min="7" max="7" width="5.5703125" style="820" customWidth="1"/>
    <col min="8" max="8" width="8.140625" style="821" customWidth="1"/>
    <col min="9" max="9" width="4.7109375" style="821" customWidth="1"/>
    <col min="10" max="10" width="6.7109375" style="821" customWidth="1"/>
    <col min="11" max="11" width="8.28515625" style="821" customWidth="1"/>
    <col min="12" max="12" width="6.28515625" style="821" customWidth="1"/>
    <col min="13" max="13" width="5.42578125" style="821" customWidth="1"/>
    <col min="14" max="14" width="10" style="821" customWidth="1"/>
    <col min="15" max="15" width="10.7109375" style="821" customWidth="1"/>
    <col min="16" max="16" width="6.42578125" style="821" customWidth="1"/>
    <col min="17" max="18" width="4.5703125" style="821" customWidth="1"/>
    <col min="19" max="19" width="6.85546875" style="821" customWidth="1"/>
    <col min="20" max="20" width="6.42578125" style="821" customWidth="1"/>
    <col min="21" max="21" width="5.42578125" style="821" customWidth="1"/>
    <col min="22" max="23" width="7.42578125" style="821" customWidth="1"/>
    <col min="24" max="24" width="8.7109375" style="821" customWidth="1"/>
    <col min="25" max="25" width="5.42578125" style="821" customWidth="1"/>
    <col min="26" max="26" width="4.5703125" style="821" customWidth="1"/>
    <col min="27" max="27" width="9.28515625" style="821" customWidth="1"/>
    <col min="28" max="28" width="6.42578125" style="821" customWidth="1"/>
    <col min="29" max="30" width="4.5703125" style="821" customWidth="1"/>
    <col min="31" max="31" width="6.85546875" style="821" customWidth="1"/>
    <col min="32" max="32" width="7" style="821" customWidth="1"/>
    <col min="33" max="33" width="7.7109375" style="821" customWidth="1"/>
    <col min="34" max="34" width="4.5703125" style="821" customWidth="1"/>
    <col min="35" max="35" width="6.85546875" style="821" customWidth="1"/>
    <col min="36" max="36" width="6.42578125" style="821" customWidth="1"/>
    <col min="37" max="38" width="4.5703125" style="821" customWidth="1"/>
    <col min="39" max="39" width="6.85546875" style="821" customWidth="1"/>
    <col min="40" max="40" width="6.42578125" style="821" customWidth="1"/>
    <col min="41" max="42" width="4.5703125" style="821" customWidth="1"/>
    <col min="43" max="43" width="6.85546875" style="821" customWidth="1"/>
    <col min="44" max="44" width="9.42578125" style="821" customWidth="1"/>
    <col min="45" max="45" width="7.85546875" style="821" customWidth="1"/>
    <col min="46" max="46" width="9.28515625" style="821" customWidth="1"/>
    <col min="47" max="47" width="9.42578125" style="821" bestFit="1" customWidth="1"/>
    <col min="48" max="48" width="12" style="821" customWidth="1"/>
    <col min="49" max="49" width="9.85546875" style="821" customWidth="1"/>
    <col min="50" max="50" width="7.5703125" style="821" customWidth="1"/>
    <col min="51" max="51" width="13.7109375" style="821" customWidth="1"/>
    <col min="52" max="52" width="4.85546875" style="821" customWidth="1"/>
    <col min="53" max="53" width="5.7109375" style="821" customWidth="1"/>
    <col min="54" max="54" width="8.42578125" style="821" customWidth="1"/>
    <col min="55" max="55" width="7.140625" style="821" customWidth="1"/>
    <col min="56" max="56" width="9.28515625" style="821" customWidth="1"/>
    <col min="57" max="57" width="10.7109375" style="821" customWidth="1"/>
    <col min="58" max="260" width="8.85546875" style="820"/>
    <col min="261" max="261" width="4.42578125" style="820" customWidth="1"/>
    <col min="262" max="262" width="0" style="820" hidden="1" customWidth="1"/>
    <col min="263" max="263" width="67.28515625" style="820" customWidth="1"/>
    <col min="264" max="264" width="3.42578125" style="820" bestFit="1" customWidth="1"/>
    <col min="265" max="265" width="5.140625" style="820" customWidth="1"/>
    <col min="266" max="266" width="3.28515625" style="820" bestFit="1" customWidth="1"/>
    <col min="267" max="267" width="4.7109375" style="820" bestFit="1" customWidth="1"/>
    <col min="268" max="268" width="7.42578125" style="820" bestFit="1" customWidth="1"/>
    <col min="269" max="269" width="4.7109375" style="820" customWidth="1"/>
    <col min="270" max="270" width="6.7109375" style="820" customWidth="1"/>
    <col min="271" max="271" width="7.42578125" style="820" bestFit="1" customWidth="1"/>
    <col min="272" max="272" width="4.85546875" style="820" bestFit="1" customWidth="1"/>
    <col min="273" max="273" width="4.5703125" style="820" bestFit="1" customWidth="1"/>
    <col min="274" max="275" width="7.42578125" style="820" bestFit="1" customWidth="1"/>
    <col min="276" max="276" width="6.42578125" style="820" bestFit="1" customWidth="1"/>
    <col min="277" max="278" width="4.5703125" style="820" bestFit="1" customWidth="1"/>
    <col min="279" max="279" width="6.85546875" style="820" bestFit="1" customWidth="1"/>
    <col min="280" max="280" width="5.42578125" style="820" bestFit="1" customWidth="1"/>
    <col min="281" max="281" width="4.5703125" style="820" bestFit="1" customWidth="1"/>
    <col min="282" max="283" width="7.42578125" style="820" bestFit="1" customWidth="1"/>
    <col min="284" max="284" width="6.42578125" style="820" bestFit="1" customWidth="1"/>
    <col min="285" max="285" width="5.42578125" style="820" bestFit="1" customWidth="1"/>
    <col min="286" max="286" width="4.5703125" style="820" bestFit="1" customWidth="1"/>
    <col min="287" max="287" width="6.85546875" style="820" bestFit="1" customWidth="1"/>
    <col min="288" max="288" width="6.42578125" style="820" bestFit="1" customWidth="1"/>
    <col min="289" max="290" width="4.5703125" style="820" bestFit="1" customWidth="1"/>
    <col min="291" max="291" width="6.85546875" style="820" bestFit="1" customWidth="1"/>
    <col min="292" max="292" width="6.42578125" style="820" bestFit="1" customWidth="1"/>
    <col min="293" max="294" width="4.5703125" style="820" bestFit="1" customWidth="1"/>
    <col min="295" max="295" width="6.85546875" style="820" bestFit="1" customWidth="1"/>
    <col min="296" max="296" width="6.42578125" style="820" bestFit="1" customWidth="1"/>
    <col min="297" max="298" width="4.5703125" style="820" bestFit="1" customWidth="1"/>
    <col min="299" max="299" width="6.85546875" style="820" bestFit="1" customWidth="1"/>
    <col min="300" max="300" width="7.42578125" style="820" bestFit="1" customWidth="1"/>
    <col min="301" max="301" width="5.42578125" style="820" bestFit="1" customWidth="1"/>
    <col min="302" max="303" width="7.42578125" style="820" bestFit="1" customWidth="1"/>
    <col min="304" max="305" width="9.85546875" style="820" customWidth="1"/>
    <col min="306" max="306" width="7.5703125" style="820" customWidth="1"/>
    <col min="307" max="307" width="13.7109375" style="820" customWidth="1"/>
    <col min="308" max="308" width="4.85546875" style="820" customWidth="1"/>
    <col min="309" max="309" width="5.7109375" style="820" customWidth="1"/>
    <col min="310" max="310" width="8.42578125" style="820" customWidth="1"/>
    <col min="311" max="311" width="7.140625" style="820" customWidth="1"/>
    <col min="312" max="312" width="6.5703125" style="820" customWidth="1"/>
    <col min="313" max="313" width="10.7109375" style="820" customWidth="1"/>
    <col min="314" max="516" width="8.85546875" style="820"/>
    <col min="517" max="517" width="4.42578125" style="820" customWidth="1"/>
    <col min="518" max="518" width="0" style="820" hidden="1" customWidth="1"/>
    <col min="519" max="519" width="67.28515625" style="820" customWidth="1"/>
    <col min="520" max="520" width="3.42578125" style="820" bestFit="1" customWidth="1"/>
    <col min="521" max="521" width="5.140625" style="820" customWidth="1"/>
    <col min="522" max="522" width="3.28515625" style="820" bestFit="1" customWidth="1"/>
    <col min="523" max="523" width="4.7109375" style="820" bestFit="1" customWidth="1"/>
    <col min="524" max="524" width="7.42578125" style="820" bestFit="1" customWidth="1"/>
    <col min="525" max="525" width="4.7109375" style="820" customWidth="1"/>
    <col min="526" max="526" width="6.7109375" style="820" customWidth="1"/>
    <col min="527" max="527" width="7.42578125" style="820" bestFit="1" customWidth="1"/>
    <col min="528" max="528" width="4.85546875" style="820" bestFit="1" customWidth="1"/>
    <col min="529" max="529" width="4.5703125" style="820" bestFit="1" customWidth="1"/>
    <col min="530" max="531" width="7.42578125" style="820" bestFit="1" customWidth="1"/>
    <col min="532" max="532" width="6.42578125" style="820" bestFit="1" customWidth="1"/>
    <col min="533" max="534" width="4.5703125" style="820" bestFit="1" customWidth="1"/>
    <col min="535" max="535" width="6.85546875" style="820" bestFit="1" customWidth="1"/>
    <col min="536" max="536" width="5.42578125" style="820" bestFit="1" customWidth="1"/>
    <col min="537" max="537" width="4.5703125" style="820" bestFit="1" customWidth="1"/>
    <col min="538" max="539" width="7.42578125" style="820" bestFit="1" customWidth="1"/>
    <col min="540" max="540" width="6.42578125" style="820" bestFit="1" customWidth="1"/>
    <col min="541" max="541" width="5.42578125" style="820" bestFit="1" customWidth="1"/>
    <col min="542" max="542" width="4.5703125" style="820" bestFit="1" customWidth="1"/>
    <col min="543" max="543" width="6.85546875" style="820" bestFit="1" customWidth="1"/>
    <col min="544" max="544" width="6.42578125" style="820" bestFit="1" customWidth="1"/>
    <col min="545" max="546" width="4.5703125" style="820" bestFit="1" customWidth="1"/>
    <col min="547" max="547" width="6.85546875" style="820" bestFit="1" customWidth="1"/>
    <col min="548" max="548" width="6.42578125" style="820" bestFit="1" customWidth="1"/>
    <col min="549" max="550" width="4.5703125" style="820" bestFit="1" customWidth="1"/>
    <col min="551" max="551" width="6.85546875" style="820" bestFit="1" customWidth="1"/>
    <col min="552" max="552" width="6.42578125" style="820" bestFit="1" customWidth="1"/>
    <col min="553" max="554" width="4.5703125" style="820" bestFit="1" customWidth="1"/>
    <col min="555" max="555" width="6.85546875" style="820" bestFit="1" customWidth="1"/>
    <col min="556" max="556" width="7.42578125" style="820" bestFit="1" customWidth="1"/>
    <col min="557" max="557" width="5.42578125" style="820" bestFit="1" customWidth="1"/>
    <col min="558" max="559" width="7.42578125" style="820" bestFit="1" customWidth="1"/>
    <col min="560" max="561" width="9.85546875" style="820" customWidth="1"/>
    <col min="562" max="562" width="7.5703125" style="820" customWidth="1"/>
    <col min="563" max="563" width="13.7109375" style="820" customWidth="1"/>
    <col min="564" max="564" width="4.85546875" style="820" customWidth="1"/>
    <col min="565" max="565" width="5.7109375" style="820" customWidth="1"/>
    <col min="566" max="566" width="8.42578125" style="820" customWidth="1"/>
    <col min="567" max="567" width="7.140625" style="820" customWidth="1"/>
    <col min="568" max="568" width="6.5703125" style="820" customWidth="1"/>
    <col min="569" max="569" width="10.7109375" style="820" customWidth="1"/>
    <col min="570" max="772" width="8.85546875" style="820"/>
    <col min="773" max="773" width="4.42578125" style="820" customWidth="1"/>
    <col min="774" max="774" width="0" style="820" hidden="1" customWidth="1"/>
    <col min="775" max="775" width="67.28515625" style="820" customWidth="1"/>
    <col min="776" max="776" width="3.42578125" style="820" bestFit="1" customWidth="1"/>
    <col min="777" max="777" width="5.140625" style="820" customWidth="1"/>
    <col min="778" max="778" width="3.28515625" style="820" bestFit="1" customWidth="1"/>
    <col min="779" max="779" width="4.7109375" style="820" bestFit="1" customWidth="1"/>
    <col min="780" max="780" width="7.42578125" style="820" bestFit="1" customWidth="1"/>
    <col min="781" max="781" width="4.7109375" style="820" customWidth="1"/>
    <col min="782" max="782" width="6.7109375" style="820" customWidth="1"/>
    <col min="783" max="783" width="7.42578125" style="820" bestFit="1" customWidth="1"/>
    <col min="784" max="784" width="4.85546875" style="820" bestFit="1" customWidth="1"/>
    <col min="785" max="785" width="4.5703125" style="820" bestFit="1" customWidth="1"/>
    <col min="786" max="787" width="7.42578125" style="820" bestFit="1" customWidth="1"/>
    <col min="788" max="788" width="6.42578125" style="820" bestFit="1" customWidth="1"/>
    <col min="789" max="790" width="4.5703125" style="820" bestFit="1" customWidth="1"/>
    <col min="791" max="791" width="6.85546875" style="820" bestFit="1" customWidth="1"/>
    <col min="792" max="792" width="5.42578125" style="820" bestFit="1" customWidth="1"/>
    <col min="793" max="793" width="4.5703125" style="820" bestFit="1" customWidth="1"/>
    <col min="794" max="795" width="7.42578125" style="820" bestFit="1" customWidth="1"/>
    <col min="796" max="796" width="6.42578125" style="820" bestFit="1" customWidth="1"/>
    <col min="797" max="797" width="5.42578125" style="820" bestFit="1" customWidth="1"/>
    <col min="798" max="798" width="4.5703125" style="820" bestFit="1" customWidth="1"/>
    <col min="799" max="799" width="6.85546875" style="820" bestFit="1" customWidth="1"/>
    <col min="800" max="800" width="6.42578125" style="820" bestFit="1" customWidth="1"/>
    <col min="801" max="802" width="4.5703125" style="820" bestFit="1" customWidth="1"/>
    <col min="803" max="803" width="6.85546875" style="820" bestFit="1" customWidth="1"/>
    <col min="804" max="804" width="6.42578125" style="820" bestFit="1" customWidth="1"/>
    <col min="805" max="806" width="4.5703125" style="820" bestFit="1" customWidth="1"/>
    <col min="807" max="807" width="6.85546875" style="820" bestFit="1" customWidth="1"/>
    <col min="808" max="808" width="6.42578125" style="820" bestFit="1" customWidth="1"/>
    <col min="809" max="810" width="4.5703125" style="820" bestFit="1" customWidth="1"/>
    <col min="811" max="811" width="6.85546875" style="820" bestFit="1" customWidth="1"/>
    <col min="812" max="812" width="7.42578125" style="820" bestFit="1" customWidth="1"/>
    <col min="813" max="813" width="5.42578125" style="820" bestFit="1" customWidth="1"/>
    <col min="814" max="815" width="7.42578125" style="820" bestFit="1" customWidth="1"/>
    <col min="816" max="817" width="9.85546875" style="820" customWidth="1"/>
    <col min="818" max="818" width="7.5703125" style="820" customWidth="1"/>
    <col min="819" max="819" width="13.7109375" style="820" customWidth="1"/>
    <col min="820" max="820" width="4.85546875" style="820" customWidth="1"/>
    <col min="821" max="821" width="5.7109375" style="820" customWidth="1"/>
    <col min="822" max="822" width="8.42578125" style="820" customWidth="1"/>
    <col min="823" max="823" width="7.140625" style="820" customWidth="1"/>
    <col min="824" max="824" width="6.5703125" style="820" customWidth="1"/>
    <col min="825" max="825" width="10.7109375" style="820" customWidth="1"/>
    <col min="826" max="1028" width="8.85546875" style="820"/>
    <col min="1029" max="1029" width="4.42578125" style="820" customWidth="1"/>
    <col min="1030" max="1030" width="0" style="820" hidden="1" customWidth="1"/>
    <col min="1031" max="1031" width="67.28515625" style="820" customWidth="1"/>
    <col min="1032" max="1032" width="3.42578125" style="820" bestFit="1" customWidth="1"/>
    <col min="1033" max="1033" width="5.140625" style="820" customWidth="1"/>
    <col min="1034" max="1034" width="3.28515625" style="820" bestFit="1" customWidth="1"/>
    <col min="1035" max="1035" width="4.7109375" style="820" bestFit="1" customWidth="1"/>
    <col min="1036" max="1036" width="7.42578125" style="820" bestFit="1" customWidth="1"/>
    <col min="1037" max="1037" width="4.7109375" style="820" customWidth="1"/>
    <col min="1038" max="1038" width="6.7109375" style="820" customWidth="1"/>
    <col min="1039" max="1039" width="7.42578125" style="820" bestFit="1" customWidth="1"/>
    <col min="1040" max="1040" width="4.85546875" style="820" bestFit="1" customWidth="1"/>
    <col min="1041" max="1041" width="4.5703125" style="820" bestFit="1" customWidth="1"/>
    <col min="1042" max="1043" width="7.42578125" style="820" bestFit="1" customWidth="1"/>
    <col min="1044" max="1044" width="6.42578125" style="820" bestFit="1" customWidth="1"/>
    <col min="1045" max="1046" width="4.5703125" style="820" bestFit="1" customWidth="1"/>
    <col min="1047" max="1047" width="6.85546875" style="820" bestFit="1" customWidth="1"/>
    <col min="1048" max="1048" width="5.42578125" style="820" bestFit="1" customWidth="1"/>
    <col min="1049" max="1049" width="4.5703125" style="820" bestFit="1" customWidth="1"/>
    <col min="1050" max="1051" width="7.42578125" style="820" bestFit="1" customWidth="1"/>
    <col min="1052" max="1052" width="6.42578125" style="820" bestFit="1" customWidth="1"/>
    <col min="1053" max="1053" width="5.42578125" style="820" bestFit="1" customWidth="1"/>
    <col min="1054" max="1054" width="4.5703125" style="820" bestFit="1" customWidth="1"/>
    <col min="1055" max="1055" width="6.85546875" style="820" bestFit="1" customWidth="1"/>
    <col min="1056" max="1056" width="6.42578125" style="820" bestFit="1" customWidth="1"/>
    <col min="1057" max="1058" width="4.5703125" style="820" bestFit="1" customWidth="1"/>
    <col min="1059" max="1059" width="6.85546875" style="820" bestFit="1" customWidth="1"/>
    <col min="1060" max="1060" width="6.42578125" style="820" bestFit="1" customWidth="1"/>
    <col min="1061" max="1062" width="4.5703125" style="820" bestFit="1" customWidth="1"/>
    <col min="1063" max="1063" width="6.85546875" style="820" bestFit="1" customWidth="1"/>
    <col min="1064" max="1064" width="6.42578125" style="820" bestFit="1" customWidth="1"/>
    <col min="1065" max="1066" width="4.5703125" style="820" bestFit="1" customWidth="1"/>
    <col min="1067" max="1067" width="6.85546875" style="820" bestFit="1" customWidth="1"/>
    <col min="1068" max="1068" width="7.42578125" style="820" bestFit="1" customWidth="1"/>
    <col min="1069" max="1069" width="5.42578125" style="820" bestFit="1" customWidth="1"/>
    <col min="1070" max="1071" width="7.42578125" style="820" bestFit="1" customWidth="1"/>
    <col min="1072" max="1073" width="9.85546875" style="820" customWidth="1"/>
    <col min="1074" max="1074" width="7.5703125" style="820" customWidth="1"/>
    <col min="1075" max="1075" width="13.7109375" style="820" customWidth="1"/>
    <col min="1076" max="1076" width="4.85546875" style="820" customWidth="1"/>
    <col min="1077" max="1077" width="5.7109375" style="820" customWidth="1"/>
    <col min="1078" max="1078" width="8.42578125" style="820" customWidth="1"/>
    <col min="1079" max="1079" width="7.140625" style="820" customWidth="1"/>
    <col min="1080" max="1080" width="6.5703125" style="820" customWidth="1"/>
    <col min="1081" max="1081" width="10.7109375" style="820" customWidth="1"/>
    <col min="1082" max="1284" width="8.85546875" style="820"/>
    <col min="1285" max="1285" width="4.42578125" style="820" customWidth="1"/>
    <col min="1286" max="1286" width="0" style="820" hidden="1" customWidth="1"/>
    <col min="1287" max="1287" width="67.28515625" style="820" customWidth="1"/>
    <col min="1288" max="1288" width="3.42578125" style="820" bestFit="1" customWidth="1"/>
    <col min="1289" max="1289" width="5.140625" style="820" customWidth="1"/>
    <col min="1290" max="1290" width="3.28515625" style="820" bestFit="1" customWidth="1"/>
    <col min="1291" max="1291" width="4.7109375" style="820" bestFit="1" customWidth="1"/>
    <col min="1292" max="1292" width="7.42578125" style="820" bestFit="1" customWidth="1"/>
    <col min="1293" max="1293" width="4.7109375" style="820" customWidth="1"/>
    <col min="1294" max="1294" width="6.7109375" style="820" customWidth="1"/>
    <col min="1295" max="1295" width="7.42578125" style="820" bestFit="1" customWidth="1"/>
    <col min="1296" max="1296" width="4.85546875" style="820" bestFit="1" customWidth="1"/>
    <col min="1297" max="1297" width="4.5703125" style="820" bestFit="1" customWidth="1"/>
    <col min="1298" max="1299" width="7.42578125" style="820" bestFit="1" customWidth="1"/>
    <col min="1300" max="1300" width="6.42578125" style="820" bestFit="1" customWidth="1"/>
    <col min="1301" max="1302" width="4.5703125" style="820" bestFit="1" customWidth="1"/>
    <col min="1303" max="1303" width="6.85546875" style="820" bestFit="1" customWidth="1"/>
    <col min="1304" max="1304" width="5.42578125" style="820" bestFit="1" customWidth="1"/>
    <col min="1305" max="1305" width="4.5703125" style="820" bestFit="1" customWidth="1"/>
    <col min="1306" max="1307" width="7.42578125" style="820" bestFit="1" customWidth="1"/>
    <col min="1308" max="1308" width="6.42578125" style="820" bestFit="1" customWidth="1"/>
    <col min="1309" max="1309" width="5.42578125" style="820" bestFit="1" customWidth="1"/>
    <col min="1310" max="1310" width="4.5703125" style="820" bestFit="1" customWidth="1"/>
    <col min="1311" max="1311" width="6.85546875" style="820" bestFit="1" customWidth="1"/>
    <col min="1312" max="1312" width="6.42578125" style="820" bestFit="1" customWidth="1"/>
    <col min="1313" max="1314" width="4.5703125" style="820" bestFit="1" customWidth="1"/>
    <col min="1315" max="1315" width="6.85546875" style="820" bestFit="1" customWidth="1"/>
    <col min="1316" max="1316" width="6.42578125" style="820" bestFit="1" customWidth="1"/>
    <col min="1317" max="1318" width="4.5703125" style="820" bestFit="1" customWidth="1"/>
    <col min="1319" max="1319" width="6.85546875" style="820" bestFit="1" customWidth="1"/>
    <col min="1320" max="1320" width="6.42578125" style="820" bestFit="1" customWidth="1"/>
    <col min="1321" max="1322" width="4.5703125" style="820" bestFit="1" customWidth="1"/>
    <col min="1323" max="1323" width="6.85546875" style="820" bestFit="1" customWidth="1"/>
    <col min="1324" max="1324" width="7.42578125" style="820" bestFit="1" customWidth="1"/>
    <col min="1325" max="1325" width="5.42578125" style="820" bestFit="1" customWidth="1"/>
    <col min="1326" max="1327" width="7.42578125" style="820" bestFit="1" customWidth="1"/>
    <col min="1328" max="1329" width="9.85546875" style="820" customWidth="1"/>
    <col min="1330" max="1330" width="7.5703125" style="820" customWidth="1"/>
    <col min="1331" max="1331" width="13.7109375" style="820" customWidth="1"/>
    <col min="1332" max="1332" width="4.85546875" style="820" customWidth="1"/>
    <col min="1333" max="1333" width="5.7109375" style="820" customWidth="1"/>
    <col min="1334" max="1334" width="8.42578125" style="820" customWidth="1"/>
    <col min="1335" max="1335" width="7.140625" style="820" customWidth="1"/>
    <col min="1336" max="1336" width="6.5703125" style="820" customWidth="1"/>
    <col min="1337" max="1337" width="10.7109375" style="820" customWidth="1"/>
    <col min="1338" max="1540" width="8.85546875" style="820"/>
    <col min="1541" max="1541" width="4.42578125" style="820" customWidth="1"/>
    <col min="1542" max="1542" width="0" style="820" hidden="1" customWidth="1"/>
    <col min="1543" max="1543" width="67.28515625" style="820" customWidth="1"/>
    <col min="1544" max="1544" width="3.42578125" style="820" bestFit="1" customWidth="1"/>
    <col min="1545" max="1545" width="5.140625" style="820" customWidth="1"/>
    <col min="1546" max="1546" width="3.28515625" style="820" bestFit="1" customWidth="1"/>
    <col min="1547" max="1547" width="4.7109375" style="820" bestFit="1" customWidth="1"/>
    <col min="1548" max="1548" width="7.42578125" style="820" bestFit="1" customWidth="1"/>
    <col min="1549" max="1549" width="4.7109375" style="820" customWidth="1"/>
    <col min="1550" max="1550" width="6.7109375" style="820" customWidth="1"/>
    <col min="1551" max="1551" width="7.42578125" style="820" bestFit="1" customWidth="1"/>
    <col min="1552" max="1552" width="4.85546875" style="820" bestFit="1" customWidth="1"/>
    <col min="1553" max="1553" width="4.5703125" style="820" bestFit="1" customWidth="1"/>
    <col min="1554" max="1555" width="7.42578125" style="820" bestFit="1" customWidth="1"/>
    <col min="1556" max="1556" width="6.42578125" style="820" bestFit="1" customWidth="1"/>
    <col min="1557" max="1558" width="4.5703125" style="820" bestFit="1" customWidth="1"/>
    <col min="1559" max="1559" width="6.85546875" style="820" bestFit="1" customWidth="1"/>
    <col min="1560" max="1560" width="5.42578125" style="820" bestFit="1" customWidth="1"/>
    <col min="1561" max="1561" width="4.5703125" style="820" bestFit="1" customWidth="1"/>
    <col min="1562" max="1563" width="7.42578125" style="820" bestFit="1" customWidth="1"/>
    <col min="1564" max="1564" width="6.42578125" style="820" bestFit="1" customWidth="1"/>
    <col min="1565" max="1565" width="5.42578125" style="820" bestFit="1" customWidth="1"/>
    <col min="1566" max="1566" width="4.5703125" style="820" bestFit="1" customWidth="1"/>
    <col min="1567" max="1567" width="6.85546875" style="820" bestFit="1" customWidth="1"/>
    <col min="1568" max="1568" width="6.42578125" style="820" bestFit="1" customWidth="1"/>
    <col min="1569" max="1570" width="4.5703125" style="820" bestFit="1" customWidth="1"/>
    <col min="1571" max="1571" width="6.85546875" style="820" bestFit="1" customWidth="1"/>
    <col min="1572" max="1572" width="6.42578125" style="820" bestFit="1" customWidth="1"/>
    <col min="1573" max="1574" width="4.5703125" style="820" bestFit="1" customWidth="1"/>
    <col min="1575" max="1575" width="6.85546875" style="820" bestFit="1" customWidth="1"/>
    <col min="1576" max="1576" width="6.42578125" style="820" bestFit="1" customWidth="1"/>
    <col min="1577" max="1578" width="4.5703125" style="820" bestFit="1" customWidth="1"/>
    <col min="1579" max="1579" width="6.85546875" style="820" bestFit="1" customWidth="1"/>
    <col min="1580" max="1580" width="7.42578125" style="820" bestFit="1" customWidth="1"/>
    <col min="1581" max="1581" width="5.42578125" style="820" bestFit="1" customWidth="1"/>
    <col min="1582" max="1583" width="7.42578125" style="820" bestFit="1" customWidth="1"/>
    <col min="1584" max="1585" width="9.85546875" style="820" customWidth="1"/>
    <col min="1586" max="1586" width="7.5703125" style="820" customWidth="1"/>
    <col min="1587" max="1587" width="13.7109375" style="820" customWidth="1"/>
    <col min="1588" max="1588" width="4.85546875" style="820" customWidth="1"/>
    <col min="1589" max="1589" width="5.7109375" style="820" customWidth="1"/>
    <col min="1590" max="1590" width="8.42578125" style="820" customWidth="1"/>
    <col min="1591" max="1591" width="7.140625" style="820" customWidth="1"/>
    <col min="1592" max="1592" width="6.5703125" style="820" customWidth="1"/>
    <col min="1593" max="1593" width="10.7109375" style="820" customWidth="1"/>
    <col min="1594" max="1796" width="8.85546875" style="820"/>
    <col min="1797" max="1797" width="4.42578125" style="820" customWidth="1"/>
    <col min="1798" max="1798" width="0" style="820" hidden="1" customWidth="1"/>
    <col min="1799" max="1799" width="67.28515625" style="820" customWidth="1"/>
    <col min="1800" max="1800" width="3.42578125" style="820" bestFit="1" customWidth="1"/>
    <col min="1801" max="1801" width="5.140625" style="820" customWidth="1"/>
    <col min="1802" max="1802" width="3.28515625" style="820" bestFit="1" customWidth="1"/>
    <col min="1803" max="1803" width="4.7109375" style="820" bestFit="1" customWidth="1"/>
    <col min="1804" max="1804" width="7.42578125" style="820" bestFit="1" customWidth="1"/>
    <col min="1805" max="1805" width="4.7109375" style="820" customWidth="1"/>
    <col min="1806" max="1806" width="6.7109375" style="820" customWidth="1"/>
    <col min="1807" max="1807" width="7.42578125" style="820" bestFit="1" customWidth="1"/>
    <col min="1808" max="1808" width="4.85546875" style="820" bestFit="1" customWidth="1"/>
    <col min="1809" max="1809" width="4.5703125" style="820" bestFit="1" customWidth="1"/>
    <col min="1810" max="1811" width="7.42578125" style="820" bestFit="1" customWidth="1"/>
    <col min="1812" max="1812" width="6.42578125" style="820" bestFit="1" customWidth="1"/>
    <col min="1813" max="1814" width="4.5703125" style="820" bestFit="1" customWidth="1"/>
    <col min="1815" max="1815" width="6.85546875" style="820" bestFit="1" customWidth="1"/>
    <col min="1816" max="1816" width="5.42578125" style="820" bestFit="1" customWidth="1"/>
    <col min="1817" max="1817" width="4.5703125" style="820" bestFit="1" customWidth="1"/>
    <col min="1818" max="1819" width="7.42578125" style="820" bestFit="1" customWidth="1"/>
    <col min="1820" max="1820" width="6.42578125" style="820" bestFit="1" customWidth="1"/>
    <col min="1821" max="1821" width="5.42578125" style="820" bestFit="1" customWidth="1"/>
    <col min="1822" max="1822" width="4.5703125" style="820" bestFit="1" customWidth="1"/>
    <col min="1823" max="1823" width="6.85546875" style="820" bestFit="1" customWidth="1"/>
    <col min="1824" max="1824" width="6.42578125" style="820" bestFit="1" customWidth="1"/>
    <col min="1825" max="1826" width="4.5703125" style="820" bestFit="1" customWidth="1"/>
    <col min="1827" max="1827" width="6.85546875" style="820" bestFit="1" customWidth="1"/>
    <col min="1828" max="1828" width="6.42578125" style="820" bestFit="1" customWidth="1"/>
    <col min="1829" max="1830" width="4.5703125" style="820" bestFit="1" customWidth="1"/>
    <col min="1831" max="1831" width="6.85546875" style="820" bestFit="1" customWidth="1"/>
    <col min="1832" max="1832" width="6.42578125" style="820" bestFit="1" customWidth="1"/>
    <col min="1833" max="1834" width="4.5703125" style="820" bestFit="1" customWidth="1"/>
    <col min="1835" max="1835" width="6.85546875" style="820" bestFit="1" customWidth="1"/>
    <col min="1836" max="1836" width="7.42578125" style="820" bestFit="1" customWidth="1"/>
    <col min="1837" max="1837" width="5.42578125" style="820" bestFit="1" customWidth="1"/>
    <col min="1838" max="1839" width="7.42578125" style="820" bestFit="1" customWidth="1"/>
    <col min="1840" max="1841" width="9.85546875" style="820" customWidth="1"/>
    <col min="1842" max="1842" width="7.5703125" style="820" customWidth="1"/>
    <col min="1843" max="1843" width="13.7109375" style="820" customWidth="1"/>
    <col min="1844" max="1844" width="4.85546875" style="820" customWidth="1"/>
    <col min="1845" max="1845" width="5.7109375" style="820" customWidth="1"/>
    <col min="1846" max="1846" width="8.42578125" style="820" customWidth="1"/>
    <col min="1847" max="1847" width="7.140625" style="820" customWidth="1"/>
    <col min="1848" max="1848" width="6.5703125" style="820" customWidth="1"/>
    <col min="1849" max="1849" width="10.7109375" style="820" customWidth="1"/>
    <col min="1850" max="2052" width="8.85546875" style="820"/>
    <col min="2053" max="2053" width="4.42578125" style="820" customWidth="1"/>
    <col min="2054" max="2054" width="0" style="820" hidden="1" customWidth="1"/>
    <col min="2055" max="2055" width="67.28515625" style="820" customWidth="1"/>
    <col min="2056" max="2056" width="3.42578125" style="820" bestFit="1" customWidth="1"/>
    <col min="2057" max="2057" width="5.140625" style="820" customWidth="1"/>
    <col min="2058" max="2058" width="3.28515625" style="820" bestFit="1" customWidth="1"/>
    <col min="2059" max="2059" width="4.7109375" style="820" bestFit="1" customWidth="1"/>
    <col min="2060" max="2060" width="7.42578125" style="820" bestFit="1" customWidth="1"/>
    <col min="2061" max="2061" width="4.7109375" style="820" customWidth="1"/>
    <col min="2062" max="2062" width="6.7109375" style="820" customWidth="1"/>
    <col min="2063" max="2063" width="7.42578125" style="820" bestFit="1" customWidth="1"/>
    <col min="2064" max="2064" width="4.85546875" style="820" bestFit="1" customWidth="1"/>
    <col min="2065" max="2065" width="4.5703125" style="820" bestFit="1" customWidth="1"/>
    <col min="2066" max="2067" width="7.42578125" style="820" bestFit="1" customWidth="1"/>
    <col min="2068" max="2068" width="6.42578125" style="820" bestFit="1" customWidth="1"/>
    <col min="2069" max="2070" width="4.5703125" style="820" bestFit="1" customWidth="1"/>
    <col min="2071" max="2071" width="6.85546875" style="820" bestFit="1" customWidth="1"/>
    <col min="2072" max="2072" width="5.42578125" style="820" bestFit="1" customWidth="1"/>
    <col min="2073" max="2073" width="4.5703125" style="820" bestFit="1" customWidth="1"/>
    <col min="2074" max="2075" width="7.42578125" style="820" bestFit="1" customWidth="1"/>
    <col min="2076" max="2076" width="6.42578125" style="820" bestFit="1" customWidth="1"/>
    <col min="2077" max="2077" width="5.42578125" style="820" bestFit="1" customWidth="1"/>
    <col min="2078" max="2078" width="4.5703125" style="820" bestFit="1" customWidth="1"/>
    <col min="2079" max="2079" width="6.85546875" style="820" bestFit="1" customWidth="1"/>
    <col min="2080" max="2080" width="6.42578125" style="820" bestFit="1" customWidth="1"/>
    <col min="2081" max="2082" width="4.5703125" style="820" bestFit="1" customWidth="1"/>
    <col min="2083" max="2083" width="6.85546875" style="820" bestFit="1" customWidth="1"/>
    <col min="2084" max="2084" width="6.42578125" style="820" bestFit="1" customWidth="1"/>
    <col min="2085" max="2086" width="4.5703125" style="820" bestFit="1" customWidth="1"/>
    <col min="2087" max="2087" width="6.85546875" style="820" bestFit="1" customWidth="1"/>
    <col min="2088" max="2088" width="6.42578125" style="820" bestFit="1" customWidth="1"/>
    <col min="2089" max="2090" width="4.5703125" style="820" bestFit="1" customWidth="1"/>
    <col min="2091" max="2091" width="6.85546875" style="820" bestFit="1" customWidth="1"/>
    <col min="2092" max="2092" width="7.42578125" style="820" bestFit="1" customWidth="1"/>
    <col min="2093" max="2093" width="5.42578125" style="820" bestFit="1" customWidth="1"/>
    <col min="2094" max="2095" width="7.42578125" style="820" bestFit="1" customWidth="1"/>
    <col min="2096" max="2097" width="9.85546875" style="820" customWidth="1"/>
    <col min="2098" max="2098" width="7.5703125" style="820" customWidth="1"/>
    <col min="2099" max="2099" width="13.7109375" style="820" customWidth="1"/>
    <col min="2100" max="2100" width="4.85546875" style="820" customWidth="1"/>
    <col min="2101" max="2101" width="5.7109375" style="820" customWidth="1"/>
    <col min="2102" max="2102" width="8.42578125" style="820" customWidth="1"/>
    <col min="2103" max="2103" width="7.140625" style="820" customWidth="1"/>
    <col min="2104" max="2104" width="6.5703125" style="820" customWidth="1"/>
    <col min="2105" max="2105" width="10.7109375" style="820" customWidth="1"/>
    <col min="2106" max="2308" width="8.85546875" style="820"/>
    <col min="2309" max="2309" width="4.42578125" style="820" customWidth="1"/>
    <col min="2310" max="2310" width="0" style="820" hidden="1" customWidth="1"/>
    <col min="2311" max="2311" width="67.28515625" style="820" customWidth="1"/>
    <col min="2312" max="2312" width="3.42578125" style="820" bestFit="1" customWidth="1"/>
    <col min="2313" max="2313" width="5.140625" style="820" customWidth="1"/>
    <col min="2314" max="2314" width="3.28515625" style="820" bestFit="1" customWidth="1"/>
    <col min="2315" max="2315" width="4.7109375" style="820" bestFit="1" customWidth="1"/>
    <col min="2316" max="2316" width="7.42578125" style="820" bestFit="1" customWidth="1"/>
    <col min="2317" max="2317" width="4.7109375" style="820" customWidth="1"/>
    <col min="2318" max="2318" width="6.7109375" style="820" customWidth="1"/>
    <col min="2319" max="2319" width="7.42578125" style="820" bestFit="1" customWidth="1"/>
    <col min="2320" max="2320" width="4.85546875" style="820" bestFit="1" customWidth="1"/>
    <col min="2321" max="2321" width="4.5703125" style="820" bestFit="1" customWidth="1"/>
    <col min="2322" max="2323" width="7.42578125" style="820" bestFit="1" customWidth="1"/>
    <col min="2324" max="2324" width="6.42578125" style="820" bestFit="1" customWidth="1"/>
    <col min="2325" max="2326" width="4.5703125" style="820" bestFit="1" customWidth="1"/>
    <col min="2327" max="2327" width="6.85546875" style="820" bestFit="1" customWidth="1"/>
    <col min="2328" max="2328" width="5.42578125" style="820" bestFit="1" customWidth="1"/>
    <col min="2329" max="2329" width="4.5703125" style="820" bestFit="1" customWidth="1"/>
    <col min="2330" max="2331" width="7.42578125" style="820" bestFit="1" customWidth="1"/>
    <col min="2332" max="2332" width="6.42578125" style="820" bestFit="1" customWidth="1"/>
    <col min="2333" max="2333" width="5.42578125" style="820" bestFit="1" customWidth="1"/>
    <col min="2334" max="2334" width="4.5703125" style="820" bestFit="1" customWidth="1"/>
    <col min="2335" max="2335" width="6.85546875" style="820" bestFit="1" customWidth="1"/>
    <col min="2336" max="2336" width="6.42578125" style="820" bestFit="1" customWidth="1"/>
    <col min="2337" max="2338" width="4.5703125" style="820" bestFit="1" customWidth="1"/>
    <col min="2339" max="2339" width="6.85546875" style="820" bestFit="1" customWidth="1"/>
    <col min="2340" max="2340" width="6.42578125" style="820" bestFit="1" customWidth="1"/>
    <col min="2341" max="2342" width="4.5703125" style="820" bestFit="1" customWidth="1"/>
    <col min="2343" max="2343" width="6.85546875" style="820" bestFit="1" customWidth="1"/>
    <col min="2344" max="2344" width="6.42578125" style="820" bestFit="1" customWidth="1"/>
    <col min="2345" max="2346" width="4.5703125" style="820" bestFit="1" customWidth="1"/>
    <col min="2347" max="2347" width="6.85546875" style="820" bestFit="1" customWidth="1"/>
    <col min="2348" max="2348" width="7.42578125" style="820" bestFit="1" customWidth="1"/>
    <col min="2349" max="2349" width="5.42578125" style="820" bestFit="1" customWidth="1"/>
    <col min="2350" max="2351" width="7.42578125" style="820" bestFit="1" customWidth="1"/>
    <col min="2352" max="2353" width="9.85546875" style="820" customWidth="1"/>
    <col min="2354" max="2354" width="7.5703125" style="820" customWidth="1"/>
    <col min="2355" max="2355" width="13.7109375" style="820" customWidth="1"/>
    <col min="2356" max="2356" width="4.85546875" style="820" customWidth="1"/>
    <col min="2357" max="2357" width="5.7109375" style="820" customWidth="1"/>
    <col min="2358" max="2358" width="8.42578125" style="820" customWidth="1"/>
    <col min="2359" max="2359" width="7.140625" style="820" customWidth="1"/>
    <col min="2360" max="2360" width="6.5703125" style="820" customWidth="1"/>
    <col min="2361" max="2361" width="10.7109375" style="820" customWidth="1"/>
    <col min="2362" max="2564" width="8.85546875" style="820"/>
    <col min="2565" max="2565" width="4.42578125" style="820" customWidth="1"/>
    <col min="2566" max="2566" width="0" style="820" hidden="1" customWidth="1"/>
    <col min="2567" max="2567" width="67.28515625" style="820" customWidth="1"/>
    <col min="2568" max="2568" width="3.42578125" style="820" bestFit="1" customWidth="1"/>
    <col min="2569" max="2569" width="5.140625" style="820" customWidth="1"/>
    <col min="2570" max="2570" width="3.28515625" style="820" bestFit="1" customWidth="1"/>
    <col min="2571" max="2571" width="4.7109375" style="820" bestFit="1" customWidth="1"/>
    <col min="2572" max="2572" width="7.42578125" style="820" bestFit="1" customWidth="1"/>
    <col min="2573" max="2573" width="4.7109375" style="820" customWidth="1"/>
    <col min="2574" max="2574" width="6.7109375" style="820" customWidth="1"/>
    <col min="2575" max="2575" width="7.42578125" style="820" bestFit="1" customWidth="1"/>
    <col min="2576" max="2576" width="4.85546875" style="820" bestFit="1" customWidth="1"/>
    <col min="2577" max="2577" width="4.5703125" style="820" bestFit="1" customWidth="1"/>
    <col min="2578" max="2579" width="7.42578125" style="820" bestFit="1" customWidth="1"/>
    <col min="2580" max="2580" width="6.42578125" style="820" bestFit="1" customWidth="1"/>
    <col min="2581" max="2582" width="4.5703125" style="820" bestFit="1" customWidth="1"/>
    <col min="2583" max="2583" width="6.85546875" style="820" bestFit="1" customWidth="1"/>
    <col min="2584" max="2584" width="5.42578125" style="820" bestFit="1" customWidth="1"/>
    <col min="2585" max="2585" width="4.5703125" style="820" bestFit="1" customWidth="1"/>
    <col min="2586" max="2587" width="7.42578125" style="820" bestFit="1" customWidth="1"/>
    <col min="2588" max="2588" width="6.42578125" style="820" bestFit="1" customWidth="1"/>
    <col min="2589" max="2589" width="5.42578125" style="820" bestFit="1" customWidth="1"/>
    <col min="2590" max="2590" width="4.5703125" style="820" bestFit="1" customWidth="1"/>
    <col min="2591" max="2591" width="6.85546875" style="820" bestFit="1" customWidth="1"/>
    <col min="2592" max="2592" width="6.42578125" style="820" bestFit="1" customWidth="1"/>
    <col min="2593" max="2594" width="4.5703125" style="820" bestFit="1" customWidth="1"/>
    <col min="2595" max="2595" width="6.85546875" style="820" bestFit="1" customWidth="1"/>
    <col min="2596" max="2596" width="6.42578125" style="820" bestFit="1" customWidth="1"/>
    <col min="2597" max="2598" width="4.5703125" style="820" bestFit="1" customWidth="1"/>
    <col min="2599" max="2599" width="6.85546875" style="820" bestFit="1" customWidth="1"/>
    <col min="2600" max="2600" width="6.42578125" style="820" bestFit="1" customWidth="1"/>
    <col min="2601" max="2602" width="4.5703125" style="820" bestFit="1" customWidth="1"/>
    <col min="2603" max="2603" width="6.85546875" style="820" bestFit="1" customWidth="1"/>
    <col min="2604" max="2604" width="7.42578125" style="820" bestFit="1" customWidth="1"/>
    <col min="2605" max="2605" width="5.42578125" style="820" bestFit="1" customWidth="1"/>
    <col min="2606" max="2607" width="7.42578125" style="820" bestFit="1" customWidth="1"/>
    <col min="2608" max="2609" width="9.85546875" style="820" customWidth="1"/>
    <col min="2610" max="2610" width="7.5703125" style="820" customWidth="1"/>
    <col min="2611" max="2611" width="13.7109375" style="820" customWidth="1"/>
    <col min="2612" max="2612" width="4.85546875" style="820" customWidth="1"/>
    <col min="2613" max="2613" width="5.7109375" style="820" customWidth="1"/>
    <col min="2614" max="2614" width="8.42578125" style="820" customWidth="1"/>
    <col min="2615" max="2615" width="7.140625" style="820" customWidth="1"/>
    <col min="2616" max="2616" width="6.5703125" style="820" customWidth="1"/>
    <col min="2617" max="2617" width="10.7109375" style="820" customWidth="1"/>
    <col min="2618" max="2820" width="8.85546875" style="820"/>
    <col min="2821" max="2821" width="4.42578125" style="820" customWidth="1"/>
    <col min="2822" max="2822" width="0" style="820" hidden="1" customWidth="1"/>
    <col min="2823" max="2823" width="67.28515625" style="820" customWidth="1"/>
    <col min="2824" max="2824" width="3.42578125" style="820" bestFit="1" customWidth="1"/>
    <col min="2825" max="2825" width="5.140625" style="820" customWidth="1"/>
    <col min="2826" max="2826" width="3.28515625" style="820" bestFit="1" customWidth="1"/>
    <col min="2827" max="2827" width="4.7109375" style="820" bestFit="1" customWidth="1"/>
    <col min="2828" max="2828" width="7.42578125" style="820" bestFit="1" customWidth="1"/>
    <col min="2829" max="2829" width="4.7109375" style="820" customWidth="1"/>
    <col min="2830" max="2830" width="6.7109375" style="820" customWidth="1"/>
    <col min="2831" max="2831" width="7.42578125" style="820" bestFit="1" customWidth="1"/>
    <col min="2832" max="2832" width="4.85546875" style="820" bestFit="1" customWidth="1"/>
    <col min="2833" max="2833" width="4.5703125" style="820" bestFit="1" customWidth="1"/>
    <col min="2834" max="2835" width="7.42578125" style="820" bestFit="1" customWidth="1"/>
    <col min="2836" max="2836" width="6.42578125" style="820" bestFit="1" customWidth="1"/>
    <col min="2837" max="2838" width="4.5703125" style="820" bestFit="1" customWidth="1"/>
    <col min="2839" max="2839" width="6.85546875" style="820" bestFit="1" customWidth="1"/>
    <col min="2840" max="2840" width="5.42578125" style="820" bestFit="1" customWidth="1"/>
    <col min="2841" max="2841" width="4.5703125" style="820" bestFit="1" customWidth="1"/>
    <col min="2842" max="2843" width="7.42578125" style="820" bestFit="1" customWidth="1"/>
    <col min="2844" max="2844" width="6.42578125" style="820" bestFit="1" customWidth="1"/>
    <col min="2845" max="2845" width="5.42578125" style="820" bestFit="1" customWidth="1"/>
    <col min="2846" max="2846" width="4.5703125" style="820" bestFit="1" customWidth="1"/>
    <col min="2847" max="2847" width="6.85546875" style="820" bestFit="1" customWidth="1"/>
    <col min="2848" max="2848" width="6.42578125" style="820" bestFit="1" customWidth="1"/>
    <col min="2849" max="2850" width="4.5703125" style="820" bestFit="1" customWidth="1"/>
    <col min="2851" max="2851" width="6.85546875" style="820" bestFit="1" customWidth="1"/>
    <col min="2852" max="2852" width="6.42578125" style="820" bestFit="1" customWidth="1"/>
    <col min="2853" max="2854" width="4.5703125" style="820" bestFit="1" customWidth="1"/>
    <col min="2855" max="2855" width="6.85546875" style="820" bestFit="1" customWidth="1"/>
    <col min="2856" max="2856" width="6.42578125" style="820" bestFit="1" customWidth="1"/>
    <col min="2857" max="2858" width="4.5703125" style="820" bestFit="1" customWidth="1"/>
    <col min="2859" max="2859" width="6.85546875" style="820" bestFit="1" customWidth="1"/>
    <col min="2860" max="2860" width="7.42578125" style="820" bestFit="1" customWidth="1"/>
    <col min="2861" max="2861" width="5.42578125" style="820" bestFit="1" customWidth="1"/>
    <col min="2862" max="2863" width="7.42578125" style="820" bestFit="1" customWidth="1"/>
    <col min="2864" max="2865" width="9.85546875" style="820" customWidth="1"/>
    <col min="2866" max="2866" width="7.5703125" style="820" customWidth="1"/>
    <col min="2867" max="2867" width="13.7109375" style="820" customWidth="1"/>
    <col min="2868" max="2868" width="4.85546875" style="820" customWidth="1"/>
    <col min="2869" max="2869" width="5.7109375" style="820" customWidth="1"/>
    <col min="2870" max="2870" width="8.42578125" style="820" customWidth="1"/>
    <col min="2871" max="2871" width="7.140625" style="820" customWidth="1"/>
    <col min="2872" max="2872" width="6.5703125" style="820" customWidth="1"/>
    <col min="2873" max="2873" width="10.7109375" style="820" customWidth="1"/>
    <col min="2874" max="3076" width="8.85546875" style="820"/>
    <col min="3077" max="3077" width="4.42578125" style="820" customWidth="1"/>
    <col min="3078" max="3078" width="0" style="820" hidden="1" customWidth="1"/>
    <col min="3079" max="3079" width="67.28515625" style="820" customWidth="1"/>
    <col min="3080" max="3080" width="3.42578125" style="820" bestFit="1" customWidth="1"/>
    <col min="3081" max="3081" width="5.140625" style="820" customWidth="1"/>
    <col min="3082" max="3082" width="3.28515625" style="820" bestFit="1" customWidth="1"/>
    <col min="3083" max="3083" width="4.7109375" style="820" bestFit="1" customWidth="1"/>
    <col min="3084" max="3084" width="7.42578125" style="820" bestFit="1" customWidth="1"/>
    <col min="3085" max="3085" width="4.7109375" style="820" customWidth="1"/>
    <col min="3086" max="3086" width="6.7109375" style="820" customWidth="1"/>
    <col min="3087" max="3087" width="7.42578125" style="820" bestFit="1" customWidth="1"/>
    <col min="3088" max="3088" width="4.85546875" style="820" bestFit="1" customWidth="1"/>
    <col min="3089" max="3089" width="4.5703125" style="820" bestFit="1" customWidth="1"/>
    <col min="3090" max="3091" width="7.42578125" style="820" bestFit="1" customWidth="1"/>
    <col min="3092" max="3092" width="6.42578125" style="820" bestFit="1" customWidth="1"/>
    <col min="3093" max="3094" width="4.5703125" style="820" bestFit="1" customWidth="1"/>
    <col min="3095" max="3095" width="6.85546875" style="820" bestFit="1" customWidth="1"/>
    <col min="3096" max="3096" width="5.42578125" style="820" bestFit="1" customWidth="1"/>
    <col min="3097" max="3097" width="4.5703125" style="820" bestFit="1" customWidth="1"/>
    <col min="3098" max="3099" width="7.42578125" style="820" bestFit="1" customWidth="1"/>
    <col min="3100" max="3100" width="6.42578125" style="820" bestFit="1" customWidth="1"/>
    <col min="3101" max="3101" width="5.42578125" style="820" bestFit="1" customWidth="1"/>
    <col min="3102" max="3102" width="4.5703125" style="820" bestFit="1" customWidth="1"/>
    <col min="3103" max="3103" width="6.85546875" style="820" bestFit="1" customWidth="1"/>
    <col min="3104" max="3104" width="6.42578125" style="820" bestFit="1" customWidth="1"/>
    <col min="3105" max="3106" width="4.5703125" style="820" bestFit="1" customWidth="1"/>
    <col min="3107" max="3107" width="6.85546875" style="820" bestFit="1" customWidth="1"/>
    <col min="3108" max="3108" width="6.42578125" style="820" bestFit="1" customWidth="1"/>
    <col min="3109" max="3110" width="4.5703125" style="820" bestFit="1" customWidth="1"/>
    <col min="3111" max="3111" width="6.85546875" style="820" bestFit="1" customWidth="1"/>
    <col min="3112" max="3112" width="6.42578125" style="820" bestFit="1" customWidth="1"/>
    <col min="3113" max="3114" width="4.5703125" style="820" bestFit="1" customWidth="1"/>
    <col min="3115" max="3115" width="6.85546875" style="820" bestFit="1" customWidth="1"/>
    <col min="3116" max="3116" width="7.42578125" style="820" bestFit="1" customWidth="1"/>
    <col min="3117" max="3117" width="5.42578125" style="820" bestFit="1" customWidth="1"/>
    <col min="3118" max="3119" width="7.42578125" style="820" bestFit="1" customWidth="1"/>
    <col min="3120" max="3121" width="9.85546875" style="820" customWidth="1"/>
    <col min="3122" max="3122" width="7.5703125" style="820" customWidth="1"/>
    <col min="3123" max="3123" width="13.7109375" style="820" customWidth="1"/>
    <col min="3124" max="3124" width="4.85546875" style="820" customWidth="1"/>
    <col min="3125" max="3125" width="5.7109375" style="820" customWidth="1"/>
    <col min="3126" max="3126" width="8.42578125" style="820" customWidth="1"/>
    <col min="3127" max="3127" width="7.140625" style="820" customWidth="1"/>
    <col min="3128" max="3128" width="6.5703125" style="820" customWidth="1"/>
    <col min="3129" max="3129" width="10.7109375" style="820" customWidth="1"/>
    <col min="3130" max="3332" width="8.85546875" style="820"/>
    <col min="3333" max="3333" width="4.42578125" style="820" customWidth="1"/>
    <col min="3334" max="3334" width="0" style="820" hidden="1" customWidth="1"/>
    <col min="3335" max="3335" width="67.28515625" style="820" customWidth="1"/>
    <col min="3336" max="3336" width="3.42578125" style="820" bestFit="1" customWidth="1"/>
    <col min="3337" max="3337" width="5.140625" style="820" customWidth="1"/>
    <col min="3338" max="3338" width="3.28515625" style="820" bestFit="1" customWidth="1"/>
    <col min="3339" max="3339" width="4.7109375" style="820" bestFit="1" customWidth="1"/>
    <col min="3340" max="3340" width="7.42578125" style="820" bestFit="1" customWidth="1"/>
    <col min="3341" max="3341" width="4.7109375" style="820" customWidth="1"/>
    <col min="3342" max="3342" width="6.7109375" style="820" customWidth="1"/>
    <col min="3343" max="3343" width="7.42578125" style="820" bestFit="1" customWidth="1"/>
    <col min="3344" max="3344" width="4.85546875" style="820" bestFit="1" customWidth="1"/>
    <col min="3345" max="3345" width="4.5703125" style="820" bestFit="1" customWidth="1"/>
    <col min="3346" max="3347" width="7.42578125" style="820" bestFit="1" customWidth="1"/>
    <col min="3348" max="3348" width="6.42578125" style="820" bestFit="1" customWidth="1"/>
    <col min="3349" max="3350" width="4.5703125" style="820" bestFit="1" customWidth="1"/>
    <col min="3351" max="3351" width="6.85546875" style="820" bestFit="1" customWidth="1"/>
    <col min="3352" max="3352" width="5.42578125" style="820" bestFit="1" customWidth="1"/>
    <col min="3353" max="3353" width="4.5703125" style="820" bestFit="1" customWidth="1"/>
    <col min="3354" max="3355" width="7.42578125" style="820" bestFit="1" customWidth="1"/>
    <col min="3356" max="3356" width="6.42578125" style="820" bestFit="1" customWidth="1"/>
    <col min="3357" max="3357" width="5.42578125" style="820" bestFit="1" customWidth="1"/>
    <col min="3358" max="3358" width="4.5703125" style="820" bestFit="1" customWidth="1"/>
    <col min="3359" max="3359" width="6.85546875" style="820" bestFit="1" customWidth="1"/>
    <col min="3360" max="3360" width="6.42578125" style="820" bestFit="1" customWidth="1"/>
    <col min="3361" max="3362" width="4.5703125" style="820" bestFit="1" customWidth="1"/>
    <col min="3363" max="3363" width="6.85546875" style="820" bestFit="1" customWidth="1"/>
    <col min="3364" max="3364" width="6.42578125" style="820" bestFit="1" customWidth="1"/>
    <col min="3365" max="3366" width="4.5703125" style="820" bestFit="1" customWidth="1"/>
    <col min="3367" max="3367" width="6.85546875" style="820" bestFit="1" customWidth="1"/>
    <col min="3368" max="3368" width="6.42578125" style="820" bestFit="1" customWidth="1"/>
    <col min="3369" max="3370" width="4.5703125" style="820" bestFit="1" customWidth="1"/>
    <col min="3371" max="3371" width="6.85546875" style="820" bestFit="1" customWidth="1"/>
    <col min="3372" max="3372" width="7.42578125" style="820" bestFit="1" customWidth="1"/>
    <col min="3373" max="3373" width="5.42578125" style="820" bestFit="1" customWidth="1"/>
    <col min="3374" max="3375" width="7.42578125" style="820" bestFit="1" customWidth="1"/>
    <col min="3376" max="3377" width="9.85546875" style="820" customWidth="1"/>
    <col min="3378" max="3378" width="7.5703125" style="820" customWidth="1"/>
    <col min="3379" max="3379" width="13.7109375" style="820" customWidth="1"/>
    <col min="3380" max="3380" width="4.85546875" style="820" customWidth="1"/>
    <col min="3381" max="3381" width="5.7109375" style="820" customWidth="1"/>
    <col min="3382" max="3382" width="8.42578125" style="820" customWidth="1"/>
    <col min="3383" max="3383" width="7.140625" style="820" customWidth="1"/>
    <col min="3384" max="3384" width="6.5703125" style="820" customWidth="1"/>
    <col min="3385" max="3385" width="10.7109375" style="820" customWidth="1"/>
    <col min="3386" max="3588" width="8.85546875" style="820"/>
    <col min="3589" max="3589" width="4.42578125" style="820" customWidth="1"/>
    <col min="3590" max="3590" width="0" style="820" hidden="1" customWidth="1"/>
    <col min="3591" max="3591" width="67.28515625" style="820" customWidth="1"/>
    <col min="3592" max="3592" width="3.42578125" style="820" bestFit="1" customWidth="1"/>
    <col min="3593" max="3593" width="5.140625" style="820" customWidth="1"/>
    <col min="3594" max="3594" width="3.28515625" style="820" bestFit="1" customWidth="1"/>
    <col min="3595" max="3595" width="4.7109375" style="820" bestFit="1" customWidth="1"/>
    <col min="3596" max="3596" width="7.42578125" style="820" bestFit="1" customWidth="1"/>
    <col min="3597" max="3597" width="4.7109375" style="820" customWidth="1"/>
    <col min="3598" max="3598" width="6.7109375" style="820" customWidth="1"/>
    <col min="3599" max="3599" width="7.42578125" style="820" bestFit="1" customWidth="1"/>
    <col min="3600" max="3600" width="4.85546875" style="820" bestFit="1" customWidth="1"/>
    <col min="3601" max="3601" width="4.5703125" style="820" bestFit="1" customWidth="1"/>
    <col min="3602" max="3603" width="7.42578125" style="820" bestFit="1" customWidth="1"/>
    <col min="3604" max="3604" width="6.42578125" style="820" bestFit="1" customWidth="1"/>
    <col min="3605" max="3606" width="4.5703125" style="820" bestFit="1" customWidth="1"/>
    <col min="3607" max="3607" width="6.85546875" style="820" bestFit="1" customWidth="1"/>
    <col min="3608" max="3608" width="5.42578125" style="820" bestFit="1" customWidth="1"/>
    <col min="3609" max="3609" width="4.5703125" style="820" bestFit="1" customWidth="1"/>
    <col min="3610" max="3611" width="7.42578125" style="820" bestFit="1" customWidth="1"/>
    <col min="3612" max="3612" width="6.42578125" style="820" bestFit="1" customWidth="1"/>
    <col min="3613" max="3613" width="5.42578125" style="820" bestFit="1" customWidth="1"/>
    <col min="3614" max="3614" width="4.5703125" style="820" bestFit="1" customWidth="1"/>
    <col min="3615" max="3615" width="6.85546875" style="820" bestFit="1" customWidth="1"/>
    <col min="3616" max="3616" width="6.42578125" style="820" bestFit="1" customWidth="1"/>
    <col min="3617" max="3618" width="4.5703125" style="820" bestFit="1" customWidth="1"/>
    <col min="3619" max="3619" width="6.85546875" style="820" bestFit="1" customWidth="1"/>
    <col min="3620" max="3620" width="6.42578125" style="820" bestFit="1" customWidth="1"/>
    <col min="3621" max="3622" width="4.5703125" style="820" bestFit="1" customWidth="1"/>
    <col min="3623" max="3623" width="6.85546875" style="820" bestFit="1" customWidth="1"/>
    <col min="3624" max="3624" width="6.42578125" style="820" bestFit="1" customWidth="1"/>
    <col min="3625" max="3626" width="4.5703125" style="820" bestFit="1" customWidth="1"/>
    <col min="3627" max="3627" width="6.85546875" style="820" bestFit="1" customWidth="1"/>
    <col min="3628" max="3628" width="7.42578125" style="820" bestFit="1" customWidth="1"/>
    <col min="3629" max="3629" width="5.42578125" style="820" bestFit="1" customWidth="1"/>
    <col min="3630" max="3631" width="7.42578125" style="820" bestFit="1" customWidth="1"/>
    <col min="3632" max="3633" width="9.85546875" style="820" customWidth="1"/>
    <col min="3634" max="3634" width="7.5703125" style="820" customWidth="1"/>
    <col min="3635" max="3635" width="13.7109375" style="820" customWidth="1"/>
    <col min="3636" max="3636" width="4.85546875" style="820" customWidth="1"/>
    <col min="3637" max="3637" width="5.7109375" style="820" customWidth="1"/>
    <col min="3638" max="3638" width="8.42578125" style="820" customWidth="1"/>
    <col min="3639" max="3639" width="7.140625" style="820" customWidth="1"/>
    <col min="3640" max="3640" width="6.5703125" style="820" customWidth="1"/>
    <col min="3641" max="3641" width="10.7109375" style="820" customWidth="1"/>
    <col min="3642" max="3844" width="8.85546875" style="820"/>
    <col min="3845" max="3845" width="4.42578125" style="820" customWidth="1"/>
    <col min="3846" max="3846" width="0" style="820" hidden="1" customWidth="1"/>
    <col min="3847" max="3847" width="67.28515625" style="820" customWidth="1"/>
    <col min="3848" max="3848" width="3.42578125" style="820" bestFit="1" customWidth="1"/>
    <col min="3849" max="3849" width="5.140625" style="820" customWidth="1"/>
    <col min="3850" max="3850" width="3.28515625" style="820" bestFit="1" customWidth="1"/>
    <col min="3851" max="3851" width="4.7109375" style="820" bestFit="1" customWidth="1"/>
    <col min="3852" max="3852" width="7.42578125" style="820" bestFit="1" customWidth="1"/>
    <col min="3853" max="3853" width="4.7109375" style="820" customWidth="1"/>
    <col min="3854" max="3854" width="6.7109375" style="820" customWidth="1"/>
    <col min="3855" max="3855" width="7.42578125" style="820" bestFit="1" customWidth="1"/>
    <col min="3856" max="3856" width="4.85546875" style="820" bestFit="1" customWidth="1"/>
    <col min="3857" max="3857" width="4.5703125" style="820" bestFit="1" customWidth="1"/>
    <col min="3858" max="3859" width="7.42578125" style="820" bestFit="1" customWidth="1"/>
    <col min="3860" max="3860" width="6.42578125" style="820" bestFit="1" customWidth="1"/>
    <col min="3861" max="3862" width="4.5703125" style="820" bestFit="1" customWidth="1"/>
    <col min="3863" max="3863" width="6.85546875" style="820" bestFit="1" customWidth="1"/>
    <col min="3864" max="3864" width="5.42578125" style="820" bestFit="1" customWidth="1"/>
    <col min="3865" max="3865" width="4.5703125" style="820" bestFit="1" customWidth="1"/>
    <col min="3866" max="3867" width="7.42578125" style="820" bestFit="1" customWidth="1"/>
    <col min="3868" max="3868" width="6.42578125" style="820" bestFit="1" customWidth="1"/>
    <col min="3869" max="3869" width="5.42578125" style="820" bestFit="1" customWidth="1"/>
    <col min="3870" max="3870" width="4.5703125" style="820" bestFit="1" customWidth="1"/>
    <col min="3871" max="3871" width="6.85546875" style="820" bestFit="1" customWidth="1"/>
    <col min="3872" max="3872" width="6.42578125" style="820" bestFit="1" customWidth="1"/>
    <col min="3873" max="3874" width="4.5703125" style="820" bestFit="1" customWidth="1"/>
    <col min="3875" max="3875" width="6.85546875" style="820" bestFit="1" customWidth="1"/>
    <col min="3876" max="3876" width="6.42578125" style="820" bestFit="1" customWidth="1"/>
    <col min="3877" max="3878" width="4.5703125" style="820" bestFit="1" customWidth="1"/>
    <col min="3879" max="3879" width="6.85546875" style="820" bestFit="1" customWidth="1"/>
    <col min="3880" max="3880" width="6.42578125" style="820" bestFit="1" customWidth="1"/>
    <col min="3881" max="3882" width="4.5703125" style="820" bestFit="1" customWidth="1"/>
    <col min="3883" max="3883" width="6.85546875" style="820" bestFit="1" customWidth="1"/>
    <col min="3884" max="3884" width="7.42578125" style="820" bestFit="1" customWidth="1"/>
    <col min="3885" max="3885" width="5.42578125" style="820" bestFit="1" customWidth="1"/>
    <col min="3886" max="3887" width="7.42578125" style="820" bestFit="1" customWidth="1"/>
    <col min="3888" max="3889" width="9.85546875" style="820" customWidth="1"/>
    <col min="3890" max="3890" width="7.5703125" style="820" customWidth="1"/>
    <col min="3891" max="3891" width="13.7109375" style="820" customWidth="1"/>
    <col min="3892" max="3892" width="4.85546875" style="820" customWidth="1"/>
    <col min="3893" max="3893" width="5.7109375" style="820" customWidth="1"/>
    <col min="3894" max="3894" width="8.42578125" style="820" customWidth="1"/>
    <col min="3895" max="3895" width="7.140625" style="820" customWidth="1"/>
    <col min="3896" max="3896" width="6.5703125" style="820" customWidth="1"/>
    <col min="3897" max="3897" width="10.7109375" style="820" customWidth="1"/>
    <col min="3898" max="4100" width="8.85546875" style="820"/>
    <col min="4101" max="4101" width="4.42578125" style="820" customWidth="1"/>
    <col min="4102" max="4102" width="0" style="820" hidden="1" customWidth="1"/>
    <col min="4103" max="4103" width="67.28515625" style="820" customWidth="1"/>
    <col min="4104" max="4104" width="3.42578125" style="820" bestFit="1" customWidth="1"/>
    <col min="4105" max="4105" width="5.140625" style="820" customWidth="1"/>
    <col min="4106" max="4106" width="3.28515625" style="820" bestFit="1" customWidth="1"/>
    <col min="4107" max="4107" width="4.7109375" style="820" bestFit="1" customWidth="1"/>
    <col min="4108" max="4108" width="7.42578125" style="820" bestFit="1" customWidth="1"/>
    <col min="4109" max="4109" width="4.7109375" style="820" customWidth="1"/>
    <col min="4110" max="4110" width="6.7109375" style="820" customWidth="1"/>
    <col min="4111" max="4111" width="7.42578125" style="820" bestFit="1" customWidth="1"/>
    <col min="4112" max="4112" width="4.85546875" style="820" bestFit="1" customWidth="1"/>
    <col min="4113" max="4113" width="4.5703125" style="820" bestFit="1" customWidth="1"/>
    <col min="4114" max="4115" width="7.42578125" style="820" bestFit="1" customWidth="1"/>
    <col min="4116" max="4116" width="6.42578125" style="820" bestFit="1" customWidth="1"/>
    <col min="4117" max="4118" width="4.5703125" style="820" bestFit="1" customWidth="1"/>
    <col min="4119" max="4119" width="6.85546875" style="820" bestFit="1" customWidth="1"/>
    <col min="4120" max="4120" width="5.42578125" style="820" bestFit="1" customWidth="1"/>
    <col min="4121" max="4121" width="4.5703125" style="820" bestFit="1" customWidth="1"/>
    <col min="4122" max="4123" width="7.42578125" style="820" bestFit="1" customWidth="1"/>
    <col min="4124" max="4124" width="6.42578125" style="820" bestFit="1" customWidth="1"/>
    <col min="4125" max="4125" width="5.42578125" style="820" bestFit="1" customWidth="1"/>
    <col min="4126" max="4126" width="4.5703125" style="820" bestFit="1" customWidth="1"/>
    <col min="4127" max="4127" width="6.85546875" style="820" bestFit="1" customWidth="1"/>
    <col min="4128" max="4128" width="6.42578125" style="820" bestFit="1" customWidth="1"/>
    <col min="4129" max="4130" width="4.5703125" style="820" bestFit="1" customWidth="1"/>
    <col min="4131" max="4131" width="6.85546875" style="820" bestFit="1" customWidth="1"/>
    <col min="4132" max="4132" width="6.42578125" style="820" bestFit="1" customWidth="1"/>
    <col min="4133" max="4134" width="4.5703125" style="820" bestFit="1" customWidth="1"/>
    <col min="4135" max="4135" width="6.85546875" style="820" bestFit="1" customWidth="1"/>
    <col min="4136" max="4136" width="6.42578125" style="820" bestFit="1" customWidth="1"/>
    <col min="4137" max="4138" width="4.5703125" style="820" bestFit="1" customWidth="1"/>
    <col min="4139" max="4139" width="6.85546875" style="820" bestFit="1" customWidth="1"/>
    <col min="4140" max="4140" width="7.42578125" style="820" bestFit="1" customWidth="1"/>
    <col min="4141" max="4141" width="5.42578125" style="820" bestFit="1" customWidth="1"/>
    <col min="4142" max="4143" width="7.42578125" style="820" bestFit="1" customWidth="1"/>
    <col min="4144" max="4145" width="9.85546875" style="820" customWidth="1"/>
    <col min="4146" max="4146" width="7.5703125" style="820" customWidth="1"/>
    <col min="4147" max="4147" width="13.7109375" style="820" customWidth="1"/>
    <col min="4148" max="4148" width="4.85546875" style="820" customWidth="1"/>
    <col min="4149" max="4149" width="5.7109375" style="820" customWidth="1"/>
    <col min="4150" max="4150" width="8.42578125" style="820" customWidth="1"/>
    <col min="4151" max="4151" width="7.140625" style="820" customWidth="1"/>
    <col min="4152" max="4152" width="6.5703125" style="820" customWidth="1"/>
    <col min="4153" max="4153" width="10.7109375" style="820" customWidth="1"/>
    <col min="4154" max="4356" width="8.85546875" style="820"/>
    <col min="4357" max="4357" width="4.42578125" style="820" customWidth="1"/>
    <col min="4358" max="4358" width="0" style="820" hidden="1" customWidth="1"/>
    <col min="4359" max="4359" width="67.28515625" style="820" customWidth="1"/>
    <col min="4360" max="4360" width="3.42578125" style="820" bestFit="1" customWidth="1"/>
    <col min="4361" max="4361" width="5.140625" style="820" customWidth="1"/>
    <col min="4362" max="4362" width="3.28515625" style="820" bestFit="1" customWidth="1"/>
    <col min="4363" max="4363" width="4.7109375" style="820" bestFit="1" customWidth="1"/>
    <col min="4364" max="4364" width="7.42578125" style="820" bestFit="1" customWidth="1"/>
    <col min="4365" max="4365" width="4.7109375" style="820" customWidth="1"/>
    <col min="4366" max="4366" width="6.7109375" style="820" customWidth="1"/>
    <col min="4367" max="4367" width="7.42578125" style="820" bestFit="1" customWidth="1"/>
    <col min="4368" max="4368" width="4.85546875" style="820" bestFit="1" customWidth="1"/>
    <col min="4369" max="4369" width="4.5703125" style="820" bestFit="1" customWidth="1"/>
    <col min="4370" max="4371" width="7.42578125" style="820" bestFit="1" customWidth="1"/>
    <col min="4372" max="4372" width="6.42578125" style="820" bestFit="1" customWidth="1"/>
    <col min="4373" max="4374" width="4.5703125" style="820" bestFit="1" customWidth="1"/>
    <col min="4375" max="4375" width="6.85546875" style="820" bestFit="1" customWidth="1"/>
    <col min="4376" max="4376" width="5.42578125" style="820" bestFit="1" customWidth="1"/>
    <col min="4377" max="4377" width="4.5703125" style="820" bestFit="1" customWidth="1"/>
    <col min="4378" max="4379" width="7.42578125" style="820" bestFit="1" customWidth="1"/>
    <col min="4380" max="4380" width="6.42578125" style="820" bestFit="1" customWidth="1"/>
    <col min="4381" max="4381" width="5.42578125" style="820" bestFit="1" customWidth="1"/>
    <col min="4382" max="4382" width="4.5703125" style="820" bestFit="1" customWidth="1"/>
    <col min="4383" max="4383" width="6.85546875" style="820" bestFit="1" customWidth="1"/>
    <col min="4384" max="4384" width="6.42578125" style="820" bestFit="1" customWidth="1"/>
    <col min="4385" max="4386" width="4.5703125" style="820" bestFit="1" customWidth="1"/>
    <col min="4387" max="4387" width="6.85546875" style="820" bestFit="1" customWidth="1"/>
    <col min="4388" max="4388" width="6.42578125" style="820" bestFit="1" customWidth="1"/>
    <col min="4389" max="4390" width="4.5703125" style="820" bestFit="1" customWidth="1"/>
    <col min="4391" max="4391" width="6.85546875" style="820" bestFit="1" customWidth="1"/>
    <col min="4392" max="4392" width="6.42578125" style="820" bestFit="1" customWidth="1"/>
    <col min="4393" max="4394" width="4.5703125" style="820" bestFit="1" customWidth="1"/>
    <col min="4395" max="4395" width="6.85546875" style="820" bestFit="1" customWidth="1"/>
    <col min="4396" max="4396" width="7.42578125" style="820" bestFit="1" customWidth="1"/>
    <col min="4397" max="4397" width="5.42578125" style="820" bestFit="1" customWidth="1"/>
    <col min="4398" max="4399" width="7.42578125" style="820" bestFit="1" customWidth="1"/>
    <col min="4400" max="4401" width="9.85546875" style="820" customWidth="1"/>
    <col min="4402" max="4402" width="7.5703125" style="820" customWidth="1"/>
    <col min="4403" max="4403" width="13.7109375" style="820" customWidth="1"/>
    <col min="4404" max="4404" width="4.85546875" style="820" customWidth="1"/>
    <col min="4405" max="4405" width="5.7109375" style="820" customWidth="1"/>
    <col min="4406" max="4406" width="8.42578125" style="820" customWidth="1"/>
    <col min="4407" max="4407" width="7.140625" style="820" customWidth="1"/>
    <col min="4408" max="4408" width="6.5703125" style="820" customWidth="1"/>
    <col min="4409" max="4409" width="10.7109375" style="820" customWidth="1"/>
    <col min="4410" max="4612" width="8.85546875" style="820"/>
    <col min="4613" max="4613" width="4.42578125" style="820" customWidth="1"/>
    <col min="4614" max="4614" width="0" style="820" hidden="1" customWidth="1"/>
    <col min="4615" max="4615" width="67.28515625" style="820" customWidth="1"/>
    <col min="4616" max="4616" width="3.42578125" style="820" bestFit="1" customWidth="1"/>
    <col min="4617" max="4617" width="5.140625" style="820" customWidth="1"/>
    <col min="4618" max="4618" width="3.28515625" style="820" bestFit="1" customWidth="1"/>
    <col min="4619" max="4619" width="4.7109375" style="820" bestFit="1" customWidth="1"/>
    <col min="4620" max="4620" width="7.42578125" style="820" bestFit="1" customWidth="1"/>
    <col min="4621" max="4621" width="4.7109375" style="820" customWidth="1"/>
    <col min="4622" max="4622" width="6.7109375" style="820" customWidth="1"/>
    <col min="4623" max="4623" width="7.42578125" style="820" bestFit="1" customWidth="1"/>
    <col min="4624" max="4624" width="4.85546875" style="820" bestFit="1" customWidth="1"/>
    <col min="4625" max="4625" width="4.5703125" style="820" bestFit="1" customWidth="1"/>
    <col min="4626" max="4627" width="7.42578125" style="820" bestFit="1" customWidth="1"/>
    <col min="4628" max="4628" width="6.42578125" style="820" bestFit="1" customWidth="1"/>
    <col min="4629" max="4630" width="4.5703125" style="820" bestFit="1" customWidth="1"/>
    <col min="4631" max="4631" width="6.85546875" style="820" bestFit="1" customWidth="1"/>
    <col min="4632" max="4632" width="5.42578125" style="820" bestFit="1" customWidth="1"/>
    <col min="4633" max="4633" width="4.5703125" style="820" bestFit="1" customWidth="1"/>
    <col min="4634" max="4635" width="7.42578125" style="820" bestFit="1" customWidth="1"/>
    <col min="4636" max="4636" width="6.42578125" style="820" bestFit="1" customWidth="1"/>
    <col min="4637" max="4637" width="5.42578125" style="820" bestFit="1" customWidth="1"/>
    <col min="4638" max="4638" width="4.5703125" style="820" bestFit="1" customWidth="1"/>
    <col min="4639" max="4639" width="6.85546875" style="820" bestFit="1" customWidth="1"/>
    <col min="4640" max="4640" width="6.42578125" style="820" bestFit="1" customWidth="1"/>
    <col min="4641" max="4642" width="4.5703125" style="820" bestFit="1" customWidth="1"/>
    <col min="4643" max="4643" width="6.85546875" style="820" bestFit="1" customWidth="1"/>
    <col min="4644" max="4644" width="6.42578125" style="820" bestFit="1" customWidth="1"/>
    <col min="4645" max="4646" width="4.5703125" style="820" bestFit="1" customWidth="1"/>
    <col min="4647" max="4647" width="6.85546875" style="820" bestFit="1" customWidth="1"/>
    <col min="4648" max="4648" width="6.42578125" style="820" bestFit="1" customWidth="1"/>
    <col min="4649" max="4650" width="4.5703125" style="820" bestFit="1" customWidth="1"/>
    <col min="4651" max="4651" width="6.85546875" style="820" bestFit="1" customWidth="1"/>
    <col min="4652" max="4652" width="7.42578125" style="820" bestFit="1" customWidth="1"/>
    <col min="4653" max="4653" width="5.42578125" style="820" bestFit="1" customWidth="1"/>
    <col min="4654" max="4655" width="7.42578125" style="820" bestFit="1" customWidth="1"/>
    <col min="4656" max="4657" width="9.85546875" style="820" customWidth="1"/>
    <col min="4658" max="4658" width="7.5703125" style="820" customWidth="1"/>
    <col min="4659" max="4659" width="13.7109375" style="820" customWidth="1"/>
    <col min="4660" max="4660" width="4.85546875" style="820" customWidth="1"/>
    <col min="4661" max="4661" width="5.7109375" style="820" customWidth="1"/>
    <col min="4662" max="4662" width="8.42578125" style="820" customWidth="1"/>
    <col min="4663" max="4663" width="7.140625" style="820" customWidth="1"/>
    <col min="4664" max="4664" width="6.5703125" style="820" customWidth="1"/>
    <col min="4665" max="4665" width="10.7109375" style="820" customWidth="1"/>
    <col min="4666" max="4868" width="8.85546875" style="820"/>
    <col min="4869" max="4869" width="4.42578125" style="820" customWidth="1"/>
    <col min="4870" max="4870" width="0" style="820" hidden="1" customWidth="1"/>
    <col min="4871" max="4871" width="67.28515625" style="820" customWidth="1"/>
    <col min="4872" max="4872" width="3.42578125" style="820" bestFit="1" customWidth="1"/>
    <col min="4873" max="4873" width="5.140625" style="820" customWidth="1"/>
    <col min="4874" max="4874" width="3.28515625" style="820" bestFit="1" customWidth="1"/>
    <col min="4875" max="4875" width="4.7109375" style="820" bestFit="1" customWidth="1"/>
    <col min="4876" max="4876" width="7.42578125" style="820" bestFit="1" customWidth="1"/>
    <col min="4877" max="4877" width="4.7109375" style="820" customWidth="1"/>
    <col min="4878" max="4878" width="6.7109375" style="820" customWidth="1"/>
    <col min="4879" max="4879" width="7.42578125" style="820" bestFit="1" customWidth="1"/>
    <col min="4880" max="4880" width="4.85546875" style="820" bestFit="1" customWidth="1"/>
    <col min="4881" max="4881" width="4.5703125" style="820" bestFit="1" customWidth="1"/>
    <col min="4882" max="4883" width="7.42578125" style="820" bestFit="1" customWidth="1"/>
    <col min="4884" max="4884" width="6.42578125" style="820" bestFit="1" customWidth="1"/>
    <col min="4885" max="4886" width="4.5703125" style="820" bestFit="1" customWidth="1"/>
    <col min="4887" max="4887" width="6.85546875" style="820" bestFit="1" customWidth="1"/>
    <col min="4888" max="4888" width="5.42578125" style="820" bestFit="1" customWidth="1"/>
    <col min="4889" max="4889" width="4.5703125" style="820" bestFit="1" customWidth="1"/>
    <col min="4890" max="4891" width="7.42578125" style="820" bestFit="1" customWidth="1"/>
    <col min="4892" max="4892" width="6.42578125" style="820" bestFit="1" customWidth="1"/>
    <col min="4893" max="4893" width="5.42578125" style="820" bestFit="1" customWidth="1"/>
    <col min="4894" max="4894" width="4.5703125" style="820" bestFit="1" customWidth="1"/>
    <col min="4895" max="4895" width="6.85546875" style="820" bestFit="1" customWidth="1"/>
    <col min="4896" max="4896" width="6.42578125" style="820" bestFit="1" customWidth="1"/>
    <col min="4897" max="4898" width="4.5703125" style="820" bestFit="1" customWidth="1"/>
    <col min="4899" max="4899" width="6.85546875" style="820" bestFit="1" customWidth="1"/>
    <col min="4900" max="4900" width="6.42578125" style="820" bestFit="1" customWidth="1"/>
    <col min="4901" max="4902" width="4.5703125" style="820" bestFit="1" customWidth="1"/>
    <col min="4903" max="4903" width="6.85546875" style="820" bestFit="1" customWidth="1"/>
    <col min="4904" max="4904" width="6.42578125" style="820" bestFit="1" customWidth="1"/>
    <col min="4905" max="4906" width="4.5703125" style="820" bestFit="1" customWidth="1"/>
    <col min="4907" max="4907" width="6.85546875" style="820" bestFit="1" customWidth="1"/>
    <col min="4908" max="4908" width="7.42578125" style="820" bestFit="1" customWidth="1"/>
    <col min="4909" max="4909" width="5.42578125" style="820" bestFit="1" customWidth="1"/>
    <col min="4910" max="4911" width="7.42578125" style="820" bestFit="1" customWidth="1"/>
    <col min="4912" max="4913" width="9.85546875" style="820" customWidth="1"/>
    <col min="4914" max="4914" width="7.5703125" style="820" customWidth="1"/>
    <col min="4915" max="4915" width="13.7109375" style="820" customWidth="1"/>
    <col min="4916" max="4916" width="4.85546875" style="820" customWidth="1"/>
    <col min="4917" max="4917" width="5.7109375" style="820" customWidth="1"/>
    <col min="4918" max="4918" width="8.42578125" style="820" customWidth="1"/>
    <col min="4919" max="4919" width="7.140625" style="820" customWidth="1"/>
    <col min="4920" max="4920" width="6.5703125" style="820" customWidth="1"/>
    <col min="4921" max="4921" width="10.7109375" style="820" customWidth="1"/>
    <col min="4922" max="5124" width="8.85546875" style="820"/>
    <col min="5125" max="5125" width="4.42578125" style="820" customWidth="1"/>
    <col min="5126" max="5126" width="0" style="820" hidden="1" customWidth="1"/>
    <col min="5127" max="5127" width="67.28515625" style="820" customWidth="1"/>
    <col min="5128" max="5128" width="3.42578125" style="820" bestFit="1" customWidth="1"/>
    <col min="5129" max="5129" width="5.140625" style="820" customWidth="1"/>
    <col min="5130" max="5130" width="3.28515625" style="820" bestFit="1" customWidth="1"/>
    <col min="5131" max="5131" width="4.7109375" style="820" bestFit="1" customWidth="1"/>
    <col min="5132" max="5132" width="7.42578125" style="820" bestFit="1" customWidth="1"/>
    <col min="5133" max="5133" width="4.7109375" style="820" customWidth="1"/>
    <col min="5134" max="5134" width="6.7109375" style="820" customWidth="1"/>
    <col min="5135" max="5135" width="7.42578125" style="820" bestFit="1" customWidth="1"/>
    <col min="5136" max="5136" width="4.85546875" style="820" bestFit="1" customWidth="1"/>
    <col min="5137" max="5137" width="4.5703125" style="820" bestFit="1" customWidth="1"/>
    <col min="5138" max="5139" width="7.42578125" style="820" bestFit="1" customWidth="1"/>
    <col min="5140" max="5140" width="6.42578125" style="820" bestFit="1" customWidth="1"/>
    <col min="5141" max="5142" width="4.5703125" style="820" bestFit="1" customWidth="1"/>
    <col min="5143" max="5143" width="6.85546875" style="820" bestFit="1" customWidth="1"/>
    <col min="5144" max="5144" width="5.42578125" style="820" bestFit="1" customWidth="1"/>
    <col min="5145" max="5145" width="4.5703125" style="820" bestFit="1" customWidth="1"/>
    <col min="5146" max="5147" width="7.42578125" style="820" bestFit="1" customWidth="1"/>
    <col min="5148" max="5148" width="6.42578125" style="820" bestFit="1" customWidth="1"/>
    <col min="5149" max="5149" width="5.42578125" style="820" bestFit="1" customWidth="1"/>
    <col min="5150" max="5150" width="4.5703125" style="820" bestFit="1" customWidth="1"/>
    <col min="5151" max="5151" width="6.85546875" style="820" bestFit="1" customWidth="1"/>
    <col min="5152" max="5152" width="6.42578125" style="820" bestFit="1" customWidth="1"/>
    <col min="5153" max="5154" width="4.5703125" style="820" bestFit="1" customWidth="1"/>
    <col min="5155" max="5155" width="6.85546875" style="820" bestFit="1" customWidth="1"/>
    <col min="5156" max="5156" width="6.42578125" style="820" bestFit="1" customWidth="1"/>
    <col min="5157" max="5158" width="4.5703125" style="820" bestFit="1" customWidth="1"/>
    <col min="5159" max="5159" width="6.85546875" style="820" bestFit="1" customWidth="1"/>
    <col min="5160" max="5160" width="6.42578125" style="820" bestFit="1" customWidth="1"/>
    <col min="5161" max="5162" width="4.5703125" style="820" bestFit="1" customWidth="1"/>
    <col min="5163" max="5163" width="6.85546875" style="820" bestFit="1" customWidth="1"/>
    <col min="5164" max="5164" width="7.42578125" style="820" bestFit="1" customWidth="1"/>
    <col min="5165" max="5165" width="5.42578125" style="820" bestFit="1" customWidth="1"/>
    <col min="5166" max="5167" width="7.42578125" style="820" bestFit="1" customWidth="1"/>
    <col min="5168" max="5169" width="9.85546875" style="820" customWidth="1"/>
    <col min="5170" max="5170" width="7.5703125" style="820" customWidth="1"/>
    <col min="5171" max="5171" width="13.7109375" style="820" customWidth="1"/>
    <col min="5172" max="5172" width="4.85546875" style="820" customWidth="1"/>
    <col min="5173" max="5173" width="5.7109375" style="820" customWidth="1"/>
    <col min="5174" max="5174" width="8.42578125" style="820" customWidth="1"/>
    <col min="5175" max="5175" width="7.140625" style="820" customWidth="1"/>
    <col min="5176" max="5176" width="6.5703125" style="820" customWidth="1"/>
    <col min="5177" max="5177" width="10.7109375" style="820" customWidth="1"/>
    <col min="5178" max="5380" width="8.85546875" style="820"/>
    <col min="5381" max="5381" width="4.42578125" style="820" customWidth="1"/>
    <col min="5382" max="5382" width="0" style="820" hidden="1" customWidth="1"/>
    <col min="5383" max="5383" width="67.28515625" style="820" customWidth="1"/>
    <col min="5384" max="5384" width="3.42578125" style="820" bestFit="1" customWidth="1"/>
    <col min="5385" max="5385" width="5.140625" style="820" customWidth="1"/>
    <col min="5386" max="5386" width="3.28515625" style="820" bestFit="1" customWidth="1"/>
    <col min="5387" max="5387" width="4.7109375" style="820" bestFit="1" customWidth="1"/>
    <col min="5388" max="5388" width="7.42578125" style="820" bestFit="1" customWidth="1"/>
    <col min="5389" max="5389" width="4.7109375" style="820" customWidth="1"/>
    <col min="5390" max="5390" width="6.7109375" style="820" customWidth="1"/>
    <col min="5391" max="5391" width="7.42578125" style="820" bestFit="1" customWidth="1"/>
    <col min="5392" max="5392" width="4.85546875" style="820" bestFit="1" customWidth="1"/>
    <col min="5393" max="5393" width="4.5703125" style="820" bestFit="1" customWidth="1"/>
    <col min="5394" max="5395" width="7.42578125" style="820" bestFit="1" customWidth="1"/>
    <col min="5396" max="5396" width="6.42578125" style="820" bestFit="1" customWidth="1"/>
    <col min="5397" max="5398" width="4.5703125" style="820" bestFit="1" customWidth="1"/>
    <col min="5399" max="5399" width="6.85546875" style="820" bestFit="1" customWidth="1"/>
    <col min="5400" max="5400" width="5.42578125" style="820" bestFit="1" customWidth="1"/>
    <col min="5401" max="5401" width="4.5703125" style="820" bestFit="1" customWidth="1"/>
    <col min="5402" max="5403" width="7.42578125" style="820" bestFit="1" customWidth="1"/>
    <col min="5404" max="5404" width="6.42578125" style="820" bestFit="1" customWidth="1"/>
    <col min="5405" max="5405" width="5.42578125" style="820" bestFit="1" customWidth="1"/>
    <col min="5406" max="5406" width="4.5703125" style="820" bestFit="1" customWidth="1"/>
    <col min="5407" max="5407" width="6.85546875" style="820" bestFit="1" customWidth="1"/>
    <col min="5408" max="5408" width="6.42578125" style="820" bestFit="1" customWidth="1"/>
    <col min="5409" max="5410" width="4.5703125" style="820" bestFit="1" customWidth="1"/>
    <col min="5411" max="5411" width="6.85546875" style="820" bestFit="1" customWidth="1"/>
    <col min="5412" max="5412" width="6.42578125" style="820" bestFit="1" customWidth="1"/>
    <col min="5413" max="5414" width="4.5703125" style="820" bestFit="1" customWidth="1"/>
    <col min="5415" max="5415" width="6.85546875" style="820" bestFit="1" customWidth="1"/>
    <col min="5416" max="5416" width="6.42578125" style="820" bestFit="1" customWidth="1"/>
    <col min="5417" max="5418" width="4.5703125" style="820" bestFit="1" customWidth="1"/>
    <col min="5419" max="5419" width="6.85546875" style="820" bestFit="1" customWidth="1"/>
    <col min="5420" max="5420" width="7.42578125" style="820" bestFit="1" customWidth="1"/>
    <col min="5421" max="5421" width="5.42578125" style="820" bestFit="1" customWidth="1"/>
    <col min="5422" max="5423" width="7.42578125" style="820" bestFit="1" customWidth="1"/>
    <col min="5424" max="5425" width="9.85546875" style="820" customWidth="1"/>
    <col min="5426" max="5426" width="7.5703125" style="820" customWidth="1"/>
    <col min="5427" max="5427" width="13.7109375" style="820" customWidth="1"/>
    <col min="5428" max="5428" width="4.85546875" style="820" customWidth="1"/>
    <col min="5429" max="5429" width="5.7109375" style="820" customWidth="1"/>
    <col min="5430" max="5430" width="8.42578125" style="820" customWidth="1"/>
    <col min="5431" max="5431" width="7.140625" style="820" customWidth="1"/>
    <col min="5432" max="5432" width="6.5703125" style="820" customWidth="1"/>
    <col min="5433" max="5433" width="10.7109375" style="820" customWidth="1"/>
    <col min="5434" max="5636" width="8.85546875" style="820"/>
    <col min="5637" max="5637" width="4.42578125" style="820" customWidth="1"/>
    <col min="5638" max="5638" width="0" style="820" hidden="1" customWidth="1"/>
    <col min="5639" max="5639" width="67.28515625" style="820" customWidth="1"/>
    <col min="5640" max="5640" width="3.42578125" style="820" bestFit="1" customWidth="1"/>
    <col min="5641" max="5641" width="5.140625" style="820" customWidth="1"/>
    <col min="5642" max="5642" width="3.28515625" style="820" bestFit="1" customWidth="1"/>
    <col min="5643" max="5643" width="4.7109375" style="820" bestFit="1" customWidth="1"/>
    <col min="5644" max="5644" width="7.42578125" style="820" bestFit="1" customWidth="1"/>
    <col min="5645" max="5645" width="4.7109375" style="820" customWidth="1"/>
    <col min="5646" max="5646" width="6.7109375" style="820" customWidth="1"/>
    <col min="5647" max="5647" width="7.42578125" style="820" bestFit="1" customWidth="1"/>
    <col min="5648" max="5648" width="4.85546875" style="820" bestFit="1" customWidth="1"/>
    <col min="5649" max="5649" width="4.5703125" style="820" bestFit="1" customWidth="1"/>
    <col min="5650" max="5651" width="7.42578125" style="820" bestFit="1" customWidth="1"/>
    <col min="5652" max="5652" width="6.42578125" style="820" bestFit="1" customWidth="1"/>
    <col min="5653" max="5654" width="4.5703125" style="820" bestFit="1" customWidth="1"/>
    <col min="5655" max="5655" width="6.85546875" style="820" bestFit="1" customWidth="1"/>
    <col min="5656" max="5656" width="5.42578125" style="820" bestFit="1" customWidth="1"/>
    <col min="5657" max="5657" width="4.5703125" style="820" bestFit="1" customWidth="1"/>
    <col min="5658" max="5659" width="7.42578125" style="820" bestFit="1" customWidth="1"/>
    <col min="5660" max="5660" width="6.42578125" style="820" bestFit="1" customWidth="1"/>
    <col min="5661" max="5661" width="5.42578125" style="820" bestFit="1" customWidth="1"/>
    <col min="5662" max="5662" width="4.5703125" style="820" bestFit="1" customWidth="1"/>
    <col min="5663" max="5663" width="6.85546875" style="820" bestFit="1" customWidth="1"/>
    <col min="5664" max="5664" width="6.42578125" style="820" bestFit="1" customWidth="1"/>
    <col min="5665" max="5666" width="4.5703125" style="820" bestFit="1" customWidth="1"/>
    <col min="5667" max="5667" width="6.85546875" style="820" bestFit="1" customWidth="1"/>
    <col min="5668" max="5668" width="6.42578125" style="820" bestFit="1" customWidth="1"/>
    <col min="5669" max="5670" width="4.5703125" style="820" bestFit="1" customWidth="1"/>
    <col min="5671" max="5671" width="6.85546875" style="820" bestFit="1" customWidth="1"/>
    <col min="5672" max="5672" width="6.42578125" style="820" bestFit="1" customWidth="1"/>
    <col min="5673" max="5674" width="4.5703125" style="820" bestFit="1" customWidth="1"/>
    <col min="5675" max="5675" width="6.85546875" style="820" bestFit="1" customWidth="1"/>
    <col min="5676" max="5676" width="7.42578125" style="820" bestFit="1" customWidth="1"/>
    <col min="5677" max="5677" width="5.42578125" style="820" bestFit="1" customWidth="1"/>
    <col min="5678" max="5679" width="7.42578125" style="820" bestFit="1" customWidth="1"/>
    <col min="5680" max="5681" width="9.85546875" style="820" customWidth="1"/>
    <col min="5682" max="5682" width="7.5703125" style="820" customWidth="1"/>
    <col min="5683" max="5683" width="13.7109375" style="820" customWidth="1"/>
    <col min="5684" max="5684" width="4.85546875" style="820" customWidth="1"/>
    <col min="5685" max="5685" width="5.7109375" style="820" customWidth="1"/>
    <col min="5686" max="5686" width="8.42578125" style="820" customWidth="1"/>
    <col min="5687" max="5687" width="7.140625" style="820" customWidth="1"/>
    <col min="5688" max="5688" width="6.5703125" style="820" customWidth="1"/>
    <col min="5689" max="5689" width="10.7109375" style="820" customWidth="1"/>
    <col min="5690" max="5892" width="8.85546875" style="820"/>
    <col min="5893" max="5893" width="4.42578125" style="820" customWidth="1"/>
    <col min="5894" max="5894" width="0" style="820" hidden="1" customWidth="1"/>
    <col min="5895" max="5895" width="67.28515625" style="820" customWidth="1"/>
    <col min="5896" max="5896" width="3.42578125" style="820" bestFit="1" customWidth="1"/>
    <col min="5897" max="5897" width="5.140625" style="820" customWidth="1"/>
    <col min="5898" max="5898" width="3.28515625" style="820" bestFit="1" customWidth="1"/>
    <col min="5899" max="5899" width="4.7109375" style="820" bestFit="1" customWidth="1"/>
    <col min="5900" max="5900" width="7.42578125" style="820" bestFit="1" customWidth="1"/>
    <col min="5901" max="5901" width="4.7109375" style="820" customWidth="1"/>
    <col min="5902" max="5902" width="6.7109375" style="820" customWidth="1"/>
    <col min="5903" max="5903" width="7.42578125" style="820" bestFit="1" customWidth="1"/>
    <col min="5904" max="5904" width="4.85546875" style="820" bestFit="1" customWidth="1"/>
    <col min="5905" max="5905" width="4.5703125" style="820" bestFit="1" customWidth="1"/>
    <col min="5906" max="5907" width="7.42578125" style="820" bestFit="1" customWidth="1"/>
    <col min="5908" max="5908" width="6.42578125" style="820" bestFit="1" customWidth="1"/>
    <col min="5909" max="5910" width="4.5703125" style="820" bestFit="1" customWidth="1"/>
    <col min="5911" max="5911" width="6.85546875" style="820" bestFit="1" customWidth="1"/>
    <col min="5912" max="5912" width="5.42578125" style="820" bestFit="1" customWidth="1"/>
    <col min="5913" max="5913" width="4.5703125" style="820" bestFit="1" customWidth="1"/>
    <col min="5914" max="5915" width="7.42578125" style="820" bestFit="1" customWidth="1"/>
    <col min="5916" max="5916" width="6.42578125" style="820" bestFit="1" customWidth="1"/>
    <col min="5917" max="5917" width="5.42578125" style="820" bestFit="1" customWidth="1"/>
    <col min="5918" max="5918" width="4.5703125" style="820" bestFit="1" customWidth="1"/>
    <col min="5919" max="5919" width="6.85546875" style="820" bestFit="1" customWidth="1"/>
    <col min="5920" max="5920" width="6.42578125" style="820" bestFit="1" customWidth="1"/>
    <col min="5921" max="5922" width="4.5703125" style="820" bestFit="1" customWidth="1"/>
    <col min="5923" max="5923" width="6.85546875" style="820" bestFit="1" customWidth="1"/>
    <col min="5924" max="5924" width="6.42578125" style="820" bestFit="1" customWidth="1"/>
    <col min="5925" max="5926" width="4.5703125" style="820" bestFit="1" customWidth="1"/>
    <col min="5927" max="5927" width="6.85546875" style="820" bestFit="1" customWidth="1"/>
    <col min="5928" max="5928" width="6.42578125" style="820" bestFit="1" customWidth="1"/>
    <col min="5929" max="5930" width="4.5703125" style="820" bestFit="1" customWidth="1"/>
    <col min="5931" max="5931" width="6.85546875" style="820" bestFit="1" customWidth="1"/>
    <col min="5932" max="5932" width="7.42578125" style="820" bestFit="1" customWidth="1"/>
    <col min="5933" max="5933" width="5.42578125" style="820" bestFit="1" customWidth="1"/>
    <col min="5934" max="5935" width="7.42578125" style="820" bestFit="1" customWidth="1"/>
    <col min="5936" max="5937" width="9.85546875" style="820" customWidth="1"/>
    <col min="5938" max="5938" width="7.5703125" style="820" customWidth="1"/>
    <col min="5939" max="5939" width="13.7109375" style="820" customWidth="1"/>
    <col min="5940" max="5940" width="4.85546875" style="820" customWidth="1"/>
    <col min="5941" max="5941" width="5.7109375" style="820" customWidth="1"/>
    <col min="5942" max="5942" width="8.42578125" style="820" customWidth="1"/>
    <col min="5943" max="5943" width="7.140625" style="820" customWidth="1"/>
    <col min="5944" max="5944" width="6.5703125" style="820" customWidth="1"/>
    <col min="5945" max="5945" width="10.7109375" style="820" customWidth="1"/>
    <col min="5946" max="6148" width="8.85546875" style="820"/>
    <col min="6149" max="6149" width="4.42578125" style="820" customWidth="1"/>
    <col min="6150" max="6150" width="0" style="820" hidden="1" customWidth="1"/>
    <col min="6151" max="6151" width="67.28515625" style="820" customWidth="1"/>
    <col min="6152" max="6152" width="3.42578125" style="820" bestFit="1" customWidth="1"/>
    <col min="6153" max="6153" width="5.140625" style="820" customWidth="1"/>
    <col min="6154" max="6154" width="3.28515625" style="820" bestFit="1" customWidth="1"/>
    <col min="6155" max="6155" width="4.7109375" style="820" bestFit="1" customWidth="1"/>
    <col min="6156" max="6156" width="7.42578125" style="820" bestFit="1" customWidth="1"/>
    <col min="6157" max="6157" width="4.7109375" style="820" customWidth="1"/>
    <col min="6158" max="6158" width="6.7109375" style="820" customWidth="1"/>
    <col min="6159" max="6159" width="7.42578125" style="820" bestFit="1" customWidth="1"/>
    <col min="6160" max="6160" width="4.85546875" style="820" bestFit="1" customWidth="1"/>
    <col min="6161" max="6161" width="4.5703125" style="820" bestFit="1" customWidth="1"/>
    <col min="6162" max="6163" width="7.42578125" style="820" bestFit="1" customWidth="1"/>
    <col min="6164" max="6164" width="6.42578125" style="820" bestFit="1" customWidth="1"/>
    <col min="6165" max="6166" width="4.5703125" style="820" bestFit="1" customWidth="1"/>
    <col min="6167" max="6167" width="6.85546875" style="820" bestFit="1" customWidth="1"/>
    <col min="6168" max="6168" width="5.42578125" style="820" bestFit="1" customWidth="1"/>
    <col min="6169" max="6169" width="4.5703125" style="820" bestFit="1" customWidth="1"/>
    <col min="6170" max="6171" width="7.42578125" style="820" bestFit="1" customWidth="1"/>
    <col min="6172" max="6172" width="6.42578125" style="820" bestFit="1" customWidth="1"/>
    <col min="6173" max="6173" width="5.42578125" style="820" bestFit="1" customWidth="1"/>
    <col min="6174" max="6174" width="4.5703125" style="820" bestFit="1" customWidth="1"/>
    <col min="6175" max="6175" width="6.85546875" style="820" bestFit="1" customWidth="1"/>
    <col min="6176" max="6176" width="6.42578125" style="820" bestFit="1" customWidth="1"/>
    <col min="6177" max="6178" width="4.5703125" style="820" bestFit="1" customWidth="1"/>
    <col min="6179" max="6179" width="6.85546875" style="820" bestFit="1" customWidth="1"/>
    <col min="6180" max="6180" width="6.42578125" style="820" bestFit="1" customWidth="1"/>
    <col min="6181" max="6182" width="4.5703125" style="820" bestFit="1" customWidth="1"/>
    <col min="6183" max="6183" width="6.85546875" style="820" bestFit="1" customWidth="1"/>
    <col min="6184" max="6184" width="6.42578125" style="820" bestFit="1" customWidth="1"/>
    <col min="6185" max="6186" width="4.5703125" style="820" bestFit="1" customWidth="1"/>
    <col min="6187" max="6187" width="6.85546875" style="820" bestFit="1" customWidth="1"/>
    <col min="6188" max="6188" width="7.42578125" style="820" bestFit="1" customWidth="1"/>
    <col min="6189" max="6189" width="5.42578125" style="820" bestFit="1" customWidth="1"/>
    <col min="6190" max="6191" width="7.42578125" style="820" bestFit="1" customWidth="1"/>
    <col min="6192" max="6193" width="9.85546875" style="820" customWidth="1"/>
    <col min="6194" max="6194" width="7.5703125" style="820" customWidth="1"/>
    <col min="6195" max="6195" width="13.7109375" style="820" customWidth="1"/>
    <col min="6196" max="6196" width="4.85546875" style="820" customWidth="1"/>
    <col min="6197" max="6197" width="5.7109375" style="820" customWidth="1"/>
    <col min="6198" max="6198" width="8.42578125" style="820" customWidth="1"/>
    <col min="6199" max="6199" width="7.140625" style="820" customWidth="1"/>
    <col min="6200" max="6200" width="6.5703125" style="820" customWidth="1"/>
    <col min="6201" max="6201" width="10.7109375" style="820" customWidth="1"/>
    <col min="6202" max="6404" width="8.85546875" style="820"/>
    <col min="6405" max="6405" width="4.42578125" style="820" customWidth="1"/>
    <col min="6406" max="6406" width="0" style="820" hidden="1" customWidth="1"/>
    <col min="6407" max="6407" width="67.28515625" style="820" customWidth="1"/>
    <col min="6408" max="6408" width="3.42578125" style="820" bestFit="1" customWidth="1"/>
    <col min="6409" max="6409" width="5.140625" style="820" customWidth="1"/>
    <col min="6410" max="6410" width="3.28515625" style="820" bestFit="1" customWidth="1"/>
    <col min="6411" max="6411" width="4.7109375" style="820" bestFit="1" customWidth="1"/>
    <col min="6412" max="6412" width="7.42578125" style="820" bestFit="1" customWidth="1"/>
    <col min="6413" max="6413" width="4.7109375" style="820" customWidth="1"/>
    <col min="6414" max="6414" width="6.7109375" style="820" customWidth="1"/>
    <col min="6415" max="6415" width="7.42578125" style="820" bestFit="1" customWidth="1"/>
    <col min="6416" max="6416" width="4.85546875" style="820" bestFit="1" customWidth="1"/>
    <col min="6417" max="6417" width="4.5703125" style="820" bestFit="1" customWidth="1"/>
    <col min="6418" max="6419" width="7.42578125" style="820" bestFit="1" customWidth="1"/>
    <col min="6420" max="6420" width="6.42578125" style="820" bestFit="1" customWidth="1"/>
    <col min="6421" max="6422" width="4.5703125" style="820" bestFit="1" customWidth="1"/>
    <col min="6423" max="6423" width="6.85546875" style="820" bestFit="1" customWidth="1"/>
    <col min="6424" max="6424" width="5.42578125" style="820" bestFit="1" customWidth="1"/>
    <col min="6425" max="6425" width="4.5703125" style="820" bestFit="1" customWidth="1"/>
    <col min="6426" max="6427" width="7.42578125" style="820" bestFit="1" customWidth="1"/>
    <col min="6428" max="6428" width="6.42578125" style="820" bestFit="1" customWidth="1"/>
    <col min="6429" max="6429" width="5.42578125" style="820" bestFit="1" customWidth="1"/>
    <col min="6430" max="6430" width="4.5703125" style="820" bestFit="1" customWidth="1"/>
    <col min="6431" max="6431" width="6.85546875" style="820" bestFit="1" customWidth="1"/>
    <col min="6432" max="6432" width="6.42578125" style="820" bestFit="1" customWidth="1"/>
    <col min="6433" max="6434" width="4.5703125" style="820" bestFit="1" customWidth="1"/>
    <col min="6435" max="6435" width="6.85546875" style="820" bestFit="1" customWidth="1"/>
    <col min="6436" max="6436" width="6.42578125" style="820" bestFit="1" customWidth="1"/>
    <col min="6437" max="6438" width="4.5703125" style="820" bestFit="1" customWidth="1"/>
    <col min="6439" max="6439" width="6.85546875" style="820" bestFit="1" customWidth="1"/>
    <col min="6440" max="6440" width="6.42578125" style="820" bestFit="1" customWidth="1"/>
    <col min="6441" max="6442" width="4.5703125" style="820" bestFit="1" customWidth="1"/>
    <col min="6443" max="6443" width="6.85546875" style="820" bestFit="1" customWidth="1"/>
    <col min="6444" max="6444" width="7.42578125" style="820" bestFit="1" customWidth="1"/>
    <col min="6445" max="6445" width="5.42578125" style="820" bestFit="1" customWidth="1"/>
    <col min="6446" max="6447" width="7.42578125" style="820" bestFit="1" customWidth="1"/>
    <col min="6448" max="6449" width="9.85546875" style="820" customWidth="1"/>
    <col min="6450" max="6450" width="7.5703125" style="820" customWidth="1"/>
    <col min="6451" max="6451" width="13.7109375" style="820" customWidth="1"/>
    <col min="6452" max="6452" width="4.85546875" style="820" customWidth="1"/>
    <col min="6453" max="6453" width="5.7109375" style="820" customWidth="1"/>
    <col min="6454" max="6454" width="8.42578125" style="820" customWidth="1"/>
    <col min="6455" max="6455" width="7.140625" style="820" customWidth="1"/>
    <col min="6456" max="6456" width="6.5703125" style="820" customWidth="1"/>
    <col min="6457" max="6457" width="10.7109375" style="820" customWidth="1"/>
    <col min="6458" max="6660" width="8.85546875" style="820"/>
    <col min="6661" max="6661" width="4.42578125" style="820" customWidth="1"/>
    <col min="6662" max="6662" width="0" style="820" hidden="1" customWidth="1"/>
    <col min="6663" max="6663" width="67.28515625" style="820" customWidth="1"/>
    <col min="6664" max="6664" width="3.42578125" style="820" bestFit="1" customWidth="1"/>
    <col min="6665" max="6665" width="5.140625" style="820" customWidth="1"/>
    <col min="6666" max="6666" width="3.28515625" style="820" bestFit="1" customWidth="1"/>
    <col min="6667" max="6667" width="4.7109375" style="820" bestFit="1" customWidth="1"/>
    <col min="6668" max="6668" width="7.42578125" style="820" bestFit="1" customWidth="1"/>
    <col min="6669" max="6669" width="4.7109375" style="820" customWidth="1"/>
    <col min="6670" max="6670" width="6.7109375" style="820" customWidth="1"/>
    <col min="6671" max="6671" width="7.42578125" style="820" bestFit="1" customWidth="1"/>
    <col min="6672" max="6672" width="4.85546875" style="820" bestFit="1" customWidth="1"/>
    <col min="6673" max="6673" width="4.5703125" style="820" bestFit="1" customWidth="1"/>
    <col min="6674" max="6675" width="7.42578125" style="820" bestFit="1" customWidth="1"/>
    <col min="6676" max="6676" width="6.42578125" style="820" bestFit="1" customWidth="1"/>
    <col min="6677" max="6678" width="4.5703125" style="820" bestFit="1" customWidth="1"/>
    <col min="6679" max="6679" width="6.85546875" style="820" bestFit="1" customWidth="1"/>
    <col min="6680" max="6680" width="5.42578125" style="820" bestFit="1" customWidth="1"/>
    <col min="6681" max="6681" width="4.5703125" style="820" bestFit="1" customWidth="1"/>
    <col min="6682" max="6683" width="7.42578125" style="820" bestFit="1" customWidth="1"/>
    <col min="6684" max="6684" width="6.42578125" style="820" bestFit="1" customWidth="1"/>
    <col min="6685" max="6685" width="5.42578125" style="820" bestFit="1" customWidth="1"/>
    <col min="6686" max="6686" width="4.5703125" style="820" bestFit="1" customWidth="1"/>
    <col min="6687" max="6687" width="6.85546875" style="820" bestFit="1" customWidth="1"/>
    <col min="6688" max="6688" width="6.42578125" style="820" bestFit="1" customWidth="1"/>
    <col min="6689" max="6690" width="4.5703125" style="820" bestFit="1" customWidth="1"/>
    <col min="6691" max="6691" width="6.85546875" style="820" bestFit="1" customWidth="1"/>
    <col min="6692" max="6692" width="6.42578125" style="820" bestFit="1" customWidth="1"/>
    <col min="6693" max="6694" width="4.5703125" style="820" bestFit="1" customWidth="1"/>
    <col min="6695" max="6695" width="6.85546875" style="820" bestFit="1" customWidth="1"/>
    <col min="6696" max="6696" width="6.42578125" style="820" bestFit="1" customWidth="1"/>
    <col min="6697" max="6698" width="4.5703125" style="820" bestFit="1" customWidth="1"/>
    <col min="6699" max="6699" width="6.85546875" style="820" bestFit="1" customWidth="1"/>
    <col min="6700" max="6700" width="7.42578125" style="820" bestFit="1" customWidth="1"/>
    <col min="6701" max="6701" width="5.42578125" style="820" bestFit="1" customWidth="1"/>
    <col min="6702" max="6703" width="7.42578125" style="820" bestFit="1" customWidth="1"/>
    <col min="6704" max="6705" width="9.85546875" style="820" customWidth="1"/>
    <col min="6706" max="6706" width="7.5703125" style="820" customWidth="1"/>
    <col min="6707" max="6707" width="13.7109375" style="820" customWidth="1"/>
    <col min="6708" max="6708" width="4.85546875" style="820" customWidth="1"/>
    <col min="6709" max="6709" width="5.7109375" style="820" customWidth="1"/>
    <col min="6710" max="6710" width="8.42578125" style="820" customWidth="1"/>
    <col min="6711" max="6711" width="7.140625" style="820" customWidth="1"/>
    <col min="6712" max="6712" width="6.5703125" style="820" customWidth="1"/>
    <col min="6713" max="6713" width="10.7109375" style="820" customWidth="1"/>
    <col min="6714" max="6916" width="8.85546875" style="820"/>
    <col min="6917" max="6917" width="4.42578125" style="820" customWidth="1"/>
    <col min="6918" max="6918" width="0" style="820" hidden="1" customWidth="1"/>
    <col min="6919" max="6919" width="67.28515625" style="820" customWidth="1"/>
    <col min="6920" max="6920" width="3.42578125" style="820" bestFit="1" customWidth="1"/>
    <col min="6921" max="6921" width="5.140625" style="820" customWidth="1"/>
    <col min="6922" max="6922" width="3.28515625" style="820" bestFit="1" customWidth="1"/>
    <col min="6923" max="6923" width="4.7109375" style="820" bestFit="1" customWidth="1"/>
    <col min="6924" max="6924" width="7.42578125" style="820" bestFit="1" customWidth="1"/>
    <col min="6925" max="6925" width="4.7109375" style="820" customWidth="1"/>
    <col min="6926" max="6926" width="6.7109375" style="820" customWidth="1"/>
    <col min="6927" max="6927" width="7.42578125" style="820" bestFit="1" customWidth="1"/>
    <col min="6928" max="6928" width="4.85546875" style="820" bestFit="1" customWidth="1"/>
    <col min="6929" max="6929" width="4.5703125" style="820" bestFit="1" customWidth="1"/>
    <col min="6930" max="6931" width="7.42578125" style="820" bestFit="1" customWidth="1"/>
    <col min="6932" max="6932" width="6.42578125" style="820" bestFit="1" customWidth="1"/>
    <col min="6933" max="6934" width="4.5703125" style="820" bestFit="1" customWidth="1"/>
    <col min="6935" max="6935" width="6.85546875" style="820" bestFit="1" customWidth="1"/>
    <col min="6936" max="6936" width="5.42578125" style="820" bestFit="1" customWidth="1"/>
    <col min="6937" max="6937" width="4.5703125" style="820" bestFit="1" customWidth="1"/>
    <col min="6938" max="6939" width="7.42578125" style="820" bestFit="1" customWidth="1"/>
    <col min="6940" max="6940" width="6.42578125" style="820" bestFit="1" customWidth="1"/>
    <col min="6941" max="6941" width="5.42578125" style="820" bestFit="1" customWidth="1"/>
    <col min="6942" max="6942" width="4.5703125" style="820" bestFit="1" customWidth="1"/>
    <col min="6943" max="6943" width="6.85546875" style="820" bestFit="1" customWidth="1"/>
    <col min="6944" max="6944" width="6.42578125" style="820" bestFit="1" customWidth="1"/>
    <col min="6945" max="6946" width="4.5703125" style="820" bestFit="1" customWidth="1"/>
    <col min="6947" max="6947" width="6.85546875" style="820" bestFit="1" customWidth="1"/>
    <col min="6948" max="6948" width="6.42578125" style="820" bestFit="1" customWidth="1"/>
    <col min="6949" max="6950" width="4.5703125" style="820" bestFit="1" customWidth="1"/>
    <col min="6951" max="6951" width="6.85546875" style="820" bestFit="1" customWidth="1"/>
    <col min="6952" max="6952" width="6.42578125" style="820" bestFit="1" customWidth="1"/>
    <col min="6953" max="6954" width="4.5703125" style="820" bestFit="1" customWidth="1"/>
    <col min="6955" max="6955" width="6.85546875" style="820" bestFit="1" customWidth="1"/>
    <col min="6956" max="6956" width="7.42578125" style="820" bestFit="1" customWidth="1"/>
    <col min="6957" max="6957" width="5.42578125" style="820" bestFit="1" customWidth="1"/>
    <col min="6958" max="6959" width="7.42578125" style="820" bestFit="1" customWidth="1"/>
    <col min="6960" max="6961" width="9.85546875" style="820" customWidth="1"/>
    <col min="6962" max="6962" width="7.5703125" style="820" customWidth="1"/>
    <col min="6963" max="6963" width="13.7109375" style="820" customWidth="1"/>
    <col min="6964" max="6964" width="4.85546875" style="820" customWidth="1"/>
    <col min="6965" max="6965" width="5.7109375" style="820" customWidth="1"/>
    <col min="6966" max="6966" width="8.42578125" style="820" customWidth="1"/>
    <col min="6967" max="6967" width="7.140625" style="820" customWidth="1"/>
    <col min="6968" max="6968" width="6.5703125" style="820" customWidth="1"/>
    <col min="6969" max="6969" width="10.7109375" style="820" customWidth="1"/>
    <col min="6970" max="7172" width="8.85546875" style="820"/>
    <col min="7173" max="7173" width="4.42578125" style="820" customWidth="1"/>
    <col min="7174" max="7174" width="0" style="820" hidden="1" customWidth="1"/>
    <col min="7175" max="7175" width="67.28515625" style="820" customWidth="1"/>
    <col min="7176" max="7176" width="3.42578125" style="820" bestFit="1" customWidth="1"/>
    <col min="7177" max="7177" width="5.140625" style="820" customWidth="1"/>
    <col min="7178" max="7178" width="3.28515625" style="820" bestFit="1" customWidth="1"/>
    <col min="7179" max="7179" width="4.7109375" style="820" bestFit="1" customWidth="1"/>
    <col min="7180" max="7180" width="7.42578125" style="820" bestFit="1" customWidth="1"/>
    <col min="7181" max="7181" width="4.7109375" style="820" customWidth="1"/>
    <col min="7182" max="7182" width="6.7109375" style="820" customWidth="1"/>
    <col min="7183" max="7183" width="7.42578125" style="820" bestFit="1" customWidth="1"/>
    <col min="7184" max="7184" width="4.85546875" style="820" bestFit="1" customWidth="1"/>
    <col min="7185" max="7185" width="4.5703125" style="820" bestFit="1" customWidth="1"/>
    <col min="7186" max="7187" width="7.42578125" style="820" bestFit="1" customWidth="1"/>
    <col min="7188" max="7188" width="6.42578125" style="820" bestFit="1" customWidth="1"/>
    <col min="7189" max="7190" width="4.5703125" style="820" bestFit="1" customWidth="1"/>
    <col min="7191" max="7191" width="6.85546875" style="820" bestFit="1" customWidth="1"/>
    <col min="7192" max="7192" width="5.42578125" style="820" bestFit="1" customWidth="1"/>
    <col min="7193" max="7193" width="4.5703125" style="820" bestFit="1" customWidth="1"/>
    <col min="7194" max="7195" width="7.42578125" style="820" bestFit="1" customWidth="1"/>
    <col min="7196" max="7196" width="6.42578125" style="820" bestFit="1" customWidth="1"/>
    <col min="7197" max="7197" width="5.42578125" style="820" bestFit="1" customWidth="1"/>
    <col min="7198" max="7198" width="4.5703125" style="820" bestFit="1" customWidth="1"/>
    <col min="7199" max="7199" width="6.85546875" style="820" bestFit="1" customWidth="1"/>
    <col min="7200" max="7200" width="6.42578125" style="820" bestFit="1" customWidth="1"/>
    <col min="7201" max="7202" width="4.5703125" style="820" bestFit="1" customWidth="1"/>
    <col min="7203" max="7203" width="6.85546875" style="820" bestFit="1" customWidth="1"/>
    <col min="7204" max="7204" width="6.42578125" style="820" bestFit="1" customWidth="1"/>
    <col min="7205" max="7206" width="4.5703125" style="820" bestFit="1" customWidth="1"/>
    <col min="7207" max="7207" width="6.85546875" style="820" bestFit="1" customWidth="1"/>
    <col min="7208" max="7208" width="6.42578125" style="820" bestFit="1" customWidth="1"/>
    <col min="7209" max="7210" width="4.5703125" style="820" bestFit="1" customWidth="1"/>
    <col min="7211" max="7211" width="6.85546875" style="820" bestFit="1" customWidth="1"/>
    <col min="7212" max="7212" width="7.42578125" style="820" bestFit="1" customWidth="1"/>
    <col min="7213" max="7213" width="5.42578125" style="820" bestFit="1" customWidth="1"/>
    <col min="7214" max="7215" width="7.42578125" style="820" bestFit="1" customWidth="1"/>
    <col min="7216" max="7217" width="9.85546875" style="820" customWidth="1"/>
    <col min="7218" max="7218" width="7.5703125" style="820" customWidth="1"/>
    <col min="7219" max="7219" width="13.7109375" style="820" customWidth="1"/>
    <col min="7220" max="7220" width="4.85546875" style="820" customWidth="1"/>
    <col min="7221" max="7221" width="5.7109375" style="820" customWidth="1"/>
    <col min="7222" max="7222" width="8.42578125" style="820" customWidth="1"/>
    <col min="7223" max="7223" width="7.140625" style="820" customWidth="1"/>
    <col min="7224" max="7224" width="6.5703125" style="820" customWidth="1"/>
    <col min="7225" max="7225" width="10.7109375" style="820" customWidth="1"/>
    <col min="7226" max="7428" width="8.85546875" style="820"/>
    <col min="7429" max="7429" width="4.42578125" style="820" customWidth="1"/>
    <col min="7430" max="7430" width="0" style="820" hidden="1" customWidth="1"/>
    <col min="7431" max="7431" width="67.28515625" style="820" customWidth="1"/>
    <col min="7432" max="7432" width="3.42578125" style="820" bestFit="1" customWidth="1"/>
    <col min="7433" max="7433" width="5.140625" style="820" customWidth="1"/>
    <col min="7434" max="7434" width="3.28515625" style="820" bestFit="1" customWidth="1"/>
    <col min="7435" max="7435" width="4.7109375" style="820" bestFit="1" customWidth="1"/>
    <col min="7436" max="7436" width="7.42578125" style="820" bestFit="1" customWidth="1"/>
    <col min="7437" max="7437" width="4.7109375" style="820" customWidth="1"/>
    <col min="7438" max="7438" width="6.7109375" style="820" customWidth="1"/>
    <col min="7439" max="7439" width="7.42578125" style="820" bestFit="1" customWidth="1"/>
    <col min="7440" max="7440" width="4.85546875" style="820" bestFit="1" customWidth="1"/>
    <col min="7441" max="7441" width="4.5703125" style="820" bestFit="1" customWidth="1"/>
    <col min="7442" max="7443" width="7.42578125" style="820" bestFit="1" customWidth="1"/>
    <col min="7444" max="7444" width="6.42578125" style="820" bestFit="1" customWidth="1"/>
    <col min="7445" max="7446" width="4.5703125" style="820" bestFit="1" customWidth="1"/>
    <col min="7447" max="7447" width="6.85546875" style="820" bestFit="1" customWidth="1"/>
    <col min="7448" max="7448" width="5.42578125" style="820" bestFit="1" customWidth="1"/>
    <col min="7449" max="7449" width="4.5703125" style="820" bestFit="1" customWidth="1"/>
    <col min="7450" max="7451" width="7.42578125" style="820" bestFit="1" customWidth="1"/>
    <col min="7452" max="7452" width="6.42578125" style="820" bestFit="1" customWidth="1"/>
    <col min="7453" max="7453" width="5.42578125" style="820" bestFit="1" customWidth="1"/>
    <col min="7454" max="7454" width="4.5703125" style="820" bestFit="1" customWidth="1"/>
    <col min="7455" max="7455" width="6.85546875" style="820" bestFit="1" customWidth="1"/>
    <col min="7456" max="7456" width="6.42578125" style="820" bestFit="1" customWidth="1"/>
    <col min="7457" max="7458" width="4.5703125" style="820" bestFit="1" customWidth="1"/>
    <col min="7459" max="7459" width="6.85546875" style="820" bestFit="1" customWidth="1"/>
    <col min="7460" max="7460" width="6.42578125" style="820" bestFit="1" customWidth="1"/>
    <col min="7461" max="7462" width="4.5703125" style="820" bestFit="1" customWidth="1"/>
    <col min="7463" max="7463" width="6.85546875" style="820" bestFit="1" customWidth="1"/>
    <col min="7464" max="7464" width="6.42578125" style="820" bestFit="1" customWidth="1"/>
    <col min="7465" max="7466" width="4.5703125" style="820" bestFit="1" customWidth="1"/>
    <col min="7467" max="7467" width="6.85546875" style="820" bestFit="1" customWidth="1"/>
    <col min="7468" max="7468" width="7.42578125" style="820" bestFit="1" customWidth="1"/>
    <col min="7469" max="7469" width="5.42578125" style="820" bestFit="1" customWidth="1"/>
    <col min="7470" max="7471" width="7.42578125" style="820" bestFit="1" customWidth="1"/>
    <col min="7472" max="7473" width="9.85546875" style="820" customWidth="1"/>
    <col min="7474" max="7474" width="7.5703125" style="820" customWidth="1"/>
    <col min="7475" max="7475" width="13.7109375" style="820" customWidth="1"/>
    <col min="7476" max="7476" width="4.85546875" style="820" customWidth="1"/>
    <col min="7477" max="7477" width="5.7109375" style="820" customWidth="1"/>
    <col min="7478" max="7478" width="8.42578125" style="820" customWidth="1"/>
    <col min="7479" max="7479" width="7.140625" style="820" customWidth="1"/>
    <col min="7480" max="7480" width="6.5703125" style="820" customWidth="1"/>
    <col min="7481" max="7481" width="10.7109375" style="820" customWidth="1"/>
    <col min="7482" max="7684" width="8.85546875" style="820"/>
    <col min="7685" max="7685" width="4.42578125" style="820" customWidth="1"/>
    <col min="7686" max="7686" width="0" style="820" hidden="1" customWidth="1"/>
    <col min="7687" max="7687" width="67.28515625" style="820" customWidth="1"/>
    <col min="7688" max="7688" width="3.42578125" style="820" bestFit="1" customWidth="1"/>
    <col min="7689" max="7689" width="5.140625" style="820" customWidth="1"/>
    <col min="7690" max="7690" width="3.28515625" style="820" bestFit="1" customWidth="1"/>
    <col min="7691" max="7691" width="4.7109375" style="820" bestFit="1" customWidth="1"/>
    <col min="7692" max="7692" width="7.42578125" style="820" bestFit="1" customWidth="1"/>
    <col min="7693" max="7693" width="4.7109375" style="820" customWidth="1"/>
    <col min="7694" max="7694" width="6.7109375" style="820" customWidth="1"/>
    <col min="7695" max="7695" width="7.42578125" style="820" bestFit="1" customWidth="1"/>
    <col min="7696" max="7696" width="4.85546875" style="820" bestFit="1" customWidth="1"/>
    <col min="7697" max="7697" width="4.5703125" style="820" bestFit="1" customWidth="1"/>
    <col min="7698" max="7699" width="7.42578125" style="820" bestFit="1" customWidth="1"/>
    <col min="7700" max="7700" width="6.42578125" style="820" bestFit="1" customWidth="1"/>
    <col min="7701" max="7702" width="4.5703125" style="820" bestFit="1" customWidth="1"/>
    <col min="7703" max="7703" width="6.85546875" style="820" bestFit="1" customWidth="1"/>
    <col min="7704" max="7704" width="5.42578125" style="820" bestFit="1" customWidth="1"/>
    <col min="7705" max="7705" width="4.5703125" style="820" bestFit="1" customWidth="1"/>
    <col min="7706" max="7707" width="7.42578125" style="820" bestFit="1" customWidth="1"/>
    <col min="7708" max="7708" width="6.42578125" style="820" bestFit="1" customWidth="1"/>
    <col min="7709" max="7709" width="5.42578125" style="820" bestFit="1" customWidth="1"/>
    <col min="7710" max="7710" width="4.5703125" style="820" bestFit="1" customWidth="1"/>
    <col min="7711" max="7711" width="6.85546875" style="820" bestFit="1" customWidth="1"/>
    <col min="7712" max="7712" width="6.42578125" style="820" bestFit="1" customWidth="1"/>
    <col min="7713" max="7714" width="4.5703125" style="820" bestFit="1" customWidth="1"/>
    <col min="7715" max="7715" width="6.85546875" style="820" bestFit="1" customWidth="1"/>
    <col min="7716" max="7716" width="6.42578125" style="820" bestFit="1" customWidth="1"/>
    <col min="7717" max="7718" width="4.5703125" style="820" bestFit="1" customWidth="1"/>
    <col min="7719" max="7719" width="6.85546875" style="820" bestFit="1" customWidth="1"/>
    <col min="7720" max="7720" width="6.42578125" style="820" bestFit="1" customWidth="1"/>
    <col min="7721" max="7722" width="4.5703125" style="820" bestFit="1" customWidth="1"/>
    <col min="7723" max="7723" width="6.85546875" style="820" bestFit="1" customWidth="1"/>
    <col min="7724" max="7724" width="7.42578125" style="820" bestFit="1" customWidth="1"/>
    <col min="7725" max="7725" width="5.42578125" style="820" bestFit="1" customWidth="1"/>
    <col min="7726" max="7727" width="7.42578125" style="820" bestFit="1" customWidth="1"/>
    <col min="7728" max="7729" width="9.85546875" style="820" customWidth="1"/>
    <col min="7730" max="7730" width="7.5703125" style="820" customWidth="1"/>
    <col min="7731" max="7731" width="13.7109375" style="820" customWidth="1"/>
    <col min="7732" max="7732" width="4.85546875" style="820" customWidth="1"/>
    <col min="7733" max="7733" width="5.7109375" style="820" customWidth="1"/>
    <col min="7734" max="7734" width="8.42578125" style="820" customWidth="1"/>
    <col min="7735" max="7735" width="7.140625" style="820" customWidth="1"/>
    <col min="7736" max="7736" width="6.5703125" style="820" customWidth="1"/>
    <col min="7737" max="7737" width="10.7109375" style="820" customWidth="1"/>
    <col min="7738" max="7940" width="8.85546875" style="820"/>
    <col min="7941" max="7941" width="4.42578125" style="820" customWidth="1"/>
    <col min="7942" max="7942" width="0" style="820" hidden="1" customWidth="1"/>
    <col min="7943" max="7943" width="67.28515625" style="820" customWidth="1"/>
    <col min="7944" max="7944" width="3.42578125" style="820" bestFit="1" customWidth="1"/>
    <col min="7945" max="7945" width="5.140625" style="820" customWidth="1"/>
    <col min="7946" max="7946" width="3.28515625" style="820" bestFit="1" customWidth="1"/>
    <col min="7947" max="7947" width="4.7109375" style="820" bestFit="1" customWidth="1"/>
    <col min="7948" max="7948" width="7.42578125" style="820" bestFit="1" customWidth="1"/>
    <col min="7949" max="7949" width="4.7109375" style="820" customWidth="1"/>
    <col min="7950" max="7950" width="6.7109375" style="820" customWidth="1"/>
    <col min="7951" max="7951" width="7.42578125" style="820" bestFit="1" customWidth="1"/>
    <col min="7952" max="7952" width="4.85546875" style="820" bestFit="1" customWidth="1"/>
    <col min="7953" max="7953" width="4.5703125" style="820" bestFit="1" customWidth="1"/>
    <col min="7954" max="7955" width="7.42578125" style="820" bestFit="1" customWidth="1"/>
    <col min="7956" max="7956" width="6.42578125" style="820" bestFit="1" customWidth="1"/>
    <col min="7957" max="7958" width="4.5703125" style="820" bestFit="1" customWidth="1"/>
    <col min="7959" max="7959" width="6.85546875" style="820" bestFit="1" customWidth="1"/>
    <col min="7960" max="7960" width="5.42578125" style="820" bestFit="1" customWidth="1"/>
    <col min="7961" max="7961" width="4.5703125" style="820" bestFit="1" customWidth="1"/>
    <col min="7962" max="7963" width="7.42578125" style="820" bestFit="1" customWidth="1"/>
    <col min="7964" max="7964" width="6.42578125" style="820" bestFit="1" customWidth="1"/>
    <col min="7965" max="7965" width="5.42578125" style="820" bestFit="1" customWidth="1"/>
    <col min="7966" max="7966" width="4.5703125" style="820" bestFit="1" customWidth="1"/>
    <col min="7967" max="7967" width="6.85546875" style="820" bestFit="1" customWidth="1"/>
    <col min="7968" max="7968" width="6.42578125" style="820" bestFit="1" customWidth="1"/>
    <col min="7969" max="7970" width="4.5703125" style="820" bestFit="1" customWidth="1"/>
    <col min="7971" max="7971" width="6.85546875" style="820" bestFit="1" customWidth="1"/>
    <col min="7972" max="7972" width="6.42578125" style="820" bestFit="1" customWidth="1"/>
    <col min="7973" max="7974" width="4.5703125" style="820" bestFit="1" customWidth="1"/>
    <col min="7975" max="7975" width="6.85546875" style="820" bestFit="1" customWidth="1"/>
    <col min="7976" max="7976" width="6.42578125" style="820" bestFit="1" customWidth="1"/>
    <col min="7977" max="7978" width="4.5703125" style="820" bestFit="1" customWidth="1"/>
    <col min="7979" max="7979" width="6.85546875" style="820" bestFit="1" customWidth="1"/>
    <col min="7980" max="7980" width="7.42578125" style="820" bestFit="1" customWidth="1"/>
    <col min="7981" max="7981" width="5.42578125" style="820" bestFit="1" customWidth="1"/>
    <col min="7982" max="7983" width="7.42578125" style="820" bestFit="1" customWidth="1"/>
    <col min="7984" max="7985" width="9.85546875" style="820" customWidth="1"/>
    <col min="7986" max="7986" width="7.5703125" style="820" customWidth="1"/>
    <col min="7987" max="7987" width="13.7109375" style="820" customWidth="1"/>
    <col min="7988" max="7988" width="4.85546875" style="820" customWidth="1"/>
    <col min="7989" max="7989" width="5.7109375" style="820" customWidth="1"/>
    <col min="7990" max="7990" width="8.42578125" style="820" customWidth="1"/>
    <col min="7991" max="7991" width="7.140625" style="820" customWidth="1"/>
    <col min="7992" max="7992" width="6.5703125" style="820" customWidth="1"/>
    <col min="7993" max="7993" width="10.7109375" style="820" customWidth="1"/>
    <col min="7994" max="8196" width="8.85546875" style="820"/>
    <col min="8197" max="8197" width="4.42578125" style="820" customWidth="1"/>
    <col min="8198" max="8198" width="0" style="820" hidden="1" customWidth="1"/>
    <col min="8199" max="8199" width="67.28515625" style="820" customWidth="1"/>
    <col min="8200" max="8200" width="3.42578125" style="820" bestFit="1" customWidth="1"/>
    <col min="8201" max="8201" width="5.140625" style="820" customWidth="1"/>
    <col min="8202" max="8202" width="3.28515625" style="820" bestFit="1" customWidth="1"/>
    <col min="8203" max="8203" width="4.7109375" style="820" bestFit="1" customWidth="1"/>
    <col min="8204" max="8204" width="7.42578125" style="820" bestFit="1" customWidth="1"/>
    <col min="8205" max="8205" width="4.7109375" style="820" customWidth="1"/>
    <col min="8206" max="8206" width="6.7109375" style="820" customWidth="1"/>
    <col min="8207" max="8207" width="7.42578125" style="820" bestFit="1" customWidth="1"/>
    <col min="8208" max="8208" width="4.85546875" style="820" bestFit="1" customWidth="1"/>
    <col min="8209" max="8209" width="4.5703125" style="820" bestFit="1" customWidth="1"/>
    <col min="8210" max="8211" width="7.42578125" style="820" bestFit="1" customWidth="1"/>
    <col min="8212" max="8212" width="6.42578125" style="820" bestFit="1" customWidth="1"/>
    <col min="8213" max="8214" width="4.5703125" style="820" bestFit="1" customWidth="1"/>
    <col min="8215" max="8215" width="6.85546875" style="820" bestFit="1" customWidth="1"/>
    <col min="8216" max="8216" width="5.42578125" style="820" bestFit="1" customWidth="1"/>
    <col min="8217" max="8217" width="4.5703125" style="820" bestFit="1" customWidth="1"/>
    <col min="8218" max="8219" width="7.42578125" style="820" bestFit="1" customWidth="1"/>
    <col min="8220" max="8220" width="6.42578125" style="820" bestFit="1" customWidth="1"/>
    <col min="8221" max="8221" width="5.42578125" style="820" bestFit="1" customWidth="1"/>
    <col min="8222" max="8222" width="4.5703125" style="820" bestFit="1" customWidth="1"/>
    <col min="8223" max="8223" width="6.85546875" style="820" bestFit="1" customWidth="1"/>
    <col min="8224" max="8224" width="6.42578125" style="820" bestFit="1" customWidth="1"/>
    <col min="8225" max="8226" width="4.5703125" style="820" bestFit="1" customWidth="1"/>
    <col min="8227" max="8227" width="6.85546875" style="820" bestFit="1" customWidth="1"/>
    <col min="8228" max="8228" width="6.42578125" style="820" bestFit="1" customWidth="1"/>
    <col min="8229" max="8230" width="4.5703125" style="820" bestFit="1" customWidth="1"/>
    <col min="8231" max="8231" width="6.85546875" style="820" bestFit="1" customWidth="1"/>
    <col min="8232" max="8232" width="6.42578125" style="820" bestFit="1" customWidth="1"/>
    <col min="8233" max="8234" width="4.5703125" style="820" bestFit="1" customWidth="1"/>
    <col min="8235" max="8235" width="6.85546875" style="820" bestFit="1" customWidth="1"/>
    <col min="8236" max="8236" width="7.42578125" style="820" bestFit="1" customWidth="1"/>
    <col min="8237" max="8237" width="5.42578125" style="820" bestFit="1" customWidth="1"/>
    <col min="8238" max="8239" width="7.42578125" style="820" bestFit="1" customWidth="1"/>
    <col min="8240" max="8241" width="9.85546875" style="820" customWidth="1"/>
    <col min="8242" max="8242" width="7.5703125" style="820" customWidth="1"/>
    <col min="8243" max="8243" width="13.7109375" style="820" customWidth="1"/>
    <col min="8244" max="8244" width="4.85546875" style="820" customWidth="1"/>
    <col min="8245" max="8245" width="5.7109375" style="820" customWidth="1"/>
    <col min="8246" max="8246" width="8.42578125" style="820" customWidth="1"/>
    <col min="8247" max="8247" width="7.140625" style="820" customWidth="1"/>
    <col min="8248" max="8248" width="6.5703125" style="820" customWidth="1"/>
    <col min="8249" max="8249" width="10.7109375" style="820" customWidth="1"/>
    <col min="8250" max="8452" width="8.85546875" style="820"/>
    <col min="8453" max="8453" width="4.42578125" style="820" customWidth="1"/>
    <col min="8454" max="8454" width="0" style="820" hidden="1" customWidth="1"/>
    <col min="8455" max="8455" width="67.28515625" style="820" customWidth="1"/>
    <col min="8456" max="8456" width="3.42578125" style="820" bestFit="1" customWidth="1"/>
    <col min="8457" max="8457" width="5.140625" style="820" customWidth="1"/>
    <col min="8458" max="8458" width="3.28515625" style="820" bestFit="1" customWidth="1"/>
    <col min="8459" max="8459" width="4.7109375" style="820" bestFit="1" customWidth="1"/>
    <col min="8460" max="8460" width="7.42578125" style="820" bestFit="1" customWidth="1"/>
    <col min="8461" max="8461" width="4.7109375" style="820" customWidth="1"/>
    <col min="8462" max="8462" width="6.7109375" style="820" customWidth="1"/>
    <col min="8463" max="8463" width="7.42578125" style="820" bestFit="1" customWidth="1"/>
    <col min="8464" max="8464" width="4.85546875" style="820" bestFit="1" customWidth="1"/>
    <col min="8465" max="8465" width="4.5703125" style="820" bestFit="1" customWidth="1"/>
    <col min="8466" max="8467" width="7.42578125" style="820" bestFit="1" customWidth="1"/>
    <col min="8468" max="8468" width="6.42578125" style="820" bestFit="1" customWidth="1"/>
    <col min="8469" max="8470" width="4.5703125" style="820" bestFit="1" customWidth="1"/>
    <col min="8471" max="8471" width="6.85546875" style="820" bestFit="1" customWidth="1"/>
    <col min="8472" max="8472" width="5.42578125" style="820" bestFit="1" customWidth="1"/>
    <col min="8473" max="8473" width="4.5703125" style="820" bestFit="1" customWidth="1"/>
    <col min="8474" max="8475" width="7.42578125" style="820" bestFit="1" customWidth="1"/>
    <col min="8476" max="8476" width="6.42578125" style="820" bestFit="1" customWidth="1"/>
    <col min="8477" max="8477" width="5.42578125" style="820" bestFit="1" customWidth="1"/>
    <col min="8478" max="8478" width="4.5703125" style="820" bestFit="1" customWidth="1"/>
    <col min="8479" max="8479" width="6.85546875" style="820" bestFit="1" customWidth="1"/>
    <col min="8480" max="8480" width="6.42578125" style="820" bestFit="1" customWidth="1"/>
    <col min="8481" max="8482" width="4.5703125" style="820" bestFit="1" customWidth="1"/>
    <col min="8483" max="8483" width="6.85546875" style="820" bestFit="1" customWidth="1"/>
    <col min="8484" max="8484" width="6.42578125" style="820" bestFit="1" customWidth="1"/>
    <col min="8485" max="8486" width="4.5703125" style="820" bestFit="1" customWidth="1"/>
    <col min="8487" max="8487" width="6.85546875" style="820" bestFit="1" customWidth="1"/>
    <col min="8488" max="8488" width="6.42578125" style="820" bestFit="1" customWidth="1"/>
    <col min="8489" max="8490" width="4.5703125" style="820" bestFit="1" customWidth="1"/>
    <col min="8491" max="8491" width="6.85546875" style="820" bestFit="1" customWidth="1"/>
    <col min="8492" max="8492" width="7.42578125" style="820" bestFit="1" customWidth="1"/>
    <col min="8493" max="8493" width="5.42578125" style="820" bestFit="1" customWidth="1"/>
    <col min="8494" max="8495" width="7.42578125" style="820" bestFit="1" customWidth="1"/>
    <col min="8496" max="8497" width="9.85546875" style="820" customWidth="1"/>
    <col min="8498" max="8498" width="7.5703125" style="820" customWidth="1"/>
    <col min="8499" max="8499" width="13.7109375" style="820" customWidth="1"/>
    <col min="8500" max="8500" width="4.85546875" style="820" customWidth="1"/>
    <col min="8501" max="8501" width="5.7109375" style="820" customWidth="1"/>
    <col min="8502" max="8502" width="8.42578125" style="820" customWidth="1"/>
    <col min="8503" max="8503" width="7.140625" style="820" customWidth="1"/>
    <col min="8504" max="8504" width="6.5703125" style="820" customWidth="1"/>
    <col min="8505" max="8505" width="10.7109375" style="820" customWidth="1"/>
    <col min="8506" max="8708" width="8.85546875" style="820"/>
    <col min="8709" max="8709" width="4.42578125" style="820" customWidth="1"/>
    <col min="8710" max="8710" width="0" style="820" hidden="1" customWidth="1"/>
    <col min="8711" max="8711" width="67.28515625" style="820" customWidth="1"/>
    <col min="8712" max="8712" width="3.42578125" style="820" bestFit="1" customWidth="1"/>
    <col min="8713" max="8713" width="5.140625" style="820" customWidth="1"/>
    <col min="8714" max="8714" width="3.28515625" style="820" bestFit="1" customWidth="1"/>
    <col min="8715" max="8715" width="4.7109375" style="820" bestFit="1" customWidth="1"/>
    <col min="8716" max="8716" width="7.42578125" style="820" bestFit="1" customWidth="1"/>
    <col min="8717" max="8717" width="4.7109375" style="820" customWidth="1"/>
    <col min="8718" max="8718" width="6.7109375" style="820" customWidth="1"/>
    <col min="8719" max="8719" width="7.42578125" style="820" bestFit="1" customWidth="1"/>
    <col min="8720" max="8720" width="4.85546875" style="820" bestFit="1" customWidth="1"/>
    <col min="8721" max="8721" width="4.5703125" style="820" bestFit="1" customWidth="1"/>
    <col min="8722" max="8723" width="7.42578125" style="820" bestFit="1" customWidth="1"/>
    <col min="8724" max="8724" width="6.42578125" style="820" bestFit="1" customWidth="1"/>
    <col min="8725" max="8726" width="4.5703125" style="820" bestFit="1" customWidth="1"/>
    <col min="8727" max="8727" width="6.85546875" style="820" bestFit="1" customWidth="1"/>
    <col min="8728" max="8728" width="5.42578125" style="820" bestFit="1" customWidth="1"/>
    <col min="8729" max="8729" width="4.5703125" style="820" bestFit="1" customWidth="1"/>
    <col min="8730" max="8731" width="7.42578125" style="820" bestFit="1" customWidth="1"/>
    <col min="8732" max="8732" width="6.42578125" style="820" bestFit="1" customWidth="1"/>
    <col min="8733" max="8733" width="5.42578125" style="820" bestFit="1" customWidth="1"/>
    <col min="8734" max="8734" width="4.5703125" style="820" bestFit="1" customWidth="1"/>
    <col min="8735" max="8735" width="6.85546875" style="820" bestFit="1" customWidth="1"/>
    <col min="8736" max="8736" width="6.42578125" style="820" bestFit="1" customWidth="1"/>
    <col min="8737" max="8738" width="4.5703125" style="820" bestFit="1" customWidth="1"/>
    <col min="8739" max="8739" width="6.85546875" style="820" bestFit="1" customWidth="1"/>
    <col min="8740" max="8740" width="6.42578125" style="820" bestFit="1" customWidth="1"/>
    <col min="8741" max="8742" width="4.5703125" style="820" bestFit="1" customWidth="1"/>
    <col min="8743" max="8743" width="6.85546875" style="820" bestFit="1" customWidth="1"/>
    <col min="8744" max="8744" width="6.42578125" style="820" bestFit="1" customWidth="1"/>
    <col min="8745" max="8746" width="4.5703125" style="820" bestFit="1" customWidth="1"/>
    <col min="8747" max="8747" width="6.85546875" style="820" bestFit="1" customWidth="1"/>
    <col min="8748" max="8748" width="7.42578125" style="820" bestFit="1" customWidth="1"/>
    <col min="8749" max="8749" width="5.42578125" style="820" bestFit="1" customWidth="1"/>
    <col min="8750" max="8751" width="7.42578125" style="820" bestFit="1" customWidth="1"/>
    <col min="8752" max="8753" width="9.85546875" style="820" customWidth="1"/>
    <col min="8754" max="8754" width="7.5703125" style="820" customWidth="1"/>
    <col min="8755" max="8755" width="13.7109375" style="820" customWidth="1"/>
    <col min="8756" max="8756" width="4.85546875" style="820" customWidth="1"/>
    <col min="8757" max="8757" width="5.7109375" style="820" customWidth="1"/>
    <col min="8758" max="8758" width="8.42578125" style="820" customWidth="1"/>
    <col min="8759" max="8759" width="7.140625" style="820" customWidth="1"/>
    <col min="8760" max="8760" width="6.5703125" style="820" customWidth="1"/>
    <col min="8761" max="8761" width="10.7109375" style="820" customWidth="1"/>
    <col min="8762" max="8964" width="8.85546875" style="820"/>
    <col min="8965" max="8965" width="4.42578125" style="820" customWidth="1"/>
    <col min="8966" max="8966" width="0" style="820" hidden="1" customWidth="1"/>
    <col min="8967" max="8967" width="67.28515625" style="820" customWidth="1"/>
    <col min="8968" max="8968" width="3.42578125" style="820" bestFit="1" customWidth="1"/>
    <col min="8969" max="8969" width="5.140625" style="820" customWidth="1"/>
    <col min="8970" max="8970" width="3.28515625" style="820" bestFit="1" customWidth="1"/>
    <col min="8971" max="8971" width="4.7109375" style="820" bestFit="1" customWidth="1"/>
    <col min="8972" max="8972" width="7.42578125" style="820" bestFit="1" customWidth="1"/>
    <col min="8973" max="8973" width="4.7109375" style="820" customWidth="1"/>
    <col min="8974" max="8974" width="6.7109375" style="820" customWidth="1"/>
    <col min="8975" max="8975" width="7.42578125" style="820" bestFit="1" customWidth="1"/>
    <col min="8976" max="8976" width="4.85546875" style="820" bestFit="1" customWidth="1"/>
    <col min="8977" max="8977" width="4.5703125" style="820" bestFit="1" customWidth="1"/>
    <col min="8978" max="8979" width="7.42578125" style="820" bestFit="1" customWidth="1"/>
    <col min="8980" max="8980" width="6.42578125" style="820" bestFit="1" customWidth="1"/>
    <col min="8981" max="8982" width="4.5703125" style="820" bestFit="1" customWidth="1"/>
    <col min="8983" max="8983" width="6.85546875" style="820" bestFit="1" customWidth="1"/>
    <col min="8984" max="8984" width="5.42578125" style="820" bestFit="1" customWidth="1"/>
    <col min="8985" max="8985" width="4.5703125" style="820" bestFit="1" customWidth="1"/>
    <col min="8986" max="8987" width="7.42578125" style="820" bestFit="1" customWidth="1"/>
    <col min="8988" max="8988" width="6.42578125" style="820" bestFit="1" customWidth="1"/>
    <col min="8989" max="8989" width="5.42578125" style="820" bestFit="1" customWidth="1"/>
    <col min="8990" max="8990" width="4.5703125" style="820" bestFit="1" customWidth="1"/>
    <col min="8991" max="8991" width="6.85546875" style="820" bestFit="1" customWidth="1"/>
    <col min="8992" max="8992" width="6.42578125" style="820" bestFit="1" customWidth="1"/>
    <col min="8993" max="8994" width="4.5703125" style="820" bestFit="1" customWidth="1"/>
    <col min="8995" max="8995" width="6.85546875" style="820" bestFit="1" customWidth="1"/>
    <col min="8996" max="8996" width="6.42578125" style="820" bestFit="1" customWidth="1"/>
    <col min="8997" max="8998" width="4.5703125" style="820" bestFit="1" customWidth="1"/>
    <col min="8999" max="8999" width="6.85546875" style="820" bestFit="1" customWidth="1"/>
    <col min="9000" max="9000" width="6.42578125" style="820" bestFit="1" customWidth="1"/>
    <col min="9001" max="9002" width="4.5703125" style="820" bestFit="1" customWidth="1"/>
    <col min="9003" max="9003" width="6.85546875" style="820" bestFit="1" customWidth="1"/>
    <col min="9004" max="9004" width="7.42578125" style="820" bestFit="1" customWidth="1"/>
    <col min="9005" max="9005" width="5.42578125" style="820" bestFit="1" customWidth="1"/>
    <col min="9006" max="9007" width="7.42578125" style="820" bestFit="1" customWidth="1"/>
    <col min="9008" max="9009" width="9.85546875" style="820" customWidth="1"/>
    <col min="9010" max="9010" width="7.5703125" style="820" customWidth="1"/>
    <col min="9011" max="9011" width="13.7109375" style="820" customWidth="1"/>
    <col min="9012" max="9012" width="4.85546875" style="820" customWidth="1"/>
    <col min="9013" max="9013" width="5.7109375" style="820" customWidth="1"/>
    <col min="9014" max="9014" width="8.42578125" style="820" customWidth="1"/>
    <col min="9015" max="9015" width="7.140625" style="820" customWidth="1"/>
    <col min="9016" max="9016" width="6.5703125" style="820" customWidth="1"/>
    <col min="9017" max="9017" width="10.7109375" style="820" customWidth="1"/>
    <col min="9018" max="9220" width="8.85546875" style="820"/>
    <col min="9221" max="9221" width="4.42578125" style="820" customWidth="1"/>
    <col min="9222" max="9222" width="0" style="820" hidden="1" customWidth="1"/>
    <col min="9223" max="9223" width="67.28515625" style="820" customWidth="1"/>
    <col min="9224" max="9224" width="3.42578125" style="820" bestFit="1" customWidth="1"/>
    <col min="9225" max="9225" width="5.140625" style="820" customWidth="1"/>
    <col min="9226" max="9226" width="3.28515625" style="820" bestFit="1" customWidth="1"/>
    <col min="9227" max="9227" width="4.7109375" style="820" bestFit="1" customWidth="1"/>
    <col min="9228" max="9228" width="7.42578125" style="820" bestFit="1" customWidth="1"/>
    <col min="9229" max="9229" width="4.7109375" style="820" customWidth="1"/>
    <col min="9230" max="9230" width="6.7109375" style="820" customWidth="1"/>
    <col min="9231" max="9231" width="7.42578125" style="820" bestFit="1" customWidth="1"/>
    <col min="9232" max="9232" width="4.85546875" style="820" bestFit="1" customWidth="1"/>
    <col min="9233" max="9233" width="4.5703125" style="820" bestFit="1" customWidth="1"/>
    <col min="9234" max="9235" width="7.42578125" style="820" bestFit="1" customWidth="1"/>
    <col min="9236" max="9236" width="6.42578125" style="820" bestFit="1" customWidth="1"/>
    <col min="9237" max="9238" width="4.5703125" style="820" bestFit="1" customWidth="1"/>
    <col min="9239" max="9239" width="6.85546875" style="820" bestFit="1" customWidth="1"/>
    <col min="9240" max="9240" width="5.42578125" style="820" bestFit="1" customWidth="1"/>
    <col min="9241" max="9241" width="4.5703125" style="820" bestFit="1" customWidth="1"/>
    <col min="9242" max="9243" width="7.42578125" style="820" bestFit="1" customWidth="1"/>
    <col min="9244" max="9244" width="6.42578125" style="820" bestFit="1" customWidth="1"/>
    <col min="9245" max="9245" width="5.42578125" style="820" bestFit="1" customWidth="1"/>
    <col min="9246" max="9246" width="4.5703125" style="820" bestFit="1" customWidth="1"/>
    <col min="9247" max="9247" width="6.85546875" style="820" bestFit="1" customWidth="1"/>
    <col min="9248" max="9248" width="6.42578125" style="820" bestFit="1" customWidth="1"/>
    <col min="9249" max="9250" width="4.5703125" style="820" bestFit="1" customWidth="1"/>
    <col min="9251" max="9251" width="6.85546875" style="820" bestFit="1" customWidth="1"/>
    <col min="9252" max="9252" width="6.42578125" style="820" bestFit="1" customWidth="1"/>
    <col min="9253" max="9254" width="4.5703125" style="820" bestFit="1" customWidth="1"/>
    <col min="9255" max="9255" width="6.85546875" style="820" bestFit="1" customWidth="1"/>
    <col min="9256" max="9256" width="6.42578125" style="820" bestFit="1" customWidth="1"/>
    <col min="9257" max="9258" width="4.5703125" style="820" bestFit="1" customWidth="1"/>
    <col min="9259" max="9259" width="6.85546875" style="820" bestFit="1" customWidth="1"/>
    <col min="9260" max="9260" width="7.42578125" style="820" bestFit="1" customWidth="1"/>
    <col min="9261" max="9261" width="5.42578125" style="820" bestFit="1" customWidth="1"/>
    <col min="9262" max="9263" width="7.42578125" style="820" bestFit="1" customWidth="1"/>
    <col min="9264" max="9265" width="9.85546875" style="820" customWidth="1"/>
    <col min="9266" max="9266" width="7.5703125" style="820" customWidth="1"/>
    <col min="9267" max="9267" width="13.7109375" style="820" customWidth="1"/>
    <col min="9268" max="9268" width="4.85546875" style="820" customWidth="1"/>
    <col min="9269" max="9269" width="5.7109375" style="820" customWidth="1"/>
    <col min="9270" max="9270" width="8.42578125" style="820" customWidth="1"/>
    <col min="9271" max="9271" width="7.140625" style="820" customWidth="1"/>
    <col min="9272" max="9272" width="6.5703125" style="820" customWidth="1"/>
    <col min="9273" max="9273" width="10.7109375" style="820" customWidth="1"/>
    <col min="9274" max="9476" width="8.85546875" style="820"/>
    <col min="9477" max="9477" width="4.42578125" style="820" customWidth="1"/>
    <col min="9478" max="9478" width="0" style="820" hidden="1" customWidth="1"/>
    <col min="9479" max="9479" width="67.28515625" style="820" customWidth="1"/>
    <col min="9480" max="9480" width="3.42578125" style="820" bestFit="1" customWidth="1"/>
    <col min="9481" max="9481" width="5.140625" style="820" customWidth="1"/>
    <col min="9482" max="9482" width="3.28515625" style="820" bestFit="1" customWidth="1"/>
    <col min="9483" max="9483" width="4.7109375" style="820" bestFit="1" customWidth="1"/>
    <col min="9484" max="9484" width="7.42578125" style="820" bestFit="1" customWidth="1"/>
    <col min="9485" max="9485" width="4.7109375" style="820" customWidth="1"/>
    <col min="9486" max="9486" width="6.7109375" style="820" customWidth="1"/>
    <col min="9487" max="9487" width="7.42578125" style="820" bestFit="1" customWidth="1"/>
    <col min="9488" max="9488" width="4.85546875" style="820" bestFit="1" customWidth="1"/>
    <col min="9489" max="9489" width="4.5703125" style="820" bestFit="1" customWidth="1"/>
    <col min="9490" max="9491" width="7.42578125" style="820" bestFit="1" customWidth="1"/>
    <col min="9492" max="9492" width="6.42578125" style="820" bestFit="1" customWidth="1"/>
    <col min="9493" max="9494" width="4.5703125" style="820" bestFit="1" customWidth="1"/>
    <col min="9495" max="9495" width="6.85546875" style="820" bestFit="1" customWidth="1"/>
    <col min="9496" max="9496" width="5.42578125" style="820" bestFit="1" customWidth="1"/>
    <col min="9497" max="9497" width="4.5703125" style="820" bestFit="1" customWidth="1"/>
    <col min="9498" max="9499" width="7.42578125" style="820" bestFit="1" customWidth="1"/>
    <col min="9500" max="9500" width="6.42578125" style="820" bestFit="1" customWidth="1"/>
    <col min="9501" max="9501" width="5.42578125" style="820" bestFit="1" customWidth="1"/>
    <col min="9502" max="9502" width="4.5703125" style="820" bestFit="1" customWidth="1"/>
    <col min="9503" max="9503" width="6.85546875" style="820" bestFit="1" customWidth="1"/>
    <col min="9504" max="9504" width="6.42578125" style="820" bestFit="1" customWidth="1"/>
    <col min="9505" max="9506" width="4.5703125" style="820" bestFit="1" customWidth="1"/>
    <col min="9507" max="9507" width="6.85546875" style="820" bestFit="1" customWidth="1"/>
    <col min="9508" max="9508" width="6.42578125" style="820" bestFit="1" customWidth="1"/>
    <col min="9509" max="9510" width="4.5703125" style="820" bestFit="1" customWidth="1"/>
    <col min="9511" max="9511" width="6.85546875" style="820" bestFit="1" customWidth="1"/>
    <col min="9512" max="9512" width="6.42578125" style="820" bestFit="1" customWidth="1"/>
    <col min="9513" max="9514" width="4.5703125" style="820" bestFit="1" customWidth="1"/>
    <col min="9515" max="9515" width="6.85546875" style="820" bestFit="1" customWidth="1"/>
    <col min="9516" max="9516" width="7.42578125" style="820" bestFit="1" customWidth="1"/>
    <col min="9517" max="9517" width="5.42578125" style="820" bestFit="1" customWidth="1"/>
    <col min="9518" max="9519" width="7.42578125" style="820" bestFit="1" customWidth="1"/>
    <col min="9520" max="9521" width="9.85546875" style="820" customWidth="1"/>
    <col min="9522" max="9522" width="7.5703125" style="820" customWidth="1"/>
    <col min="9523" max="9523" width="13.7109375" style="820" customWidth="1"/>
    <col min="9524" max="9524" width="4.85546875" style="820" customWidth="1"/>
    <col min="9525" max="9525" width="5.7109375" style="820" customWidth="1"/>
    <col min="9526" max="9526" width="8.42578125" style="820" customWidth="1"/>
    <col min="9527" max="9527" width="7.140625" style="820" customWidth="1"/>
    <col min="9528" max="9528" width="6.5703125" style="820" customWidth="1"/>
    <col min="9529" max="9529" width="10.7109375" style="820" customWidth="1"/>
    <col min="9530" max="9732" width="8.85546875" style="820"/>
    <col min="9733" max="9733" width="4.42578125" style="820" customWidth="1"/>
    <col min="9734" max="9734" width="0" style="820" hidden="1" customWidth="1"/>
    <col min="9735" max="9735" width="67.28515625" style="820" customWidth="1"/>
    <col min="9736" max="9736" width="3.42578125" style="820" bestFit="1" customWidth="1"/>
    <col min="9737" max="9737" width="5.140625" style="820" customWidth="1"/>
    <col min="9738" max="9738" width="3.28515625" style="820" bestFit="1" customWidth="1"/>
    <col min="9739" max="9739" width="4.7109375" style="820" bestFit="1" customWidth="1"/>
    <col min="9740" max="9740" width="7.42578125" style="820" bestFit="1" customWidth="1"/>
    <col min="9741" max="9741" width="4.7109375" style="820" customWidth="1"/>
    <col min="9742" max="9742" width="6.7109375" style="820" customWidth="1"/>
    <col min="9743" max="9743" width="7.42578125" style="820" bestFit="1" customWidth="1"/>
    <col min="9744" max="9744" width="4.85546875" style="820" bestFit="1" customWidth="1"/>
    <col min="9745" max="9745" width="4.5703125" style="820" bestFit="1" customWidth="1"/>
    <col min="9746" max="9747" width="7.42578125" style="820" bestFit="1" customWidth="1"/>
    <col min="9748" max="9748" width="6.42578125" style="820" bestFit="1" customWidth="1"/>
    <col min="9749" max="9750" width="4.5703125" style="820" bestFit="1" customWidth="1"/>
    <col min="9751" max="9751" width="6.85546875" style="820" bestFit="1" customWidth="1"/>
    <col min="9752" max="9752" width="5.42578125" style="820" bestFit="1" customWidth="1"/>
    <col min="9753" max="9753" width="4.5703125" style="820" bestFit="1" customWidth="1"/>
    <col min="9754" max="9755" width="7.42578125" style="820" bestFit="1" customWidth="1"/>
    <col min="9756" max="9756" width="6.42578125" style="820" bestFit="1" customWidth="1"/>
    <col min="9757" max="9757" width="5.42578125" style="820" bestFit="1" customWidth="1"/>
    <col min="9758" max="9758" width="4.5703125" style="820" bestFit="1" customWidth="1"/>
    <col min="9759" max="9759" width="6.85546875" style="820" bestFit="1" customWidth="1"/>
    <col min="9760" max="9760" width="6.42578125" style="820" bestFit="1" customWidth="1"/>
    <col min="9761" max="9762" width="4.5703125" style="820" bestFit="1" customWidth="1"/>
    <col min="9763" max="9763" width="6.85546875" style="820" bestFit="1" customWidth="1"/>
    <col min="9764" max="9764" width="6.42578125" style="820" bestFit="1" customWidth="1"/>
    <col min="9765" max="9766" width="4.5703125" style="820" bestFit="1" customWidth="1"/>
    <col min="9767" max="9767" width="6.85546875" style="820" bestFit="1" customWidth="1"/>
    <col min="9768" max="9768" width="6.42578125" style="820" bestFit="1" customWidth="1"/>
    <col min="9769" max="9770" width="4.5703125" style="820" bestFit="1" customWidth="1"/>
    <col min="9771" max="9771" width="6.85546875" style="820" bestFit="1" customWidth="1"/>
    <col min="9772" max="9772" width="7.42578125" style="820" bestFit="1" customWidth="1"/>
    <col min="9773" max="9773" width="5.42578125" style="820" bestFit="1" customWidth="1"/>
    <col min="9774" max="9775" width="7.42578125" style="820" bestFit="1" customWidth="1"/>
    <col min="9776" max="9777" width="9.85546875" style="820" customWidth="1"/>
    <col min="9778" max="9778" width="7.5703125" style="820" customWidth="1"/>
    <col min="9779" max="9779" width="13.7109375" style="820" customWidth="1"/>
    <col min="9780" max="9780" width="4.85546875" style="820" customWidth="1"/>
    <col min="9781" max="9781" width="5.7109375" style="820" customWidth="1"/>
    <col min="9782" max="9782" width="8.42578125" style="820" customWidth="1"/>
    <col min="9783" max="9783" width="7.140625" style="820" customWidth="1"/>
    <col min="9784" max="9784" width="6.5703125" style="820" customWidth="1"/>
    <col min="9785" max="9785" width="10.7109375" style="820" customWidth="1"/>
    <col min="9786" max="9988" width="8.85546875" style="820"/>
    <col min="9989" max="9989" width="4.42578125" style="820" customWidth="1"/>
    <col min="9990" max="9990" width="0" style="820" hidden="1" customWidth="1"/>
    <col min="9991" max="9991" width="67.28515625" style="820" customWidth="1"/>
    <col min="9992" max="9992" width="3.42578125" style="820" bestFit="1" customWidth="1"/>
    <col min="9993" max="9993" width="5.140625" style="820" customWidth="1"/>
    <col min="9994" max="9994" width="3.28515625" style="820" bestFit="1" customWidth="1"/>
    <col min="9995" max="9995" width="4.7109375" style="820" bestFit="1" customWidth="1"/>
    <col min="9996" max="9996" width="7.42578125" style="820" bestFit="1" customWidth="1"/>
    <col min="9997" max="9997" width="4.7109375" style="820" customWidth="1"/>
    <col min="9998" max="9998" width="6.7109375" style="820" customWidth="1"/>
    <col min="9999" max="9999" width="7.42578125" style="820" bestFit="1" customWidth="1"/>
    <col min="10000" max="10000" width="4.85546875" style="820" bestFit="1" customWidth="1"/>
    <col min="10001" max="10001" width="4.5703125" style="820" bestFit="1" customWidth="1"/>
    <col min="10002" max="10003" width="7.42578125" style="820" bestFit="1" customWidth="1"/>
    <col min="10004" max="10004" width="6.42578125" style="820" bestFit="1" customWidth="1"/>
    <col min="10005" max="10006" width="4.5703125" style="820" bestFit="1" customWidth="1"/>
    <col min="10007" max="10007" width="6.85546875" style="820" bestFit="1" customWidth="1"/>
    <col min="10008" max="10008" width="5.42578125" style="820" bestFit="1" customWidth="1"/>
    <col min="10009" max="10009" width="4.5703125" style="820" bestFit="1" customWidth="1"/>
    <col min="10010" max="10011" width="7.42578125" style="820" bestFit="1" customWidth="1"/>
    <col min="10012" max="10012" width="6.42578125" style="820" bestFit="1" customWidth="1"/>
    <col min="10013" max="10013" width="5.42578125" style="820" bestFit="1" customWidth="1"/>
    <col min="10014" max="10014" width="4.5703125" style="820" bestFit="1" customWidth="1"/>
    <col min="10015" max="10015" width="6.85546875" style="820" bestFit="1" customWidth="1"/>
    <col min="10016" max="10016" width="6.42578125" style="820" bestFit="1" customWidth="1"/>
    <col min="10017" max="10018" width="4.5703125" style="820" bestFit="1" customWidth="1"/>
    <col min="10019" max="10019" width="6.85546875" style="820" bestFit="1" customWidth="1"/>
    <col min="10020" max="10020" width="6.42578125" style="820" bestFit="1" customWidth="1"/>
    <col min="10021" max="10022" width="4.5703125" style="820" bestFit="1" customWidth="1"/>
    <col min="10023" max="10023" width="6.85546875" style="820" bestFit="1" customWidth="1"/>
    <col min="10024" max="10024" width="6.42578125" style="820" bestFit="1" customWidth="1"/>
    <col min="10025" max="10026" width="4.5703125" style="820" bestFit="1" customWidth="1"/>
    <col min="10027" max="10027" width="6.85546875" style="820" bestFit="1" customWidth="1"/>
    <col min="10028" max="10028" width="7.42578125" style="820" bestFit="1" customWidth="1"/>
    <col min="10029" max="10029" width="5.42578125" style="820" bestFit="1" customWidth="1"/>
    <col min="10030" max="10031" width="7.42578125" style="820" bestFit="1" customWidth="1"/>
    <col min="10032" max="10033" width="9.85546875" style="820" customWidth="1"/>
    <col min="10034" max="10034" width="7.5703125" style="820" customWidth="1"/>
    <col min="10035" max="10035" width="13.7109375" style="820" customWidth="1"/>
    <col min="10036" max="10036" width="4.85546875" style="820" customWidth="1"/>
    <col min="10037" max="10037" width="5.7109375" style="820" customWidth="1"/>
    <col min="10038" max="10038" width="8.42578125" style="820" customWidth="1"/>
    <col min="10039" max="10039" width="7.140625" style="820" customWidth="1"/>
    <col min="10040" max="10040" width="6.5703125" style="820" customWidth="1"/>
    <col min="10041" max="10041" width="10.7109375" style="820" customWidth="1"/>
    <col min="10042" max="10244" width="8.85546875" style="820"/>
    <col min="10245" max="10245" width="4.42578125" style="820" customWidth="1"/>
    <col min="10246" max="10246" width="0" style="820" hidden="1" customWidth="1"/>
    <col min="10247" max="10247" width="67.28515625" style="820" customWidth="1"/>
    <col min="10248" max="10248" width="3.42578125" style="820" bestFit="1" customWidth="1"/>
    <col min="10249" max="10249" width="5.140625" style="820" customWidth="1"/>
    <col min="10250" max="10250" width="3.28515625" style="820" bestFit="1" customWidth="1"/>
    <col min="10251" max="10251" width="4.7109375" style="820" bestFit="1" customWidth="1"/>
    <col min="10252" max="10252" width="7.42578125" style="820" bestFit="1" customWidth="1"/>
    <col min="10253" max="10253" width="4.7109375" style="820" customWidth="1"/>
    <col min="10254" max="10254" width="6.7109375" style="820" customWidth="1"/>
    <col min="10255" max="10255" width="7.42578125" style="820" bestFit="1" customWidth="1"/>
    <col min="10256" max="10256" width="4.85546875" style="820" bestFit="1" customWidth="1"/>
    <col min="10257" max="10257" width="4.5703125" style="820" bestFit="1" customWidth="1"/>
    <col min="10258" max="10259" width="7.42578125" style="820" bestFit="1" customWidth="1"/>
    <col min="10260" max="10260" width="6.42578125" style="820" bestFit="1" customWidth="1"/>
    <col min="10261" max="10262" width="4.5703125" style="820" bestFit="1" customWidth="1"/>
    <col min="10263" max="10263" width="6.85546875" style="820" bestFit="1" customWidth="1"/>
    <col min="10264" max="10264" width="5.42578125" style="820" bestFit="1" customWidth="1"/>
    <col min="10265" max="10265" width="4.5703125" style="820" bestFit="1" customWidth="1"/>
    <col min="10266" max="10267" width="7.42578125" style="820" bestFit="1" customWidth="1"/>
    <col min="10268" max="10268" width="6.42578125" style="820" bestFit="1" customWidth="1"/>
    <col min="10269" max="10269" width="5.42578125" style="820" bestFit="1" customWidth="1"/>
    <col min="10270" max="10270" width="4.5703125" style="820" bestFit="1" customWidth="1"/>
    <col min="10271" max="10271" width="6.85546875" style="820" bestFit="1" customWidth="1"/>
    <col min="10272" max="10272" width="6.42578125" style="820" bestFit="1" customWidth="1"/>
    <col min="10273" max="10274" width="4.5703125" style="820" bestFit="1" customWidth="1"/>
    <col min="10275" max="10275" width="6.85546875" style="820" bestFit="1" customWidth="1"/>
    <col min="10276" max="10276" width="6.42578125" style="820" bestFit="1" customWidth="1"/>
    <col min="10277" max="10278" width="4.5703125" style="820" bestFit="1" customWidth="1"/>
    <col min="10279" max="10279" width="6.85546875" style="820" bestFit="1" customWidth="1"/>
    <col min="10280" max="10280" width="6.42578125" style="820" bestFit="1" customWidth="1"/>
    <col min="10281" max="10282" width="4.5703125" style="820" bestFit="1" customWidth="1"/>
    <col min="10283" max="10283" width="6.85546875" style="820" bestFit="1" customWidth="1"/>
    <col min="10284" max="10284" width="7.42578125" style="820" bestFit="1" customWidth="1"/>
    <col min="10285" max="10285" width="5.42578125" style="820" bestFit="1" customWidth="1"/>
    <col min="10286" max="10287" width="7.42578125" style="820" bestFit="1" customWidth="1"/>
    <col min="10288" max="10289" width="9.85546875" style="820" customWidth="1"/>
    <col min="10290" max="10290" width="7.5703125" style="820" customWidth="1"/>
    <col min="10291" max="10291" width="13.7109375" style="820" customWidth="1"/>
    <col min="10292" max="10292" width="4.85546875" style="820" customWidth="1"/>
    <col min="10293" max="10293" width="5.7109375" style="820" customWidth="1"/>
    <col min="10294" max="10294" width="8.42578125" style="820" customWidth="1"/>
    <col min="10295" max="10295" width="7.140625" style="820" customWidth="1"/>
    <col min="10296" max="10296" width="6.5703125" style="820" customWidth="1"/>
    <col min="10297" max="10297" width="10.7109375" style="820" customWidth="1"/>
    <col min="10298" max="10500" width="8.85546875" style="820"/>
    <col min="10501" max="10501" width="4.42578125" style="820" customWidth="1"/>
    <col min="10502" max="10502" width="0" style="820" hidden="1" customWidth="1"/>
    <col min="10503" max="10503" width="67.28515625" style="820" customWidth="1"/>
    <col min="10504" max="10504" width="3.42578125" style="820" bestFit="1" customWidth="1"/>
    <col min="10505" max="10505" width="5.140625" style="820" customWidth="1"/>
    <col min="10506" max="10506" width="3.28515625" style="820" bestFit="1" customWidth="1"/>
    <col min="10507" max="10507" width="4.7109375" style="820" bestFit="1" customWidth="1"/>
    <col min="10508" max="10508" width="7.42578125" style="820" bestFit="1" customWidth="1"/>
    <col min="10509" max="10509" width="4.7109375" style="820" customWidth="1"/>
    <col min="10510" max="10510" width="6.7109375" style="820" customWidth="1"/>
    <col min="10511" max="10511" width="7.42578125" style="820" bestFit="1" customWidth="1"/>
    <col min="10512" max="10512" width="4.85546875" style="820" bestFit="1" customWidth="1"/>
    <col min="10513" max="10513" width="4.5703125" style="820" bestFit="1" customWidth="1"/>
    <col min="10514" max="10515" width="7.42578125" style="820" bestFit="1" customWidth="1"/>
    <col min="10516" max="10516" width="6.42578125" style="820" bestFit="1" customWidth="1"/>
    <col min="10517" max="10518" width="4.5703125" style="820" bestFit="1" customWidth="1"/>
    <col min="10519" max="10519" width="6.85546875" style="820" bestFit="1" customWidth="1"/>
    <col min="10520" max="10520" width="5.42578125" style="820" bestFit="1" customWidth="1"/>
    <col min="10521" max="10521" width="4.5703125" style="820" bestFit="1" customWidth="1"/>
    <col min="10522" max="10523" width="7.42578125" style="820" bestFit="1" customWidth="1"/>
    <col min="10524" max="10524" width="6.42578125" style="820" bestFit="1" customWidth="1"/>
    <col min="10525" max="10525" width="5.42578125" style="820" bestFit="1" customWidth="1"/>
    <col min="10526" max="10526" width="4.5703125" style="820" bestFit="1" customWidth="1"/>
    <col min="10527" max="10527" width="6.85546875" style="820" bestFit="1" customWidth="1"/>
    <col min="10528" max="10528" width="6.42578125" style="820" bestFit="1" customWidth="1"/>
    <col min="10529" max="10530" width="4.5703125" style="820" bestFit="1" customWidth="1"/>
    <col min="10531" max="10531" width="6.85546875" style="820" bestFit="1" customWidth="1"/>
    <col min="10532" max="10532" width="6.42578125" style="820" bestFit="1" customWidth="1"/>
    <col min="10533" max="10534" width="4.5703125" style="820" bestFit="1" customWidth="1"/>
    <col min="10535" max="10535" width="6.85546875" style="820" bestFit="1" customWidth="1"/>
    <col min="10536" max="10536" width="6.42578125" style="820" bestFit="1" customWidth="1"/>
    <col min="10537" max="10538" width="4.5703125" style="820" bestFit="1" customWidth="1"/>
    <col min="10539" max="10539" width="6.85546875" style="820" bestFit="1" customWidth="1"/>
    <col min="10540" max="10540" width="7.42578125" style="820" bestFit="1" customWidth="1"/>
    <col min="10541" max="10541" width="5.42578125" style="820" bestFit="1" customWidth="1"/>
    <col min="10542" max="10543" width="7.42578125" style="820" bestFit="1" customWidth="1"/>
    <col min="10544" max="10545" width="9.85546875" style="820" customWidth="1"/>
    <col min="10546" max="10546" width="7.5703125" style="820" customWidth="1"/>
    <col min="10547" max="10547" width="13.7109375" style="820" customWidth="1"/>
    <col min="10548" max="10548" width="4.85546875" style="820" customWidth="1"/>
    <col min="10549" max="10549" width="5.7109375" style="820" customWidth="1"/>
    <col min="10550" max="10550" width="8.42578125" style="820" customWidth="1"/>
    <col min="10551" max="10551" width="7.140625" style="820" customWidth="1"/>
    <col min="10552" max="10552" width="6.5703125" style="820" customWidth="1"/>
    <col min="10553" max="10553" width="10.7109375" style="820" customWidth="1"/>
    <col min="10554" max="10756" width="8.85546875" style="820"/>
    <col min="10757" max="10757" width="4.42578125" style="820" customWidth="1"/>
    <col min="10758" max="10758" width="0" style="820" hidden="1" customWidth="1"/>
    <col min="10759" max="10759" width="67.28515625" style="820" customWidth="1"/>
    <col min="10760" max="10760" width="3.42578125" style="820" bestFit="1" customWidth="1"/>
    <col min="10761" max="10761" width="5.140625" style="820" customWidth="1"/>
    <col min="10762" max="10762" width="3.28515625" style="820" bestFit="1" customWidth="1"/>
    <col min="10763" max="10763" width="4.7109375" style="820" bestFit="1" customWidth="1"/>
    <col min="10764" max="10764" width="7.42578125" style="820" bestFit="1" customWidth="1"/>
    <col min="10765" max="10765" width="4.7109375" style="820" customWidth="1"/>
    <col min="10766" max="10766" width="6.7109375" style="820" customWidth="1"/>
    <col min="10767" max="10767" width="7.42578125" style="820" bestFit="1" customWidth="1"/>
    <col min="10768" max="10768" width="4.85546875" style="820" bestFit="1" customWidth="1"/>
    <col min="10769" max="10769" width="4.5703125" style="820" bestFit="1" customWidth="1"/>
    <col min="10770" max="10771" width="7.42578125" style="820" bestFit="1" customWidth="1"/>
    <col min="10772" max="10772" width="6.42578125" style="820" bestFit="1" customWidth="1"/>
    <col min="10773" max="10774" width="4.5703125" style="820" bestFit="1" customWidth="1"/>
    <col min="10775" max="10775" width="6.85546875" style="820" bestFit="1" customWidth="1"/>
    <col min="10776" max="10776" width="5.42578125" style="820" bestFit="1" customWidth="1"/>
    <col min="10777" max="10777" width="4.5703125" style="820" bestFit="1" customWidth="1"/>
    <col min="10778" max="10779" width="7.42578125" style="820" bestFit="1" customWidth="1"/>
    <col min="10780" max="10780" width="6.42578125" style="820" bestFit="1" customWidth="1"/>
    <col min="10781" max="10781" width="5.42578125" style="820" bestFit="1" customWidth="1"/>
    <col min="10782" max="10782" width="4.5703125" style="820" bestFit="1" customWidth="1"/>
    <col min="10783" max="10783" width="6.85546875" style="820" bestFit="1" customWidth="1"/>
    <col min="10784" max="10784" width="6.42578125" style="820" bestFit="1" customWidth="1"/>
    <col min="10785" max="10786" width="4.5703125" style="820" bestFit="1" customWidth="1"/>
    <col min="10787" max="10787" width="6.85546875" style="820" bestFit="1" customWidth="1"/>
    <col min="10788" max="10788" width="6.42578125" style="820" bestFit="1" customWidth="1"/>
    <col min="10789" max="10790" width="4.5703125" style="820" bestFit="1" customWidth="1"/>
    <col min="10791" max="10791" width="6.85546875" style="820" bestFit="1" customWidth="1"/>
    <col min="10792" max="10792" width="6.42578125" style="820" bestFit="1" customWidth="1"/>
    <col min="10793" max="10794" width="4.5703125" style="820" bestFit="1" customWidth="1"/>
    <col min="10795" max="10795" width="6.85546875" style="820" bestFit="1" customWidth="1"/>
    <col min="10796" max="10796" width="7.42578125" style="820" bestFit="1" customWidth="1"/>
    <col min="10797" max="10797" width="5.42578125" style="820" bestFit="1" customWidth="1"/>
    <col min="10798" max="10799" width="7.42578125" style="820" bestFit="1" customWidth="1"/>
    <col min="10800" max="10801" width="9.85546875" style="820" customWidth="1"/>
    <col min="10802" max="10802" width="7.5703125" style="820" customWidth="1"/>
    <col min="10803" max="10803" width="13.7109375" style="820" customWidth="1"/>
    <col min="10804" max="10804" width="4.85546875" style="820" customWidth="1"/>
    <col min="10805" max="10805" width="5.7109375" style="820" customWidth="1"/>
    <col min="10806" max="10806" width="8.42578125" style="820" customWidth="1"/>
    <col min="10807" max="10807" width="7.140625" style="820" customWidth="1"/>
    <col min="10808" max="10808" width="6.5703125" style="820" customWidth="1"/>
    <col min="10809" max="10809" width="10.7109375" style="820" customWidth="1"/>
    <col min="10810" max="11012" width="8.85546875" style="820"/>
    <col min="11013" max="11013" width="4.42578125" style="820" customWidth="1"/>
    <col min="11014" max="11014" width="0" style="820" hidden="1" customWidth="1"/>
    <col min="11015" max="11015" width="67.28515625" style="820" customWidth="1"/>
    <col min="11016" max="11016" width="3.42578125" style="820" bestFit="1" customWidth="1"/>
    <col min="11017" max="11017" width="5.140625" style="820" customWidth="1"/>
    <col min="11018" max="11018" width="3.28515625" style="820" bestFit="1" customWidth="1"/>
    <col min="11019" max="11019" width="4.7109375" style="820" bestFit="1" customWidth="1"/>
    <col min="11020" max="11020" width="7.42578125" style="820" bestFit="1" customWidth="1"/>
    <col min="11021" max="11021" width="4.7109375" style="820" customWidth="1"/>
    <col min="11022" max="11022" width="6.7109375" style="820" customWidth="1"/>
    <col min="11023" max="11023" width="7.42578125" style="820" bestFit="1" customWidth="1"/>
    <col min="11024" max="11024" width="4.85546875" style="820" bestFit="1" customWidth="1"/>
    <col min="11025" max="11025" width="4.5703125" style="820" bestFit="1" customWidth="1"/>
    <col min="11026" max="11027" width="7.42578125" style="820" bestFit="1" customWidth="1"/>
    <col min="11028" max="11028" width="6.42578125" style="820" bestFit="1" customWidth="1"/>
    <col min="11029" max="11030" width="4.5703125" style="820" bestFit="1" customWidth="1"/>
    <col min="11031" max="11031" width="6.85546875" style="820" bestFit="1" customWidth="1"/>
    <col min="11032" max="11032" width="5.42578125" style="820" bestFit="1" customWidth="1"/>
    <col min="11033" max="11033" width="4.5703125" style="820" bestFit="1" customWidth="1"/>
    <col min="11034" max="11035" width="7.42578125" style="820" bestFit="1" customWidth="1"/>
    <col min="11036" max="11036" width="6.42578125" style="820" bestFit="1" customWidth="1"/>
    <col min="11037" max="11037" width="5.42578125" style="820" bestFit="1" customWidth="1"/>
    <col min="11038" max="11038" width="4.5703125" style="820" bestFit="1" customWidth="1"/>
    <col min="11039" max="11039" width="6.85546875" style="820" bestFit="1" customWidth="1"/>
    <col min="11040" max="11040" width="6.42578125" style="820" bestFit="1" customWidth="1"/>
    <col min="11041" max="11042" width="4.5703125" style="820" bestFit="1" customWidth="1"/>
    <col min="11043" max="11043" width="6.85546875" style="820" bestFit="1" customWidth="1"/>
    <col min="11044" max="11044" width="6.42578125" style="820" bestFit="1" customWidth="1"/>
    <col min="11045" max="11046" width="4.5703125" style="820" bestFit="1" customWidth="1"/>
    <col min="11047" max="11047" width="6.85546875" style="820" bestFit="1" customWidth="1"/>
    <col min="11048" max="11048" width="6.42578125" style="820" bestFit="1" customWidth="1"/>
    <col min="11049" max="11050" width="4.5703125" style="820" bestFit="1" customWidth="1"/>
    <col min="11051" max="11051" width="6.85546875" style="820" bestFit="1" customWidth="1"/>
    <col min="11052" max="11052" width="7.42578125" style="820" bestFit="1" customWidth="1"/>
    <col min="11053" max="11053" width="5.42578125" style="820" bestFit="1" customWidth="1"/>
    <col min="11054" max="11055" width="7.42578125" style="820" bestFit="1" customWidth="1"/>
    <col min="11056" max="11057" width="9.85546875" style="820" customWidth="1"/>
    <col min="11058" max="11058" width="7.5703125" style="820" customWidth="1"/>
    <col min="11059" max="11059" width="13.7109375" style="820" customWidth="1"/>
    <col min="11060" max="11060" width="4.85546875" style="820" customWidth="1"/>
    <col min="11061" max="11061" width="5.7109375" style="820" customWidth="1"/>
    <col min="11062" max="11062" width="8.42578125" style="820" customWidth="1"/>
    <col min="11063" max="11063" width="7.140625" style="820" customWidth="1"/>
    <col min="11064" max="11064" width="6.5703125" style="820" customWidth="1"/>
    <col min="11065" max="11065" width="10.7109375" style="820" customWidth="1"/>
    <col min="11066" max="11268" width="8.85546875" style="820"/>
    <col min="11269" max="11269" width="4.42578125" style="820" customWidth="1"/>
    <col min="11270" max="11270" width="0" style="820" hidden="1" customWidth="1"/>
    <col min="11271" max="11271" width="67.28515625" style="820" customWidth="1"/>
    <col min="11272" max="11272" width="3.42578125" style="820" bestFit="1" customWidth="1"/>
    <col min="11273" max="11273" width="5.140625" style="820" customWidth="1"/>
    <col min="11274" max="11274" width="3.28515625" style="820" bestFit="1" customWidth="1"/>
    <col min="11275" max="11275" width="4.7109375" style="820" bestFit="1" customWidth="1"/>
    <col min="11276" max="11276" width="7.42578125" style="820" bestFit="1" customWidth="1"/>
    <col min="11277" max="11277" width="4.7109375" style="820" customWidth="1"/>
    <col min="11278" max="11278" width="6.7109375" style="820" customWidth="1"/>
    <col min="11279" max="11279" width="7.42578125" style="820" bestFit="1" customWidth="1"/>
    <col min="11280" max="11280" width="4.85546875" style="820" bestFit="1" customWidth="1"/>
    <col min="11281" max="11281" width="4.5703125" style="820" bestFit="1" customWidth="1"/>
    <col min="11282" max="11283" width="7.42578125" style="820" bestFit="1" customWidth="1"/>
    <col min="11284" max="11284" width="6.42578125" style="820" bestFit="1" customWidth="1"/>
    <col min="11285" max="11286" width="4.5703125" style="820" bestFit="1" customWidth="1"/>
    <col min="11287" max="11287" width="6.85546875" style="820" bestFit="1" customWidth="1"/>
    <col min="11288" max="11288" width="5.42578125" style="820" bestFit="1" customWidth="1"/>
    <col min="11289" max="11289" width="4.5703125" style="820" bestFit="1" customWidth="1"/>
    <col min="11290" max="11291" width="7.42578125" style="820" bestFit="1" customWidth="1"/>
    <col min="11292" max="11292" width="6.42578125" style="820" bestFit="1" customWidth="1"/>
    <col min="11293" max="11293" width="5.42578125" style="820" bestFit="1" customWidth="1"/>
    <col min="11294" max="11294" width="4.5703125" style="820" bestFit="1" customWidth="1"/>
    <col min="11295" max="11295" width="6.85546875" style="820" bestFit="1" customWidth="1"/>
    <col min="11296" max="11296" width="6.42578125" style="820" bestFit="1" customWidth="1"/>
    <col min="11297" max="11298" width="4.5703125" style="820" bestFit="1" customWidth="1"/>
    <col min="11299" max="11299" width="6.85546875" style="820" bestFit="1" customWidth="1"/>
    <col min="11300" max="11300" width="6.42578125" style="820" bestFit="1" customWidth="1"/>
    <col min="11301" max="11302" width="4.5703125" style="820" bestFit="1" customWidth="1"/>
    <col min="11303" max="11303" width="6.85546875" style="820" bestFit="1" customWidth="1"/>
    <col min="11304" max="11304" width="6.42578125" style="820" bestFit="1" customWidth="1"/>
    <col min="11305" max="11306" width="4.5703125" style="820" bestFit="1" customWidth="1"/>
    <col min="11307" max="11307" width="6.85546875" style="820" bestFit="1" customWidth="1"/>
    <col min="11308" max="11308" width="7.42578125" style="820" bestFit="1" customWidth="1"/>
    <col min="11309" max="11309" width="5.42578125" style="820" bestFit="1" customWidth="1"/>
    <col min="11310" max="11311" width="7.42578125" style="820" bestFit="1" customWidth="1"/>
    <col min="11312" max="11313" width="9.85546875" style="820" customWidth="1"/>
    <col min="11314" max="11314" width="7.5703125" style="820" customWidth="1"/>
    <col min="11315" max="11315" width="13.7109375" style="820" customWidth="1"/>
    <col min="11316" max="11316" width="4.85546875" style="820" customWidth="1"/>
    <col min="11317" max="11317" width="5.7109375" style="820" customWidth="1"/>
    <col min="11318" max="11318" width="8.42578125" style="820" customWidth="1"/>
    <col min="11319" max="11319" width="7.140625" style="820" customWidth="1"/>
    <col min="11320" max="11320" width="6.5703125" style="820" customWidth="1"/>
    <col min="11321" max="11321" width="10.7109375" style="820" customWidth="1"/>
    <col min="11322" max="11524" width="8.85546875" style="820"/>
    <col min="11525" max="11525" width="4.42578125" style="820" customWidth="1"/>
    <col min="11526" max="11526" width="0" style="820" hidden="1" customWidth="1"/>
    <col min="11527" max="11527" width="67.28515625" style="820" customWidth="1"/>
    <col min="11528" max="11528" width="3.42578125" style="820" bestFit="1" customWidth="1"/>
    <col min="11529" max="11529" width="5.140625" style="820" customWidth="1"/>
    <col min="11530" max="11530" width="3.28515625" style="820" bestFit="1" customWidth="1"/>
    <col min="11531" max="11531" width="4.7109375" style="820" bestFit="1" customWidth="1"/>
    <col min="11532" max="11532" width="7.42578125" style="820" bestFit="1" customWidth="1"/>
    <col min="11533" max="11533" width="4.7109375" style="820" customWidth="1"/>
    <col min="11534" max="11534" width="6.7109375" style="820" customWidth="1"/>
    <col min="11535" max="11535" width="7.42578125" style="820" bestFit="1" customWidth="1"/>
    <col min="11536" max="11536" width="4.85546875" style="820" bestFit="1" customWidth="1"/>
    <col min="11537" max="11537" width="4.5703125" style="820" bestFit="1" customWidth="1"/>
    <col min="11538" max="11539" width="7.42578125" style="820" bestFit="1" customWidth="1"/>
    <col min="11540" max="11540" width="6.42578125" style="820" bestFit="1" customWidth="1"/>
    <col min="11541" max="11542" width="4.5703125" style="820" bestFit="1" customWidth="1"/>
    <col min="11543" max="11543" width="6.85546875" style="820" bestFit="1" customWidth="1"/>
    <col min="11544" max="11544" width="5.42578125" style="820" bestFit="1" customWidth="1"/>
    <col min="11545" max="11545" width="4.5703125" style="820" bestFit="1" customWidth="1"/>
    <col min="11546" max="11547" width="7.42578125" style="820" bestFit="1" customWidth="1"/>
    <col min="11548" max="11548" width="6.42578125" style="820" bestFit="1" customWidth="1"/>
    <col min="11549" max="11549" width="5.42578125" style="820" bestFit="1" customWidth="1"/>
    <col min="11550" max="11550" width="4.5703125" style="820" bestFit="1" customWidth="1"/>
    <col min="11551" max="11551" width="6.85546875" style="820" bestFit="1" customWidth="1"/>
    <col min="11552" max="11552" width="6.42578125" style="820" bestFit="1" customWidth="1"/>
    <col min="11553" max="11554" width="4.5703125" style="820" bestFit="1" customWidth="1"/>
    <col min="11555" max="11555" width="6.85546875" style="820" bestFit="1" customWidth="1"/>
    <col min="11556" max="11556" width="6.42578125" style="820" bestFit="1" customWidth="1"/>
    <col min="11557" max="11558" width="4.5703125" style="820" bestFit="1" customWidth="1"/>
    <col min="11559" max="11559" width="6.85546875" style="820" bestFit="1" customWidth="1"/>
    <col min="11560" max="11560" width="6.42578125" style="820" bestFit="1" customWidth="1"/>
    <col min="11561" max="11562" width="4.5703125" style="820" bestFit="1" customWidth="1"/>
    <col min="11563" max="11563" width="6.85546875" style="820" bestFit="1" customWidth="1"/>
    <col min="11564" max="11564" width="7.42578125" style="820" bestFit="1" customWidth="1"/>
    <col min="11565" max="11565" width="5.42578125" style="820" bestFit="1" customWidth="1"/>
    <col min="11566" max="11567" width="7.42578125" style="820" bestFit="1" customWidth="1"/>
    <col min="11568" max="11569" width="9.85546875" style="820" customWidth="1"/>
    <col min="11570" max="11570" width="7.5703125" style="820" customWidth="1"/>
    <col min="11571" max="11571" width="13.7109375" style="820" customWidth="1"/>
    <col min="11572" max="11572" width="4.85546875" style="820" customWidth="1"/>
    <col min="11573" max="11573" width="5.7109375" style="820" customWidth="1"/>
    <col min="11574" max="11574" width="8.42578125" style="820" customWidth="1"/>
    <col min="11575" max="11575" width="7.140625" style="820" customWidth="1"/>
    <col min="11576" max="11576" width="6.5703125" style="820" customWidth="1"/>
    <col min="11577" max="11577" width="10.7109375" style="820" customWidth="1"/>
    <col min="11578" max="11780" width="8.85546875" style="820"/>
    <col min="11781" max="11781" width="4.42578125" style="820" customWidth="1"/>
    <col min="11782" max="11782" width="0" style="820" hidden="1" customWidth="1"/>
    <col min="11783" max="11783" width="67.28515625" style="820" customWidth="1"/>
    <col min="11784" max="11784" width="3.42578125" style="820" bestFit="1" customWidth="1"/>
    <col min="11785" max="11785" width="5.140625" style="820" customWidth="1"/>
    <col min="11786" max="11786" width="3.28515625" style="820" bestFit="1" customWidth="1"/>
    <col min="11787" max="11787" width="4.7109375" style="820" bestFit="1" customWidth="1"/>
    <col min="11788" max="11788" width="7.42578125" style="820" bestFit="1" customWidth="1"/>
    <col min="11789" max="11789" width="4.7109375" style="820" customWidth="1"/>
    <col min="11790" max="11790" width="6.7109375" style="820" customWidth="1"/>
    <col min="11791" max="11791" width="7.42578125" style="820" bestFit="1" customWidth="1"/>
    <col min="11792" max="11792" width="4.85546875" style="820" bestFit="1" customWidth="1"/>
    <col min="11793" max="11793" width="4.5703125" style="820" bestFit="1" customWidth="1"/>
    <col min="11794" max="11795" width="7.42578125" style="820" bestFit="1" customWidth="1"/>
    <col min="11796" max="11796" width="6.42578125" style="820" bestFit="1" customWidth="1"/>
    <col min="11797" max="11798" width="4.5703125" style="820" bestFit="1" customWidth="1"/>
    <col min="11799" max="11799" width="6.85546875" style="820" bestFit="1" customWidth="1"/>
    <col min="11800" max="11800" width="5.42578125" style="820" bestFit="1" customWidth="1"/>
    <col min="11801" max="11801" width="4.5703125" style="820" bestFit="1" customWidth="1"/>
    <col min="11802" max="11803" width="7.42578125" style="820" bestFit="1" customWidth="1"/>
    <col min="11804" max="11804" width="6.42578125" style="820" bestFit="1" customWidth="1"/>
    <col min="11805" max="11805" width="5.42578125" style="820" bestFit="1" customWidth="1"/>
    <col min="11806" max="11806" width="4.5703125" style="820" bestFit="1" customWidth="1"/>
    <col min="11807" max="11807" width="6.85546875" style="820" bestFit="1" customWidth="1"/>
    <col min="11808" max="11808" width="6.42578125" style="820" bestFit="1" customWidth="1"/>
    <col min="11809" max="11810" width="4.5703125" style="820" bestFit="1" customWidth="1"/>
    <col min="11811" max="11811" width="6.85546875" style="820" bestFit="1" customWidth="1"/>
    <col min="11812" max="11812" width="6.42578125" style="820" bestFit="1" customWidth="1"/>
    <col min="11813" max="11814" width="4.5703125" style="820" bestFit="1" customWidth="1"/>
    <col min="11815" max="11815" width="6.85546875" style="820" bestFit="1" customWidth="1"/>
    <col min="11816" max="11816" width="6.42578125" style="820" bestFit="1" customWidth="1"/>
    <col min="11817" max="11818" width="4.5703125" style="820" bestFit="1" customWidth="1"/>
    <col min="11819" max="11819" width="6.85546875" style="820" bestFit="1" customWidth="1"/>
    <col min="11820" max="11820" width="7.42578125" style="820" bestFit="1" customWidth="1"/>
    <col min="11821" max="11821" width="5.42578125" style="820" bestFit="1" customWidth="1"/>
    <col min="11822" max="11823" width="7.42578125" style="820" bestFit="1" customWidth="1"/>
    <col min="11824" max="11825" width="9.85546875" style="820" customWidth="1"/>
    <col min="11826" max="11826" width="7.5703125" style="820" customWidth="1"/>
    <col min="11827" max="11827" width="13.7109375" style="820" customWidth="1"/>
    <col min="11828" max="11828" width="4.85546875" style="820" customWidth="1"/>
    <col min="11829" max="11829" width="5.7109375" style="820" customWidth="1"/>
    <col min="11830" max="11830" width="8.42578125" style="820" customWidth="1"/>
    <col min="11831" max="11831" width="7.140625" style="820" customWidth="1"/>
    <col min="11832" max="11832" width="6.5703125" style="820" customWidth="1"/>
    <col min="11833" max="11833" width="10.7109375" style="820" customWidth="1"/>
    <col min="11834" max="12036" width="8.85546875" style="820"/>
    <col min="12037" max="12037" width="4.42578125" style="820" customWidth="1"/>
    <col min="12038" max="12038" width="0" style="820" hidden="1" customWidth="1"/>
    <col min="12039" max="12039" width="67.28515625" style="820" customWidth="1"/>
    <col min="12040" max="12040" width="3.42578125" style="820" bestFit="1" customWidth="1"/>
    <col min="12041" max="12041" width="5.140625" style="820" customWidth="1"/>
    <col min="12042" max="12042" width="3.28515625" style="820" bestFit="1" customWidth="1"/>
    <col min="12043" max="12043" width="4.7109375" style="820" bestFit="1" customWidth="1"/>
    <col min="12044" max="12044" width="7.42578125" style="820" bestFit="1" customWidth="1"/>
    <col min="12045" max="12045" width="4.7109375" style="820" customWidth="1"/>
    <col min="12046" max="12046" width="6.7109375" style="820" customWidth="1"/>
    <col min="12047" max="12047" width="7.42578125" style="820" bestFit="1" customWidth="1"/>
    <col min="12048" max="12048" width="4.85546875" style="820" bestFit="1" customWidth="1"/>
    <col min="12049" max="12049" width="4.5703125" style="820" bestFit="1" customWidth="1"/>
    <col min="12050" max="12051" width="7.42578125" style="820" bestFit="1" customWidth="1"/>
    <col min="12052" max="12052" width="6.42578125" style="820" bestFit="1" customWidth="1"/>
    <col min="12053" max="12054" width="4.5703125" style="820" bestFit="1" customWidth="1"/>
    <col min="12055" max="12055" width="6.85546875" style="820" bestFit="1" customWidth="1"/>
    <col min="12056" max="12056" width="5.42578125" style="820" bestFit="1" customWidth="1"/>
    <col min="12057" max="12057" width="4.5703125" style="820" bestFit="1" customWidth="1"/>
    <col min="12058" max="12059" width="7.42578125" style="820" bestFit="1" customWidth="1"/>
    <col min="12060" max="12060" width="6.42578125" style="820" bestFit="1" customWidth="1"/>
    <col min="12061" max="12061" width="5.42578125" style="820" bestFit="1" customWidth="1"/>
    <col min="12062" max="12062" width="4.5703125" style="820" bestFit="1" customWidth="1"/>
    <col min="12063" max="12063" width="6.85546875" style="820" bestFit="1" customWidth="1"/>
    <col min="12064" max="12064" width="6.42578125" style="820" bestFit="1" customWidth="1"/>
    <col min="12065" max="12066" width="4.5703125" style="820" bestFit="1" customWidth="1"/>
    <col min="12067" max="12067" width="6.85546875" style="820" bestFit="1" customWidth="1"/>
    <col min="12068" max="12068" width="6.42578125" style="820" bestFit="1" customWidth="1"/>
    <col min="12069" max="12070" width="4.5703125" style="820" bestFit="1" customWidth="1"/>
    <col min="12071" max="12071" width="6.85546875" style="820" bestFit="1" customWidth="1"/>
    <col min="12072" max="12072" width="6.42578125" style="820" bestFit="1" customWidth="1"/>
    <col min="12073" max="12074" width="4.5703125" style="820" bestFit="1" customWidth="1"/>
    <col min="12075" max="12075" width="6.85546875" style="820" bestFit="1" customWidth="1"/>
    <col min="12076" max="12076" width="7.42578125" style="820" bestFit="1" customWidth="1"/>
    <col min="12077" max="12077" width="5.42578125" style="820" bestFit="1" customWidth="1"/>
    <col min="12078" max="12079" width="7.42578125" style="820" bestFit="1" customWidth="1"/>
    <col min="12080" max="12081" width="9.85546875" style="820" customWidth="1"/>
    <col min="12082" max="12082" width="7.5703125" style="820" customWidth="1"/>
    <col min="12083" max="12083" width="13.7109375" style="820" customWidth="1"/>
    <col min="12084" max="12084" width="4.85546875" style="820" customWidth="1"/>
    <col min="12085" max="12085" width="5.7109375" style="820" customWidth="1"/>
    <col min="12086" max="12086" width="8.42578125" style="820" customWidth="1"/>
    <col min="12087" max="12087" width="7.140625" style="820" customWidth="1"/>
    <col min="12088" max="12088" width="6.5703125" style="820" customWidth="1"/>
    <col min="12089" max="12089" width="10.7109375" style="820" customWidth="1"/>
    <col min="12090" max="12292" width="8.85546875" style="820"/>
    <col min="12293" max="12293" width="4.42578125" style="820" customWidth="1"/>
    <col min="12294" max="12294" width="0" style="820" hidden="1" customWidth="1"/>
    <col min="12295" max="12295" width="67.28515625" style="820" customWidth="1"/>
    <col min="12296" max="12296" width="3.42578125" style="820" bestFit="1" customWidth="1"/>
    <col min="12297" max="12297" width="5.140625" style="820" customWidth="1"/>
    <col min="12298" max="12298" width="3.28515625" style="820" bestFit="1" customWidth="1"/>
    <col min="12299" max="12299" width="4.7109375" style="820" bestFit="1" customWidth="1"/>
    <col min="12300" max="12300" width="7.42578125" style="820" bestFit="1" customWidth="1"/>
    <col min="12301" max="12301" width="4.7109375" style="820" customWidth="1"/>
    <col min="12302" max="12302" width="6.7109375" style="820" customWidth="1"/>
    <col min="12303" max="12303" width="7.42578125" style="820" bestFit="1" customWidth="1"/>
    <col min="12304" max="12304" width="4.85546875" style="820" bestFit="1" customWidth="1"/>
    <col min="12305" max="12305" width="4.5703125" style="820" bestFit="1" customWidth="1"/>
    <col min="12306" max="12307" width="7.42578125" style="820" bestFit="1" customWidth="1"/>
    <col min="12308" max="12308" width="6.42578125" style="820" bestFit="1" customWidth="1"/>
    <col min="12309" max="12310" width="4.5703125" style="820" bestFit="1" customWidth="1"/>
    <col min="12311" max="12311" width="6.85546875" style="820" bestFit="1" customWidth="1"/>
    <col min="12312" max="12312" width="5.42578125" style="820" bestFit="1" customWidth="1"/>
    <col min="12313" max="12313" width="4.5703125" style="820" bestFit="1" customWidth="1"/>
    <col min="12314" max="12315" width="7.42578125" style="820" bestFit="1" customWidth="1"/>
    <col min="12316" max="12316" width="6.42578125" style="820" bestFit="1" customWidth="1"/>
    <col min="12317" max="12317" width="5.42578125" style="820" bestFit="1" customWidth="1"/>
    <col min="12318" max="12318" width="4.5703125" style="820" bestFit="1" customWidth="1"/>
    <col min="12319" max="12319" width="6.85546875" style="820" bestFit="1" customWidth="1"/>
    <col min="12320" max="12320" width="6.42578125" style="820" bestFit="1" customWidth="1"/>
    <col min="12321" max="12322" width="4.5703125" style="820" bestFit="1" customWidth="1"/>
    <col min="12323" max="12323" width="6.85546875" style="820" bestFit="1" customWidth="1"/>
    <col min="12324" max="12324" width="6.42578125" style="820" bestFit="1" customWidth="1"/>
    <col min="12325" max="12326" width="4.5703125" style="820" bestFit="1" customWidth="1"/>
    <col min="12327" max="12327" width="6.85546875" style="820" bestFit="1" customWidth="1"/>
    <col min="12328" max="12328" width="6.42578125" style="820" bestFit="1" customWidth="1"/>
    <col min="12329" max="12330" width="4.5703125" style="820" bestFit="1" customWidth="1"/>
    <col min="12331" max="12331" width="6.85546875" style="820" bestFit="1" customWidth="1"/>
    <col min="12332" max="12332" width="7.42578125" style="820" bestFit="1" customWidth="1"/>
    <col min="12333" max="12333" width="5.42578125" style="820" bestFit="1" customWidth="1"/>
    <col min="12334" max="12335" width="7.42578125" style="820" bestFit="1" customWidth="1"/>
    <col min="12336" max="12337" width="9.85546875" style="820" customWidth="1"/>
    <col min="12338" max="12338" width="7.5703125" style="820" customWidth="1"/>
    <col min="12339" max="12339" width="13.7109375" style="820" customWidth="1"/>
    <col min="12340" max="12340" width="4.85546875" style="820" customWidth="1"/>
    <col min="12341" max="12341" width="5.7109375" style="820" customWidth="1"/>
    <col min="12342" max="12342" width="8.42578125" style="820" customWidth="1"/>
    <col min="12343" max="12343" width="7.140625" style="820" customWidth="1"/>
    <col min="12344" max="12344" width="6.5703125" style="820" customWidth="1"/>
    <col min="12345" max="12345" width="10.7109375" style="820" customWidth="1"/>
    <col min="12346" max="12548" width="8.85546875" style="820"/>
    <col min="12549" max="12549" width="4.42578125" style="820" customWidth="1"/>
    <col min="12550" max="12550" width="0" style="820" hidden="1" customWidth="1"/>
    <col min="12551" max="12551" width="67.28515625" style="820" customWidth="1"/>
    <col min="12552" max="12552" width="3.42578125" style="820" bestFit="1" customWidth="1"/>
    <col min="12553" max="12553" width="5.140625" style="820" customWidth="1"/>
    <col min="12554" max="12554" width="3.28515625" style="820" bestFit="1" customWidth="1"/>
    <col min="12555" max="12555" width="4.7109375" style="820" bestFit="1" customWidth="1"/>
    <col min="12556" max="12556" width="7.42578125" style="820" bestFit="1" customWidth="1"/>
    <col min="12557" max="12557" width="4.7109375" style="820" customWidth="1"/>
    <col min="12558" max="12558" width="6.7109375" style="820" customWidth="1"/>
    <col min="12559" max="12559" width="7.42578125" style="820" bestFit="1" customWidth="1"/>
    <col min="12560" max="12560" width="4.85546875" style="820" bestFit="1" customWidth="1"/>
    <col min="12561" max="12561" width="4.5703125" style="820" bestFit="1" customWidth="1"/>
    <col min="12562" max="12563" width="7.42578125" style="820" bestFit="1" customWidth="1"/>
    <col min="12564" max="12564" width="6.42578125" style="820" bestFit="1" customWidth="1"/>
    <col min="12565" max="12566" width="4.5703125" style="820" bestFit="1" customWidth="1"/>
    <col min="12567" max="12567" width="6.85546875" style="820" bestFit="1" customWidth="1"/>
    <col min="12568" max="12568" width="5.42578125" style="820" bestFit="1" customWidth="1"/>
    <col min="12569" max="12569" width="4.5703125" style="820" bestFit="1" customWidth="1"/>
    <col min="12570" max="12571" width="7.42578125" style="820" bestFit="1" customWidth="1"/>
    <col min="12572" max="12572" width="6.42578125" style="820" bestFit="1" customWidth="1"/>
    <col min="12573" max="12573" width="5.42578125" style="820" bestFit="1" customWidth="1"/>
    <col min="12574" max="12574" width="4.5703125" style="820" bestFit="1" customWidth="1"/>
    <col min="12575" max="12575" width="6.85546875" style="820" bestFit="1" customWidth="1"/>
    <col min="12576" max="12576" width="6.42578125" style="820" bestFit="1" customWidth="1"/>
    <col min="12577" max="12578" width="4.5703125" style="820" bestFit="1" customWidth="1"/>
    <col min="12579" max="12579" width="6.85546875" style="820" bestFit="1" customWidth="1"/>
    <col min="12580" max="12580" width="6.42578125" style="820" bestFit="1" customWidth="1"/>
    <col min="12581" max="12582" width="4.5703125" style="820" bestFit="1" customWidth="1"/>
    <col min="12583" max="12583" width="6.85546875" style="820" bestFit="1" customWidth="1"/>
    <col min="12584" max="12584" width="6.42578125" style="820" bestFit="1" customWidth="1"/>
    <col min="12585" max="12586" width="4.5703125" style="820" bestFit="1" customWidth="1"/>
    <col min="12587" max="12587" width="6.85546875" style="820" bestFit="1" customWidth="1"/>
    <col min="12588" max="12588" width="7.42578125" style="820" bestFit="1" customWidth="1"/>
    <col min="12589" max="12589" width="5.42578125" style="820" bestFit="1" customWidth="1"/>
    <col min="12590" max="12591" width="7.42578125" style="820" bestFit="1" customWidth="1"/>
    <col min="12592" max="12593" width="9.85546875" style="820" customWidth="1"/>
    <col min="12594" max="12594" width="7.5703125" style="820" customWidth="1"/>
    <col min="12595" max="12595" width="13.7109375" style="820" customWidth="1"/>
    <col min="12596" max="12596" width="4.85546875" style="820" customWidth="1"/>
    <col min="12597" max="12597" width="5.7109375" style="820" customWidth="1"/>
    <col min="12598" max="12598" width="8.42578125" style="820" customWidth="1"/>
    <col min="12599" max="12599" width="7.140625" style="820" customWidth="1"/>
    <col min="12600" max="12600" width="6.5703125" style="820" customWidth="1"/>
    <col min="12601" max="12601" width="10.7109375" style="820" customWidth="1"/>
    <col min="12602" max="12804" width="8.85546875" style="820"/>
    <col min="12805" max="12805" width="4.42578125" style="820" customWidth="1"/>
    <col min="12806" max="12806" width="0" style="820" hidden="1" customWidth="1"/>
    <col min="12807" max="12807" width="67.28515625" style="820" customWidth="1"/>
    <col min="12808" max="12808" width="3.42578125" style="820" bestFit="1" customWidth="1"/>
    <col min="12809" max="12809" width="5.140625" style="820" customWidth="1"/>
    <col min="12810" max="12810" width="3.28515625" style="820" bestFit="1" customWidth="1"/>
    <col min="12811" max="12811" width="4.7109375" style="820" bestFit="1" customWidth="1"/>
    <col min="12812" max="12812" width="7.42578125" style="820" bestFit="1" customWidth="1"/>
    <col min="12813" max="12813" width="4.7109375" style="820" customWidth="1"/>
    <col min="12814" max="12814" width="6.7109375" style="820" customWidth="1"/>
    <col min="12815" max="12815" width="7.42578125" style="820" bestFit="1" customWidth="1"/>
    <col min="12816" max="12816" width="4.85546875" style="820" bestFit="1" customWidth="1"/>
    <col min="12817" max="12817" width="4.5703125" style="820" bestFit="1" customWidth="1"/>
    <col min="12818" max="12819" width="7.42578125" style="820" bestFit="1" customWidth="1"/>
    <col min="12820" max="12820" width="6.42578125" style="820" bestFit="1" customWidth="1"/>
    <col min="12821" max="12822" width="4.5703125" style="820" bestFit="1" customWidth="1"/>
    <col min="12823" max="12823" width="6.85546875" style="820" bestFit="1" customWidth="1"/>
    <col min="12824" max="12824" width="5.42578125" style="820" bestFit="1" customWidth="1"/>
    <col min="12825" max="12825" width="4.5703125" style="820" bestFit="1" customWidth="1"/>
    <col min="12826" max="12827" width="7.42578125" style="820" bestFit="1" customWidth="1"/>
    <col min="12828" max="12828" width="6.42578125" style="820" bestFit="1" customWidth="1"/>
    <col min="12829" max="12829" width="5.42578125" style="820" bestFit="1" customWidth="1"/>
    <col min="12830" max="12830" width="4.5703125" style="820" bestFit="1" customWidth="1"/>
    <col min="12831" max="12831" width="6.85546875" style="820" bestFit="1" customWidth="1"/>
    <col min="12832" max="12832" width="6.42578125" style="820" bestFit="1" customWidth="1"/>
    <col min="12833" max="12834" width="4.5703125" style="820" bestFit="1" customWidth="1"/>
    <col min="12835" max="12835" width="6.85546875" style="820" bestFit="1" customWidth="1"/>
    <col min="12836" max="12836" width="6.42578125" style="820" bestFit="1" customWidth="1"/>
    <col min="12837" max="12838" width="4.5703125" style="820" bestFit="1" customWidth="1"/>
    <col min="12839" max="12839" width="6.85546875" style="820" bestFit="1" customWidth="1"/>
    <col min="12840" max="12840" width="6.42578125" style="820" bestFit="1" customWidth="1"/>
    <col min="12841" max="12842" width="4.5703125" style="820" bestFit="1" customWidth="1"/>
    <col min="12843" max="12843" width="6.85546875" style="820" bestFit="1" customWidth="1"/>
    <col min="12844" max="12844" width="7.42578125" style="820" bestFit="1" customWidth="1"/>
    <col min="12845" max="12845" width="5.42578125" style="820" bestFit="1" customWidth="1"/>
    <col min="12846" max="12847" width="7.42578125" style="820" bestFit="1" customWidth="1"/>
    <col min="12848" max="12849" width="9.85546875" style="820" customWidth="1"/>
    <col min="12850" max="12850" width="7.5703125" style="820" customWidth="1"/>
    <col min="12851" max="12851" width="13.7109375" style="820" customWidth="1"/>
    <col min="12852" max="12852" width="4.85546875" style="820" customWidth="1"/>
    <col min="12853" max="12853" width="5.7109375" style="820" customWidth="1"/>
    <col min="12854" max="12854" width="8.42578125" style="820" customWidth="1"/>
    <col min="12855" max="12855" width="7.140625" style="820" customWidth="1"/>
    <col min="12856" max="12856" width="6.5703125" style="820" customWidth="1"/>
    <col min="12857" max="12857" width="10.7109375" style="820" customWidth="1"/>
    <col min="12858" max="13060" width="8.85546875" style="820"/>
    <col min="13061" max="13061" width="4.42578125" style="820" customWidth="1"/>
    <col min="13062" max="13062" width="0" style="820" hidden="1" customWidth="1"/>
    <col min="13063" max="13063" width="67.28515625" style="820" customWidth="1"/>
    <col min="13064" max="13064" width="3.42578125" style="820" bestFit="1" customWidth="1"/>
    <col min="13065" max="13065" width="5.140625" style="820" customWidth="1"/>
    <col min="13066" max="13066" width="3.28515625" style="820" bestFit="1" customWidth="1"/>
    <col min="13067" max="13067" width="4.7109375" style="820" bestFit="1" customWidth="1"/>
    <col min="13068" max="13068" width="7.42578125" style="820" bestFit="1" customWidth="1"/>
    <col min="13069" max="13069" width="4.7109375" style="820" customWidth="1"/>
    <col min="13070" max="13070" width="6.7109375" style="820" customWidth="1"/>
    <col min="13071" max="13071" width="7.42578125" style="820" bestFit="1" customWidth="1"/>
    <col min="13072" max="13072" width="4.85546875" style="820" bestFit="1" customWidth="1"/>
    <col min="13073" max="13073" width="4.5703125" style="820" bestFit="1" customWidth="1"/>
    <col min="13074" max="13075" width="7.42578125" style="820" bestFit="1" customWidth="1"/>
    <col min="13076" max="13076" width="6.42578125" style="820" bestFit="1" customWidth="1"/>
    <col min="13077" max="13078" width="4.5703125" style="820" bestFit="1" customWidth="1"/>
    <col min="13079" max="13079" width="6.85546875" style="820" bestFit="1" customWidth="1"/>
    <col min="13080" max="13080" width="5.42578125" style="820" bestFit="1" customWidth="1"/>
    <col min="13081" max="13081" width="4.5703125" style="820" bestFit="1" customWidth="1"/>
    <col min="13082" max="13083" width="7.42578125" style="820" bestFit="1" customWidth="1"/>
    <col min="13084" max="13084" width="6.42578125" style="820" bestFit="1" customWidth="1"/>
    <col min="13085" max="13085" width="5.42578125" style="820" bestFit="1" customWidth="1"/>
    <col min="13086" max="13086" width="4.5703125" style="820" bestFit="1" customWidth="1"/>
    <col min="13087" max="13087" width="6.85546875" style="820" bestFit="1" customWidth="1"/>
    <col min="13088" max="13088" width="6.42578125" style="820" bestFit="1" customWidth="1"/>
    <col min="13089" max="13090" width="4.5703125" style="820" bestFit="1" customWidth="1"/>
    <col min="13091" max="13091" width="6.85546875" style="820" bestFit="1" customWidth="1"/>
    <col min="13092" max="13092" width="6.42578125" style="820" bestFit="1" customWidth="1"/>
    <col min="13093" max="13094" width="4.5703125" style="820" bestFit="1" customWidth="1"/>
    <col min="13095" max="13095" width="6.85546875" style="820" bestFit="1" customWidth="1"/>
    <col min="13096" max="13096" width="6.42578125" style="820" bestFit="1" customWidth="1"/>
    <col min="13097" max="13098" width="4.5703125" style="820" bestFit="1" customWidth="1"/>
    <col min="13099" max="13099" width="6.85546875" style="820" bestFit="1" customWidth="1"/>
    <col min="13100" max="13100" width="7.42578125" style="820" bestFit="1" customWidth="1"/>
    <col min="13101" max="13101" width="5.42578125" style="820" bestFit="1" customWidth="1"/>
    <col min="13102" max="13103" width="7.42578125" style="820" bestFit="1" customWidth="1"/>
    <col min="13104" max="13105" width="9.85546875" style="820" customWidth="1"/>
    <col min="13106" max="13106" width="7.5703125" style="820" customWidth="1"/>
    <col min="13107" max="13107" width="13.7109375" style="820" customWidth="1"/>
    <col min="13108" max="13108" width="4.85546875" style="820" customWidth="1"/>
    <col min="13109" max="13109" width="5.7109375" style="820" customWidth="1"/>
    <col min="13110" max="13110" width="8.42578125" style="820" customWidth="1"/>
    <col min="13111" max="13111" width="7.140625" style="820" customWidth="1"/>
    <col min="13112" max="13112" width="6.5703125" style="820" customWidth="1"/>
    <col min="13113" max="13113" width="10.7109375" style="820" customWidth="1"/>
    <col min="13114" max="13316" width="8.85546875" style="820"/>
    <col min="13317" max="13317" width="4.42578125" style="820" customWidth="1"/>
    <col min="13318" max="13318" width="0" style="820" hidden="1" customWidth="1"/>
    <col min="13319" max="13319" width="67.28515625" style="820" customWidth="1"/>
    <col min="13320" max="13320" width="3.42578125" style="820" bestFit="1" customWidth="1"/>
    <col min="13321" max="13321" width="5.140625" style="820" customWidth="1"/>
    <col min="13322" max="13322" width="3.28515625" style="820" bestFit="1" customWidth="1"/>
    <col min="13323" max="13323" width="4.7109375" style="820" bestFit="1" customWidth="1"/>
    <col min="13324" max="13324" width="7.42578125" style="820" bestFit="1" customWidth="1"/>
    <col min="13325" max="13325" width="4.7109375" style="820" customWidth="1"/>
    <col min="13326" max="13326" width="6.7109375" style="820" customWidth="1"/>
    <col min="13327" max="13327" width="7.42578125" style="820" bestFit="1" customWidth="1"/>
    <col min="13328" max="13328" width="4.85546875" style="820" bestFit="1" customWidth="1"/>
    <col min="13329" max="13329" width="4.5703125" style="820" bestFit="1" customWidth="1"/>
    <col min="13330" max="13331" width="7.42578125" style="820" bestFit="1" customWidth="1"/>
    <col min="13332" max="13332" width="6.42578125" style="820" bestFit="1" customWidth="1"/>
    <col min="13333" max="13334" width="4.5703125" style="820" bestFit="1" customWidth="1"/>
    <col min="13335" max="13335" width="6.85546875" style="820" bestFit="1" customWidth="1"/>
    <col min="13336" max="13336" width="5.42578125" style="820" bestFit="1" customWidth="1"/>
    <col min="13337" max="13337" width="4.5703125" style="820" bestFit="1" customWidth="1"/>
    <col min="13338" max="13339" width="7.42578125" style="820" bestFit="1" customWidth="1"/>
    <col min="13340" max="13340" width="6.42578125" style="820" bestFit="1" customWidth="1"/>
    <col min="13341" max="13341" width="5.42578125" style="820" bestFit="1" customWidth="1"/>
    <col min="13342" max="13342" width="4.5703125" style="820" bestFit="1" customWidth="1"/>
    <col min="13343" max="13343" width="6.85546875" style="820" bestFit="1" customWidth="1"/>
    <col min="13344" max="13344" width="6.42578125" style="820" bestFit="1" customWidth="1"/>
    <col min="13345" max="13346" width="4.5703125" style="820" bestFit="1" customWidth="1"/>
    <col min="13347" max="13347" width="6.85546875" style="820" bestFit="1" customWidth="1"/>
    <col min="13348" max="13348" width="6.42578125" style="820" bestFit="1" customWidth="1"/>
    <col min="13349" max="13350" width="4.5703125" style="820" bestFit="1" customWidth="1"/>
    <col min="13351" max="13351" width="6.85546875" style="820" bestFit="1" customWidth="1"/>
    <col min="13352" max="13352" width="6.42578125" style="820" bestFit="1" customWidth="1"/>
    <col min="13353" max="13354" width="4.5703125" style="820" bestFit="1" customWidth="1"/>
    <col min="13355" max="13355" width="6.85546875" style="820" bestFit="1" customWidth="1"/>
    <col min="13356" max="13356" width="7.42578125" style="820" bestFit="1" customWidth="1"/>
    <col min="13357" max="13357" width="5.42578125" style="820" bestFit="1" customWidth="1"/>
    <col min="13358" max="13359" width="7.42578125" style="820" bestFit="1" customWidth="1"/>
    <col min="13360" max="13361" width="9.85546875" style="820" customWidth="1"/>
    <col min="13362" max="13362" width="7.5703125" style="820" customWidth="1"/>
    <col min="13363" max="13363" width="13.7109375" style="820" customWidth="1"/>
    <col min="13364" max="13364" width="4.85546875" style="820" customWidth="1"/>
    <col min="13365" max="13365" width="5.7109375" style="820" customWidth="1"/>
    <col min="13366" max="13366" width="8.42578125" style="820" customWidth="1"/>
    <col min="13367" max="13367" width="7.140625" style="820" customWidth="1"/>
    <col min="13368" max="13368" width="6.5703125" style="820" customWidth="1"/>
    <col min="13369" max="13369" width="10.7109375" style="820" customWidth="1"/>
    <col min="13370" max="13572" width="8.85546875" style="820"/>
    <col min="13573" max="13573" width="4.42578125" style="820" customWidth="1"/>
    <col min="13574" max="13574" width="0" style="820" hidden="1" customWidth="1"/>
    <col min="13575" max="13575" width="67.28515625" style="820" customWidth="1"/>
    <col min="13576" max="13576" width="3.42578125" style="820" bestFit="1" customWidth="1"/>
    <col min="13577" max="13577" width="5.140625" style="820" customWidth="1"/>
    <col min="13578" max="13578" width="3.28515625" style="820" bestFit="1" customWidth="1"/>
    <col min="13579" max="13579" width="4.7109375" style="820" bestFit="1" customWidth="1"/>
    <col min="13580" max="13580" width="7.42578125" style="820" bestFit="1" customWidth="1"/>
    <col min="13581" max="13581" width="4.7109375" style="820" customWidth="1"/>
    <col min="13582" max="13582" width="6.7109375" style="820" customWidth="1"/>
    <col min="13583" max="13583" width="7.42578125" style="820" bestFit="1" customWidth="1"/>
    <col min="13584" max="13584" width="4.85546875" style="820" bestFit="1" customWidth="1"/>
    <col min="13585" max="13585" width="4.5703125" style="820" bestFit="1" customWidth="1"/>
    <col min="13586" max="13587" width="7.42578125" style="820" bestFit="1" customWidth="1"/>
    <col min="13588" max="13588" width="6.42578125" style="820" bestFit="1" customWidth="1"/>
    <col min="13589" max="13590" width="4.5703125" style="820" bestFit="1" customWidth="1"/>
    <col min="13591" max="13591" width="6.85546875" style="820" bestFit="1" customWidth="1"/>
    <col min="13592" max="13592" width="5.42578125" style="820" bestFit="1" customWidth="1"/>
    <col min="13593" max="13593" width="4.5703125" style="820" bestFit="1" customWidth="1"/>
    <col min="13594" max="13595" width="7.42578125" style="820" bestFit="1" customWidth="1"/>
    <col min="13596" max="13596" width="6.42578125" style="820" bestFit="1" customWidth="1"/>
    <col min="13597" max="13597" width="5.42578125" style="820" bestFit="1" customWidth="1"/>
    <col min="13598" max="13598" width="4.5703125" style="820" bestFit="1" customWidth="1"/>
    <col min="13599" max="13599" width="6.85546875" style="820" bestFit="1" customWidth="1"/>
    <col min="13600" max="13600" width="6.42578125" style="820" bestFit="1" customWidth="1"/>
    <col min="13601" max="13602" width="4.5703125" style="820" bestFit="1" customWidth="1"/>
    <col min="13603" max="13603" width="6.85546875" style="820" bestFit="1" customWidth="1"/>
    <col min="13604" max="13604" width="6.42578125" style="820" bestFit="1" customWidth="1"/>
    <col min="13605" max="13606" width="4.5703125" style="820" bestFit="1" customWidth="1"/>
    <col min="13607" max="13607" width="6.85546875" style="820" bestFit="1" customWidth="1"/>
    <col min="13608" max="13608" width="6.42578125" style="820" bestFit="1" customWidth="1"/>
    <col min="13609" max="13610" width="4.5703125" style="820" bestFit="1" customWidth="1"/>
    <col min="13611" max="13611" width="6.85546875" style="820" bestFit="1" customWidth="1"/>
    <col min="13612" max="13612" width="7.42578125" style="820" bestFit="1" customWidth="1"/>
    <col min="13613" max="13613" width="5.42578125" style="820" bestFit="1" customWidth="1"/>
    <col min="13614" max="13615" width="7.42578125" style="820" bestFit="1" customWidth="1"/>
    <col min="13616" max="13617" width="9.85546875" style="820" customWidth="1"/>
    <col min="13618" max="13618" width="7.5703125" style="820" customWidth="1"/>
    <col min="13619" max="13619" width="13.7109375" style="820" customWidth="1"/>
    <col min="13620" max="13620" width="4.85546875" style="820" customWidth="1"/>
    <col min="13621" max="13621" width="5.7109375" style="820" customWidth="1"/>
    <col min="13622" max="13622" width="8.42578125" style="820" customWidth="1"/>
    <col min="13623" max="13623" width="7.140625" style="820" customWidth="1"/>
    <col min="13624" max="13624" width="6.5703125" style="820" customWidth="1"/>
    <col min="13625" max="13625" width="10.7109375" style="820" customWidth="1"/>
    <col min="13626" max="13828" width="8.85546875" style="820"/>
    <col min="13829" max="13829" width="4.42578125" style="820" customWidth="1"/>
    <col min="13830" max="13830" width="0" style="820" hidden="1" customWidth="1"/>
    <col min="13831" max="13831" width="67.28515625" style="820" customWidth="1"/>
    <col min="13832" max="13832" width="3.42578125" style="820" bestFit="1" customWidth="1"/>
    <col min="13833" max="13833" width="5.140625" style="820" customWidth="1"/>
    <col min="13834" max="13834" width="3.28515625" style="820" bestFit="1" customWidth="1"/>
    <col min="13835" max="13835" width="4.7109375" style="820" bestFit="1" customWidth="1"/>
    <col min="13836" max="13836" width="7.42578125" style="820" bestFit="1" customWidth="1"/>
    <col min="13837" max="13837" width="4.7109375" style="820" customWidth="1"/>
    <col min="13838" max="13838" width="6.7109375" style="820" customWidth="1"/>
    <col min="13839" max="13839" width="7.42578125" style="820" bestFit="1" customWidth="1"/>
    <col min="13840" max="13840" width="4.85546875" style="820" bestFit="1" customWidth="1"/>
    <col min="13841" max="13841" width="4.5703125" style="820" bestFit="1" customWidth="1"/>
    <col min="13842" max="13843" width="7.42578125" style="820" bestFit="1" customWidth="1"/>
    <col min="13844" max="13844" width="6.42578125" style="820" bestFit="1" customWidth="1"/>
    <col min="13845" max="13846" width="4.5703125" style="820" bestFit="1" customWidth="1"/>
    <col min="13847" max="13847" width="6.85546875" style="820" bestFit="1" customWidth="1"/>
    <col min="13848" max="13848" width="5.42578125" style="820" bestFit="1" customWidth="1"/>
    <col min="13849" max="13849" width="4.5703125" style="820" bestFit="1" customWidth="1"/>
    <col min="13850" max="13851" width="7.42578125" style="820" bestFit="1" customWidth="1"/>
    <col min="13852" max="13852" width="6.42578125" style="820" bestFit="1" customWidth="1"/>
    <col min="13853" max="13853" width="5.42578125" style="820" bestFit="1" customWidth="1"/>
    <col min="13854" max="13854" width="4.5703125" style="820" bestFit="1" customWidth="1"/>
    <col min="13855" max="13855" width="6.85546875" style="820" bestFit="1" customWidth="1"/>
    <col min="13856" max="13856" width="6.42578125" style="820" bestFit="1" customWidth="1"/>
    <col min="13857" max="13858" width="4.5703125" style="820" bestFit="1" customWidth="1"/>
    <col min="13859" max="13859" width="6.85546875" style="820" bestFit="1" customWidth="1"/>
    <col min="13860" max="13860" width="6.42578125" style="820" bestFit="1" customWidth="1"/>
    <col min="13861" max="13862" width="4.5703125" style="820" bestFit="1" customWidth="1"/>
    <col min="13863" max="13863" width="6.85546875" style="820" bestFit="1" customWidth="1"/>
    <col min="13864" max="13864" width="6.42578125" style="820" bestFit="1" customWidth="1"/>
    <col min="13865" max="13866" width="4.5703125" style="820" bestFit="1" customWidth="1"/>
    <col min="13867" max="13867" width="6.85546875" style="820" bestFit="1" customWidth="1"/>
    <col min="13868" max="13868" width="7.42578125" style="820" bestFit="1" customWidth="1"/>
    <col min="13869" max="13869" width="5.42578125" style="820" bestFit="1" customWidth="1"/>
    <col min="13870" max="13871" width="7.42578125" style="820" bestFit="1" customWidth="1"/>
    <col min="13872" max="13873" width="9.85546875" style="820" customWidth="1"/>
    <col min="13874" max="13874" width="7.5703125" style="820" customWidth="1"/>
    <col min="13875" max="13875" width="13.7109375" style="820" customWidth="1"/>
    <col min="13876" max="13876" width="4.85546875" style="820" customWidth="1"/>
    <col min="13877" max="13877" width="5.7109375" style="820" customWidth="1"/>
    <col min="13878" max="13878" width="8.42578125" style="820" customWidth="1"/>
    <col min="13879" max="13879" width="7.140625" style="820" customWidth="1"/>
    <col min="13880" max="13880" width="6.5703125" style="820" customWidth="1"/>
    <col min="13881" max="13881" width="10.7109375" style="820" customWidth="1"/>
    <col min="13882" max="14084" width="8.85546875" style="820"/>
    <col min="14085" max="14085" width="4.42578125" style="820" customWidth="1"/>
    <col min="14086" max="14086" width="0" style="820" hidden="1" customWidth="1"/>
    <col min="14087" max="14087" width="67.28515625" style="820" customWidth="1"/>
    <col min="14088" max="14088" width="3.42578125" style="820" bestFit="1" customWidth="1"/>
    <col min="14089" max="14089" width="5.140625" style="820" customWidth="1"/>
    <col min="14090" max="14090" width="3.28515625" style="820" bestFit="1" customWidth="1"/>
    <col min="14091" max="14091" width="4.7109375" style="820" bestFit="1" customWidth="1"/>
    <col min="14092" max="14092" width="7.42578125" style="820" bestFit="1" customWidth="1"/>
    <col min="14093" max="14093" width="4.7109375" style="820" customWidth="1"/>
    <col min="14094" max="14094" width="6.7109375" style="820" customWidth="1"/>
    <col min="14095" max="14095" width="7.42578125" style="820" bestFit="1" customWidth="1"/>
    <col min="14096" max="14096" width="4.85546875" style="820" bestFit="1" customWidth="1"/>
    <col min="14097" max="14097" width="4.5703125" style="820" bestFit="1" customWidth="1"/>
    <col min="14098" max="14099" width="7.42578125" style="820" bestFit="1" customWidth="1"/>
    <col min="14100" max="14100" width="6.42578125" style="820" bestFit="1" customWidth="1"/>
    <col min="14101" max="14102" width="4.5703125" style="820" bestFit="1" customWidth="1"/>
    <col min="14103" max="14103" width="6.85546875" style="820" bestFit="1" customWidth="1"/>
    <col min="14104" max="14104" width="5.42578125" style="820" bestFit="1" customWidth="1"/>
    <col min="14105" max="14105" width="4.5703125" style="820" bestFit="1" customWidth="1"/>
    <col min="14106" max="14107" width="7.42578125" style="820" bestFit="1" customWidth="1"/>
    <col min="14108" max="14108" width="6.42578125" style="820" bestFit="1" customWidth="1"/>
    <col min="14109" max="14109" width="5.42578125" style="820" bestFit="1" customWidth="1"/>
    <col min="14110" max="14110" width="4.5703125" style="820" bestFit="1" customWidth="1"/>
    <col min="14111" max="14111" width="6.85546875" style="820" bestFit="1" customWidth="1"/>
    <col min="14112" max="14112" width="6.42578125" style="820" bestFit="1" customWidth="1"/>
    <col min="14113" max="14114" width="4.5703125" style="820" bestFit="1" customWidth="1"/>
    <col min="14115" max="14115" width="6.85546875" style="820" bestFit="1" customWidth="1"/>
    <col min="14116" max="14116" width="6.42578125" style="820" bestFit="1" customWidth="1"/>
    <col min="14117" max="14118" width="4.5703125" style="820" bestFit="1" customWidth="1"/>
    <col min="14119" max="14119" width="6.85546875" style="820" bestFit="1" customWidth="1"/>
    <col min="14120" max="14120" width="6.42578125" style="820" bestFit="1" customWidth="1"/>
    <col min="14121" max="14122" width="4.5703125" style="820" bestFit="1" customWidth="1"/>
    <col min="14123" max="14123" width="6.85546875" style="820" bestFit="1" customWidth="1"/>
    <col min="14124" max="14124" width="7.42578125" style="820" bestFit="1" customWidth="1"/>
    <col min="14125" max="14125" width="5.42578125" style="820" bestFit="1" customWidth="1"/>
    <col min="14126" max="14127" width="7.42578125" style="820" bestFit="1" customWidth="1"/>
    <col min="14128" max="14129" width="9.85546875" style="820" customWidth="1"/>
    <col min="14130" max="14130" width="7.5703125" style="820" customWidth="1"/>
    <col min="14131" max="14131" width="13.7109375" style="820" customWidth="1"/>
    <col min="14132" max="14132" width="4.85546875" style="820" customWidth="1"/>
    <col min="14133" max="14133" width="5.7109375" style="820" customWidth="1"/>
    <col min="14134" max="14134" width="8.42578125" style="820" customWidth="1"/>
    <col min="14135" max="14135" width="7.140625" style="820" customWidth="1"/>
    <col min="14136" max="14136" width="6.5703125" style="820" customWidth="1"/>
    <col min="14137" max="14137" width="10.7109375" style="820" customWidth="1"/>
    <col min="14138" max="14340" width="8.85546875" style="820"/>
    <col min="14341" max="14341" width="4.42578125" style="820" customWidth="1"/>
    <col min="14342" max="14342" width="0" style="820" hidden="1" customWidth="1"/>
    <col min="14343" max="14343" width="67.28515625" style="820" customWidth="1"/>
    <col min="14344" max="14344" width="3.42578125" style="820" bestFit="1" customWidth="1"/>
    <col min="14345" max="14345" width="5.140625" style="820" customWidth="1"/>
    <col min="14346" max="14346" width="3.28515625" style="820" bestFit="1" customWidth="1"/>
    <col min="14347" max="14347" width="4.7109375" style="820" bestFit="1" customWidth="1"/>
    <col min="14348" max="14348" width="7.42578125" style="820" bestFit="1" customWidth="1"/>
    <col min="14349" max="14349" width="4.7109375" style="820" customWidth="1"/>
    <col min="14350" max="14350" width="6.7109375" style="820" customWidth="1"/>
    <col min="14351" max="14351" width="7.42578125" style="820" bestFit="1" customWidth="1"/>
    <col min="14352" max="14352" width="4.85546875" style="820" bestFit="1" customWidth="1"/>
    <col min="14353" max="14353" width="4.5703125" style="820" bestFit="1" customWidth="1"/>
    <col min="14354" max="14355" width="7.42578125" style="820" bestFit="1" customWidth="1"/>
    <col min="14356" max="14356" width="6.42578125" style="820" bestFit="1" customWidth="1"/>
    <col min="14357" max="14358" width="4.5703125" style="820" bestFit="1" customWidth="1"/>
    <col min="14359" max="14359" width="6.85546875" style="820" bestFit="1" customWidth="1"/>
    <col min="14360" max="14360" width="5.42578125" style="820" bestFit="1" customWidth="1"/>
    <col min="14361" max="14361" width="4.5703125" style="820" bestFit="1" customWidth="1"/>
    <col min="14362" max="14363" width="7.42578125" style="820" bestFit="1" customWidth="1"/>
    <col min="14364" max="14364" width="6.42578125" style="820" bestFit="1" customWidth="1"/>
    <col min="14365" max="14365" width="5.42578125" style="820" bestFit="1" customWidth="1"/>
    <col min="14366" max="14366" width="4.5703125" style="820" bestFit="1" customWidth="1"/>
    <col min="14367" max="14367" width="6.85546875" style="820" bestFit="1" customWidth="1"/>
    <col min="14368" max="14368" width="6.42578125" style="820" bestFit="1" customWidth="1"/>
    <col min="14369" max="14370" width="4.5703125" style="820" bestFit="1" customWidth="1"/>
    <col min="14371" max="14371" width="6.85546875" style="820" bestFit="1" customWidth="1"/>
    <col min="14372" max="14372" width="6.42578125" style="820" bestFit="1" customWidth="1"/>
    <col min="14373" max="14374" width="4.5703125" style="820" bestFit="1" customWidth="1"/>
    <col min="14375" max="14375" width="6.85546875" style="820" bestFit="1" customWidth="1"/>
    <col min="14376" max="14376" width="6.42578125" style="820" bestFit="1" customWidth="1"/>
    <col min="14377" max="14378" width="4.5703125" style="820" bestFit="1" customWidth="1"/>
    <col min="14379" max="14379" width="6.85546875" style="820" bestFit="1" customWidth="1"/>
    <col min="14380" max="14380" width="7.42578125" style="820" bestFit="1" customWidth="1"/>
    <col min="14381" max="14381" width="5.42578125" style="820" bestFit="1" customWidth="1"/>
    <col min="14382" max="14383" width="7.42578125" style="820" bestFit="1" customWidth="1"/>
    <col min="14384" max="14385" width="9.85546875" style="820" customWidth="1"/>
    <col min="14386" max="14386" width="7.5703125" style="820" customWidth="1"/>
    <col min="14387" max="14387" width="13.7109375" style="820" customWidth="1"/>
    <col min="14388" max="14388" width="4.85546875" style="820" customWidth="1"/>
    <col min="14389" max="14389" width="5.7109375" style="820" customWidth="1"/>
    <col min="14390" max="14390" width="8.42578125" style="820" customWidth="1"/>
    <col min="14391" max="14391" width="7.140625" style="820" customWidth="1"/>
    <col min="14392" max="14392" width="6.5703125" style="820" customWidth="1"/>
    <col min="14393" max="14393" width="10.7109375" style="820" customWidth="1"/>
    <col min="14394" max="14596" width="8.85546875" style="820"/>
    <col min="14597" max="14597" width="4.42578125" style="820" customWidth="1"/>
    <col min="14598" max="14598" width="0" style="820" hidden="1" customWidth="1"/>
    <col min="14599" max="14599" width="67.28515625" style="820" customWidth="1"/>
    <col min="14600" max="14600" width="3.42578125" style="820" bestFit="1" customWidth="1"/>
    <col min="14601" max="14601" width="5.140625" style="820" customWidth="1"/>
    <col min="14602" max="14602" width="3.28515625" style="820" bestFit="1" customWidth="1"/>
    <col min="14603" max="14603" width="4.7109375" style="820" bestFit="1" customWidth="1"/>
    <col min="14604" max="14604" width="7.42578125" style="820" bestFit="1" customWidth="1"/>
    <col min="14605" max="14605" width="4.7109375" style="820" customWidth="1"/>
    <col min="14606" max="14606" width="6.7109375" style="820" customWidth="1"/>
    <col min="14607" max="14607" width="7.42578125" style="820" bestFit="1" customWidth="1"/>
    <col min="14608" max="14608" width="4.85546875" style="820" bestFit="1" customWidth="1"/>
    <col min="14609" max="14609" width="4.5703125" style="820" bestFit="1" customWidth="1"/>
    <col min="14610" max="14611" width="7.42578125" style="820" bestFit="1" customWidth="1"/>
    <col min="14612" max="14612" width="6.42578125" style="820" bestFit="1" customWidth="1"/>
    <col min="14613" max="14614" width="4.5703125" style="820" bestFit="1" customWidth="1"/>
    <col min="14615" max="14615" width="6.85546875" style="820" bestFit="1" customWidth="1"/>
    <col min="14616" max="14616" width="5.42578125" style="820" bestFit="1" customWidth="1"/>
    <col min="14617" max="14617" width="4.5703125" style="820" bestFit="1" customWidth="1"/>
    <col min="14618" max="14619" width="7.42578125" style="820" bestFit="1" customWidth="1"/>
    <col min="14620" max="14620" width="6.42578125" style="820" bestFit="1" customWidth="1"/>
    <col min="14621" max="14621" width="5.42578125" style="820" bestFit="1" customWidth="1"/>
    <col min="14622" max="14622" width="4.5703125" style="820" bestFit="1" customWidth="1"/>
    <col min="14623" max="14623" width="6.85546875" style="820" bestFit="1" customWidth="1"/>
    <col min="14624" max="14624" width="6.42578125" style="820" bestFit="1" customWidth="1"/>
    <col min="14625" max="14626" width="4.5703125" style="820" bestFit="1" customWidth="1"/>
    <col min="14627" max="14627" width="6.85546875" style="820" bestFit="1" customWidth="1"/>
    <col min="14628" max="14628" width="6.42578125" style="820" bestFit="1" customWidth="1"/>
    <col min="14629" max="14630" width="4.5703125" style="820" bestFit="1" customWidth="1"/>
    <col min="14631" max="14631" width="6.85546875" style="820" bestFit="1" customWidth="1"/>
    <col min="14632" max="14632" width="6.42578125" style="820" bestFit="1" customWidth="1"/>
    <col min="14633" max="14634" width="4.5703125" style="820" bestFit="1" customWidth="1"/>
    <col min="14635" max="14635" width="6.85546875" style="820" bestFit="1" customWidth="1"/>
    <col min="14636" max="14636" width="7.42578125" style="820" bestFit="1" customWidth="1"/>
    <col min="14637" max="14637" width="5.42578125" style="820" bestFit="1" customWidth="1"/>
    <col min="14638" max="14639" width="7.42578125" style="820" bestFit="1" customWidth="1"/>
    <col min="14640" max="14641" width="9.85546875" style="820" customWidth="1"/>
    <col min="14642" max="14642" width="7.5703125" style="820" customWidth="1"/>
    <col min="14643" max="14643" width="13.7109375" style="820" customWidth="1"/>
    <col min="14644" max="14644" width="4.85546875" style="820" customWidth="1"/>
    <col min="14645" max="14645" width="5.7109375" style="820" customWidth="1"/>
    <col min="14646" max="14646" width="8.42578125" style="820" customWidth="1"/>
    <col min="14647" max="14647" width="7.140625" style="820" customWidth="1"/>
    <col min="14648" max="14648" width="6.5703125" style="820" customWidth="1"/>
    <col min="14649" max="14649" width="10.7109375" style="820" customWidth="1"/>
    <col min="14650" max="14852" width="8.85546875" style="820"/>
    <col min="14853" max="14853" width="4.42578125" style="820" customWidth="1"/>
    <col min="14854" max="14854" width="0" style="820" hidden="1" customWidth="1"/>
    <col min="14855" max="14855" width="67.28515625" style="820" customWidth="1"/>
    <col min="14856" max="14856" width="3.42578125" style="820" bestFit="1" customWidth="1"/>
    <col min="14857" max="14857" width="5.140625" style="820" customWidth="1"/>
    <col min="14858" max="14858" width="3.28515625" style="820" bestFit="1" customWidth="1"/>
    <col min="14859" max="14859" width="4.7109375" style="820" bestFit="1" customWidth="1"/>
    <col min="14860" max="14860" width="7.42578125" style="820" bestFit="1" customWidth="1"/>
    <col min="14861" max="14861" width="4.7109375" style="820" customWidth="1"/>
    <col min="14862" max="14862" width="6.7109375" style="820" customWidth="1"/>
    <col min="14863" max="14863" width="7.42578125" style="820" bestFit="1" customWidth="1"/>
    <col min="14864" max="14864" width="4.85546875" style="820" bestFit="1" customWidth="1"/>
    <col min="14865" max="14865" width="4.5703125" style="820" bestFit="1" customWidth="1"/>
    <col min="14866" max="14867" width="7.42578125" style="820" bestFit="1" customWidth="1"/>
    <col min="14868" max="14868" width="6.42578125" style="820" bestFit="1" customWidth="1"/>
    <col min="14869" max="14870" width="4.5703125" style="820" bestFit="1" customWidth="1"/>
    <col min="14871" max="14871" width="6.85546875" style="820" bestFit="1" customWidth="1"/>
    <col min="14872" max="14872" width="5.42578125" style="820" bestFit="1" customWidth="1"/>
    <col min="14873" max="14873" width="4.5703125" style="820" bestFit="1" customWidth="1"/>
    <col min="14874" max="14875" width="7.42578125" style="820" bestFit="1" customWidth="1"/>
    <col min="14876" max="14876" width="6.42578125" style="820" bestFit="1" customWidth="1"/>
    <col min="14877" max="14877" width="5.42578125" style="820" bestFit="1" customWidth="1"/>
    <col min="14878" max="14878" width="4.5703125" style="820" bestFit="1" customWidth="1"/>
    <col min="14879" max="14879" width="6.85546875" style="820" bestFit="1" customWidth="1"/>
    <col min="14880" max="14880" width="6.42578125" style="820" bestFit="1" customWidth="1"/>
    <col min="14881" max="14882" width="4.5703125" style="820" bestFit="1" customWidth="1"/>
    <col min="14883" max="14883" width="6.85546875" style="820" bestFit="1" customWidth="1"/>
    <col min="14884" max="14884" width="6.42578125" style="820" bestFit="1" customWidth="1"/>
    <col min="14885" max="14886" width="4.5703125" style="820" bestFit="1" customWidth="1"/>
    <col min="14887" max="14887" width="6.85546875" style="820" bestFit="1" customWidth="1"/>
    <col min="14888" max="14888" width="6.42578125" style="820" bestFit="1" customWidth="1"/>
    <col min="14889" max="14890" width="4.5703125" style="820" bestFit="1" customWidth="1"/>
    <col min="14891" max="14891" width="6.85546875" style="820" bestFit="1" customWidth="1"/>
    <col min="14892" max="14892" width="7.42578125" style="820" bestFit="1" customWidth="1"/>
    <col min="14893" max="14893" width="5.42578125" style="820" bestFit="1" customWidth="1"/>
    <col min="14894" max="14895" width="7.42578125" style="820" bestFit="1" customWidth="1"/>
    <col min="14896" max="14897" width="9.85546875" style="820" customWidth="1"/>
    <col min="14898" max="14898" width="7.5703125" style="820" customWidth="1"/>
    <col min="14899" max="14899" width="13.7109375" style="820" customWidth="1"/>
    <col min="14900" max="14900" width="4.85546875" style="820" customWidth="1"/>
    <col min="14901" max="14901" width="5.7109375" style="820" customWidth="1"/>
    <col min="14902" max="14902" width="8.42578125" style="820" customWidth="1"/>
    <col min="14903" max="14903" width="7.140625" style="820" customWidth="1"/>
    <col min="14904" max="14904" width="6.5703125" style="820" customWidth="1"/>
    <col min="14905" max="14905" width="10.7109375" style="820" customWidth="1"/>
    <col min="14906" max="15108" width="8.85546875" style="820"/>
    <col min="15109" max="15109" width="4.42578125" style="820" customWidth="1"/>
    <col min="15110" max="15110" width="0" style="820" hidden="1" customWidth="1"/>
    <col min="15111" max="15111" width="67.28515625" style="820" customWidth="1"/>
    <col min="15112" max="15112" width="3.42578125" style="820" bestFit="1" customWidth="1"/>
    <col min="15113" max="15113" width="5.140625" style="820" customWidth="1"/>
    <col min="15114" max="15114" width="3.28515625" style="820" bestFit="1" customWidth="1"/>
    <col min="15115" max="15115" width="4.7109375" style="820" bestFit="1" customWidth="1"/>
    <col min="15116" max="15116" width="7.42578125" style="820" bestFit="1" customWidth="1"/>
    <col min="15117" max="15117" width="4.7109375" style="820" customWidth="1"/>
    <col min="15118" max="15118" width="6.7109375" style="820" customWidth="1"/>
    <col min="15119" max="15119" width="7.42578125" style="820" bestFit="1" customWidth="1"/>
    <col min="15120" max="15120" width="4.85546875" style="820" bestFit="1" customWidth="1"/>
    <col min="15121" max="15121" width="4.5703125" style="820" bestFit="1" customWidth="1"/>
    <col min="15122" max="15123" width="7.42578125" style="820" bestFit="1" customWidth="1"/>
    <col min="15124" max="15124" width="6.42578125" style="820" bestFit="1" customWidth="1"/>
    <col min="15125" max="15126" width="4.5703125" style="820" bestFit="1" customWidth="1"/>
    <col min="15127" max="15127" width="6.85546875" style="820" bestFit="1" customWidth="1"/>
    <col min="15128" max="15128" width="5.42578125" style="820" bestFit="1" customWidth="1"/>
    <col min="15129" max="15129" width="4.5703125" style="820" bestFit="1" customWidth="1"/>
    <col min="15130" max="15131" width="7.42578125" style="820" bestFit="1" customWidth="1"/>
    <col min="15132" max="15132" width="6.42578125" style="820" bestFit="1" customWidth="1"/>
    <col min="15133" max="15133" width="5.42578125" style="820" bestFit="1" customWidth="1"/>
    <col min="15134" max="15134" width="4.5703125" style="820" bestFit="1" customWidth="1"/>
    <col min="15135" max="15135" width="6.85546875" style="820" bestFit="1" customWidth="1"/>
    <col min="15136" max="15136" width="6.42578125" style="820" bestFit="1" customWidth="1"/>
    <col min="15137" max="15138" width="4.5703125" style="820" bestFit="1" customWidth="1"/>
    <col min="15139" max="15139" width="6.85546875" style="820" bestFit="1" customWidth="1"/>
    <col min="15140" max="15140" width="6.42578125" style="820" bestFit="1" customWidth="1"/>
    <col min="15141" max="15142" width="4.5703125" style="820" bestFit="1" customWidth="1"/>
    <col min="15143" max="15143" width="6.85546875" style="820" bestFit="1" customWidth="1"/>
    <col min="15144" max="15144" width="6.42578125" style="820" bestFit="1" customWidth="1"/>
    <col min="15145" max="15146" width="4.5703125" style="820" bestFit="1" customWidth="1"/>
    <col min="15147" max="15147" width="6.85546875" style="820" bestFit="1" customWidth="1"/>
    <col min="15148" max="15148" width="7.42578125" style="820" bestFit="1" customWidth="1"/>
    <col min="15149" max="15149" width="5.42578125" style="820" bestFit="1" customWidth="1"/>
    <col min="15150" max="15151" width="7.42578125" style="820" bestFit="1" customWidth="1"/>
    <col min="15152" max="15153" width="9.85546875" style="820" customWidth="1"/>
    <col min="15154" max="15154" width="7.5703125" style="820" customWidth="1"/>
    <col min="15155" max="15155" width="13.7109375" style="820" customWidth="1"/>
    <col min="15156" max="15156" width="4.85546875" style="820" customWidth="1"/>
    <col min="15157" max="15157" width="5.7109375" style="820" customWidth="1"/>
    <col min="15158" max="15158" width="8.42578125" style="820" customWidth="1"/>
    <col min="15159" max="15159" width="7.140625" style="820" customWidth="1"/>
    <col min="15160" max="15160" width="6.5703125" style="820" customWidth="1"/>
    <col min="15161" max="15161" width="10.7109375" style="820" customWidth="1"/>
    <col min="15162" max="15364" width="8.85546875" style="820"/>
    <col min="15365" max="15365" width="4.42578125" style="820" customWidth="1"/>
    <col min="15366" max="15366" width="0" style="820" hidden="1" customWidth="1"/>
    <col min="15367" max="15367" width="67.28515625" style="820" customWidth="1"/>
    <col min="15368" max="15368" width="3.42578125" style="820" bestFit="1" customWidth="1"/>
    <col min="15369" max="15369" width="5.140625" style="820" customWidth="1"/>
    <col min="15370" max="15370" width="3.28515625" style="820" bestFit="1" customWidth="1"/>
    <col min="15371" max="15371" width="4.7109375" style="820" bestFit="1" customWidth="1"/>
    <col min="15372" max="15372" width="7.42578125" style="820" bestFit="1" customWidth="1"/>
    <col min="15373" max="15373" width="4.7109375" style="820" customWidth="1"/>
    <col min="15374" max="15374" width="6.7109375" style="820" customWidth="1"/>
    <col min="15375" max="15375" width="7.42578125" style="820" bestFit="1" customWidth="1"/>
    <col min="15376" max="15376" width="4.85546875" style="820" bestFit="1" customWidth="1"/>
    <col min="15377" max="15377" width="4.5703125" style="820" bestFit="1" customWidth="1"/>
    <col min="15378" max="15379" width="7.42578125" style="820" bestFit="1" customWidth="1"/>
    <col min="15380" max="15380" width="6.42578125" style="820" bestFit="1" customWidth="1"/>
    <col min="15381" max="15382" width="4.5703125" style="820" bestFit="1" customWidth="1"/>
    <col min="15383" max="15383" width="6.85546875" style="820" bestFit="1" customWidth="1"/>
    <col min="15384" max="15384" width="5.42578125" style="820" bestFit="1" customWidth="1"/>
    <col min="15385" max="15385" width="4.5703125" style="820" bestFit="1" customWidth="1"/>
    <col min="15386" max="15387" width="7.42578125" style="820" bestFit="1" customWidth="1"/>
    <col min="15388" max="15388" width="6.42578125" style="820" bestFit="1" customWidth="1"/>
    <col min="15389" max="15389" width="5.42578125" style="820" bestFit="1" customWidth="1"/>
    <col min="15390" max="15390" width="4.5703125" style="820" bestFit="1" customWidth="1"/>
    <col min="15391" max="15391" width="6.85546875" style="820" bestFit="1" customWidth="1"/>
    <col min="15392" max="15392" width="6.42578125" style="820" bestFit="1" customWidth="1"/>
    <col min="15393" max="15394" width="4.5703125" style="820" bestFit="1" customWidth="1"/>
    <col min="15395" max="15395" width="6.85546875" style="820" bestFit="1" customWidth="1"/>
    <col min="15396" max="15396" width="6.42578125" style="820" bestFit="1" customWidth="1"/>
    <col min="15397" max="15398" width="4.5703125" style="820" bestFit="1" customWidth="1"/>
    <col min="15399" max="15399" width="6.85546875" style="820" bestFit="1" customWidth="1"/>
    <col min="15400" max="15400" width="6.42578125" style="820" bestFit="1" customWidth="1"/>
    <col min="15401" max="15402" width="4.5703125" style="820" bestFit="1" customWidth="1"/>
    <col min="15403" max="15403" width="6.85546875" style="820" bestFit="1" customWidth="1"/>
    <col min="15404" max="15404" width="7.42578125" style="820" bestFit="1" customWidth="1"/>
    <col min="15405" max="15405" width="5.42578125" style="820" bestFit="1" customWidth="1"/>
    <col min="15406" max="15407" width="7.42578125" style="820" bestFit="1" customWidth="1"/>
    <col min="15408" max="15409" width="9.85546875" style="820" customWidth="1"/>
    <col min="15410" max="15410" width="7.5703125" style="820" customWidth="1"/>
    <col min="15411" max="15411" width="13.7109375" style="820" customWidth="1"/>
    <col min="15412" max="15412" width="4.85546875" style="820" customWidth="1"/>
    <col min="15413" max="15413" width="5.7109375" style="820" customWidth="1"/>
    <col min="15414" max="15414" width="8.42578125" style="820" customWidth="1"/>
    <col min="15415" max="15415" width="7.140625" style="820" customWidth="1"/>
    <col min="15416" max="15416" width="6.5703125" style="820" customWidth="1"/>
    <col min="15417" max="15417" width="10.7109375" style="820" customWidth="1"/>
    <col min="15418" max="15620" width="8.85546875" style="820"/>
    <col min="15621" max="15621" width="4.42578125" style="820" customWidth="1"/>
    <col min="15622" max="15622" width="0" style="820" hidden="1" customWidth="1"/>
    <col min="15623" max="15623" width="67.28515625" style="820" customWidth="1"/>
    <col min="15624" max="15624" width="3.42578125" style="820" bestFit="1" customWidth="1"/>
    <col min="15625" max="15625" width="5.140625" style="820" customWidth="1"/>
    <col min="15626" max="15626" width="3.28515625" style="820" bestFit="1" customWidth="1"/>
    <col min="15627" max="15627" width="4.7109375" style="820" bestFit="1" customWidth="1"/>
    <col min="15628" max="15628" width="7.42578125" style="820" bestFit="1" customWidth="1"/>
    <col min="15629" max="15629" width="4.7109375" style="820" customWidth="1"/>
    <col min="15630" max="15630" width="6.7109375" style="820" customWidth="1"/>
    <col min="15631" max="15631" width="7.42578125" style="820" bestFit="1" customWidth="1"/>
    <col min="15632" max="15632" width="4.85546875" style="820" bestFit="1" customWidth="1"/>
    <col min="15633" max="15633" width="4.5703125" style="820" bestFit="1" customWidth="1"/>
    <col min="15634" max="15635" width="7.42578125" style="820" bestFit="1" customWidth="1"/>
    <col min="15636" max="15636" width="6.42578125" style="820" bestFit="1" customWidth="1"/>
    <col min="15637" max="15638" width="4.5703125" style="820" bestFit="1" customWidth="1"/>
    <col min="15639" max="15639" width="6.85546875" style="820" bestFit="1" customWidth="1"/>
    <col min="15640" max="15640" width="5.42578125" style="820" bestFit="1" customWidth="1"/>
    <col min="15641" max="15641" width="4.5703125" style="820" bestFit="1" customWidth="1"/>
    <col min="15642" max="15643" width="7.42578125" style="820" bestFit="1" customWidth="1"/>
    <col min="15644" max="15644" width="6.42578125" style="820" bestFit="1" customWidth="1"/>
    <col min="15645" max="15645" width="5.42578125" style="820" bestFit="1" customWidth="1"/>
    <col min="15646" max="15646" width="4.5703125" style="820" bestFit="1" customWidth="1"/>
    <col min="15647" max="15647" width="6.85546875" style="820" bestFit="1" customWidth="1"/>
    <col min="15648" max="15648" width="6.42578125" style="820" bestFit="1" customWidth="1"/>
    <col min="15649" max="15650" width="4.5703125" style="820" bestFit="1" customWidth="1"/>
    <col min="15651" max="15651" width="6.85546875" style="820" bestFit="1" customWidth="1"/>
    <col min="15652" max="15652" width="6.42578125" style="820" bestFit="1" customWidth="1"/>
    <col min="15653" max="15654" width="4.5703125" style="820" bestFit="1" customWidth="1"/>
    <col min="15655" max="15655" width="6.85546875" style="820" bestFit="1" customWidth="1"/>
    <col min="15656" max="15656" width="6.42578125" style="820" bestFit="1" customWidth="1"/>
    <col min="15657" max="15658" width="4.5703125" style="820" bestFit="1" customWidth="1"/>
    <col min="15659" max="15659" width="6.85546875" style="820" bestFit="1" customWidth="1"/>
    <col min="15660" max="15660" width="7.42578125" style="820" bestFit="1" customWidth="1"/>
    <col min="15661" max="15661" width="5.42578125" style="820" bestFit="1" customWidth="1"/>
    <col min="15662" max="15663" width="7.42578125" style="820" bestFit="1" customWidth="1"/>
    <col min="15664" max="15665" width="9.85546875" style="820" customWidth="1"/>
    <col min="15666" max="15666" width="7.5703125" style="820" customWidth="1"/>
    <col min="15667" max="15667" width="13.7109375" style="820" customWidth="1"/>
    <col min="15668" max="15668" width="4.85546875" style="820" customWidth="1"/>
    <col min="15669" max="15669" width="5.7109375" style="820" customWidth="1"/>
    <col min="15670" max="15670" width="8.42578125" style="820" customWidth="1"/>
    <col min="15671" max="15671" width="7.140625" style="820" customWidth="1"/>
    <col min="15672" max="15672" width="6.5703125" style="820" customWidth="1"/>
    <col min="15673" max="15673" width="10.7109375" style="820" customWidth="1"/>
    <col min="15674" max="15876" width="8.85546875" style="820"/>
    <col min="15877" max="15877" width="4.42578125" style="820" customWidth="1"/>
    <col min="15878" max="15878" width="0" style="820" hidden="1" customWidth="1"/>
    <col min="15879" max="15879" width="67.28515625" style="820" customWidth="1"/>
    <col min="15880" max="15880" width="3.42578125" style="820" bestFit="1" customWidth="1"/>
    <col min="15881" max="15881" width="5.140625" style="820" customWidth="1"/>
    <col min="15882" max="15882" width="3.28515625" style="820" bestFit="1" customWidth="1"/>
    <col min="15883" max="15883" width="4.7109375" style="820" bestFit="1" customWidth="1"/>
    <col min="15884" max="15884" width="7.42578125" style="820" bestFit="1" customWidth="1"/>
    <col min="15885" max="15885" width="4.7109375" style="820" customWidth="1"/>
    <col min="15886" max="15886" width="6.7109375" style="820" customWidth="1"/>
    <col min="15887" max="15887" width="7.42578125" style="820" bestFit="1" customWidth="1"/>
    <col min="15888" max="15888" width="4.85546875" style="820" bestFit="1" customWidth="1"/>
    <col min="15889" max="15889" width="4.5703125" style="820" bestFit="1" customWidth="1"/>
    <col min="15890" max="15891" width="7.42578125" style="820" bestFit="1" customWidth="1"/>
    <col min="15892" max="15892" width="6.42578125" style="820" bestFit="1" customWidth="1"/>
    <col min="15893" max="15894" width="4.5703125" style="820" bestFit="1" customWidth="1"/>
    <col min="15895" max="15895" width="6.85546875" style="820" bestFit="1" customWidth="1"/>
    <col min="15896" max="15896" width="5.42578125" style="820" bestFit="1" customWidth="1"/>
    <col min="15897" max="15897" width="4.5703125" style="820" bestFit="1" customWidth="1"/>
    <col min="15898" max="15899" width="7.42578125" style="820" bestFit="1" customWidth="1"/>
    <col min="15900" max="15900" width="6.42578125" style="820" bestFit="1" customWidth="1"/>
    <col min="15901" max="15901" width="5.42578125" style="820" bestFit="1" customWidth="1"/>
    <col min="15902" max="15902" width="4.5703125" style="820" bestFit="1" customWidth="1"/>
    <col min="15903" max="15903" width="6.85546875" style="820" bestFit="1" customWidth="1"/>
    <col min="15904" max="15904" width="6.42578125" style="820" bestFit="1" customWidth="1"/>
    <col min="15905" max="15906" width="4.5703125" style="820" bestFit="1" customWidth="1"/>
    <col min="15907" max="15907" width="6.85546875" style="820" bestFit="1" customWidth="1"/>
    <col min="15908" max="15908" width="6.42578125" style="820" bestFit="1" customWidth="1"/>
    <col min="15909" max="15910" width="4.5703125" style="820" bestFit="1" customWidth="1"/>
    <col min="15911" max="15911" width="6.85546875" style="820" bestFit="1" customWidth="1"/>
    <col min="15912" max="15912" width="6.42578125" style="820" bestFit="1" customWidth="1"/>
    <col min="15913" max="15914" width="4.5703125" style="820" bestFit="1" customWidth="1"/>
    <col min="15915" max="15915" width="6.85546875" style="820" bestFit="1" customWidth="1"/>
    <col min="15916" max="15916" width="7.42578125" style="820" bestFit="1" customWidth="1"/>
    <col min="15917" max="15917" width="5.42578125" style="820" bestFit="1" customWidth="1"/>
    <col min="15918" max="15919" width="7.42578125" style="820" bestFit="1" customWidth="1"/>
    <col min="15920" max="15921" width="9.85546875" style="820" customWidth="1"/>
    <col min="15922" max="15922" width="7.5703125" style="820" customWidth="1"/>
    <col min="15923" max="15923" width="13.7109375" style="820" customWidth="1"/>
    <col min="15924" max="15924" width="4.85546875" style="820" customWidth="1"/>
    <col min="15925" max="15925" width="5.7109375" style="820" customWidth="1"/>
    <col min="15926" max="15926" width="8.42578125" style="820" customWidth="1"/>
    <col min="15927" max="15927" width="7.140625" style="820" customWidth="1"/>
    <col min="15928" max="15928" width="6.5703125" style="820" customWidth="1"/>
    <col min="15929" max="15929" width="10.7109375" style="820" customWidth="1"/>
    <col min="15930" max="16132" width="8.85546875" style="820"/>
    <col min="16133" max="16133" width="4.42578125" style="820" customWidth="1"/>
    <col min="16134" max="16134" width="0" style="820" hidden="1" customWidth="1"/>
    <col min="16135" max="16135" width="67.28515625" style="820" customWidth="1"/>
    <col min="16136" max="16136" width="3.42578125" style="820" bestFit="1" customWidth="1"/>
    <col min="16137" max="16137" width="5.140625" style="820" customWidth="1"/>
    <col min="16138" max="16138" width="3.28515625" style="820" bestFit="1" customWidth="1"/>
    <col min="16139" max="16139" width="4.7109375" style="820" bestFit="1" customWidth="1"/>
    <col min="16140" max="16140" width="7.42578125" style="820" bestFit="1" customWidth="1"/>
    <col min="16141" max="16141" width="4.7109375" style="820" customWidth="1"/>
    <col min="16142" max="16142" width="6.7109375" style="820" customWidth="1"/>
    <col min="16143" max="16143" width="7.42578125" style="820" bestFit="1" customWidth="1"/>
    <col min="16144" max="16144" width="4.85546875" style="820" bestFit="1" customWidth="1"/>
    <col min="16145" max="16145" width="4.5703125" style="820" bestFit="1" customWidth="1"/>
    <col min="16146" max="16147" width="7.42578125" style="820" bestFit="1" customWidth="1"/>
    <col min="16148" max="16148" width="6.42578125" style="820" bestFit="1" customWidth="1"/>
    <col min="16149" max="16150" width="4.5703125" style="820" bestFit="1" customWidth="1"/>
    <col min="16151" max="16151" width="6.85546875" style="820" bestFit="1" customWidth="1"/>
    <col min="16152" max="16152" width="5.42578125" style="820" bestFit="1" customWidth="1"/>
    <col min="16153" max="16153" width="4.5703125" style="820" bestFit="1" customWidth="1"/>
    <col min="16154" max="16155" width="7.42578125" style="820" bestFit="1" customWidth="1"/>
    <col min="16156" max="16156" width="6.42578125" style="820" bestFit="1" customWidth="1"/>
    <col min="16157" max="16157" width="5.42578125" style="820" bestFit="1" customWidth="1"/>
    <col min="16158" max="16158" width="4.5703125" style="820" bestFit="1" customWidth="1"/>
    <col min="16159" max="16159" width="6.85546875" style="820" bestFit="1" customWidth="1"/>
    <col min="16160" max="16160" width="6.42578125" style="820" bestFit="1" customWidth="1"/>
    <col min="16161" max="16162" width="4.5703125" style="820" bestFit="1" customWidth="1"/>
    <col min="16163" max="16163" width="6.85546875" style="820" bestFit="1" customWidth="1"/>
    <col min="16164" max="16164" width="6.42578125" style="820" bestFit="1" customWidth="1"/>
    <col min="16165" max="16166" width="4.5703125" style="820" bestFit="1" customWidth="1"/>
    <col min="16167" max="16167" width="6.85546875" style="820" bestFit="1" customWidth="1"/>
    <col min="16168" max="16168" width="6.42578125" style="820" bestFit="1" customWidth="1"/>
    <col min="16169" max="16170" width="4.5703125" style="820" bestFit="1" customWidth="1"/>
    <col min="16171" max="16171" width="6.85546875" style="820" bestFit="1" customWidth="1"/>
    <col min="16172" max="16172" width="7.42578125" style="820" bestFit="1" customWidth="1"/>
    <col min="16173" max="16173" width="5.42578125" style="820" bestFit="1" customWidth="1"/>
    <col min="16174" max="16175" width="7.42578125" style="820" bestFit="1" customWidth="1"/>
    <col min="16176" max="16177" width="9.85546875" style="820" customWidth="1"/>
    <col min="16178" max="16178" width="7.5703125" style="820" customWidth="1"/>
    <col min="16179" max="16179" width="13.7109375" style="820" customWidth="1"/>
    <col min="16180" max="16180" width="4.85546875" style="820" customWidth="1"/>
    <col min="16181" max="16181" width="5.7109375" style="820" customWidth="1"/>
    <col min="16182" max="16182" width="8.42578125" style="820" customWidth="1"/>
    <col min="16183" max="16183" width="7.140625" style="820" customWidth="1"/>
    <col min="16184" max="16184" width="6.5703125" style="820" customWidth="1"/>
    <col min="16185" max="16185" width="10.7109375" style="820" customWidth="1"/>
    <col min="16186" max="16384" width="8.85546875" style="820"/>
  </cols>
  <sheetData>
    <row r="1" spans="1:57" s="835" customFormat="1" ht="15.75" x14ac:dyDescent="0.25">
      <c r="A1" s="41" t="s">
        <v>82</v>
      </c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/>
      <c r="AB1" s="836"/>
      <c r="AC1" s="836"/>
      <c r="AD1" s="836"/>
      <c r="AE1" s="836"/>
      <c r="AF1" s="836"/>
      <c r="AG1" s="836"/>
      <c r="AH1" s="836"/>
      <c r="AI1" s="836"/>
      <c r="AJ1" s="836"/>
      <c r="AK1" s="836"/>
      <c r="AL1" s="836"/>
      <c r="AM1" s="836"/>
      <c r="AN1" s="836"/>
      <c r="AO1" s="836"/>
      <c r="AP1" s="836"/>
      <c r="AQ1" s="836"/>
      <c r="AR1" s="836"/>
      <c r="AS1" s="836"/>
      <c r="AT1" s="836"/>
      <c r="AU1" s="836"/>
      <c r="AV1" s="836"/>
      <c r="AW1" s="836"/>
      <c r="AX1" s="836"/>
      <c r="AY1" s="836"/>
      <c r="AZ1" s="836"/>
      <c r="BA1" s="836"/>
      <c r="BB1" s="836"/>
      <c r="BC1" s="836"/>
      <c r="BD1" s="836"/>
      <c r="BE1" s="836"/>
    </row>
    <row r="2" spans="1:57" s="835" customFormat="1" ht="15.75" x14ac:dyDescent="0.25">
      <c r="A2" s="41" t="s">
        <v>89</v>
      </c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36"/>
      <c r="X2" s="836"/>
      <c r="Y2" s="836"/>
      <c r="Z2" s="836"/>
      <c r="AA2" s="836"/>
      <c r="AB2" s="836"/>
      <c r="AC2" s="836"/>
      <c r="AD2" s="836"/>
      <c r="AE2" s="836"/>
      <c r="AF2" s="836"/>
      <c r="AG2" s="836"/>
      <c r="AH2" s="836"/>
      <c r="AI2" s="836"/>
      <c r="AJ2" s="836"/>
      <c r="AK2" s="836"/>
      <c r="AL2" s="836"/>
      <c r="AM2" s="836"/>
      <c r="AN2" s="836"/>
      <c r="AO2" s="836"/>
      <c r="AP2" s="836"/>
      <c r="AQ2" s="836"/>
      <c r="AR2" s="836"/>
      <c r="AS2" s="836"/>
      <c r="AT2" s="836"/>
      <c r="AU2" s="836"/>
      <c r="AV2" s="836"/>
      <c r="AW2" s="836"/>
      <c r="AX2" s="836"/>
      <c r="AY2" s="836"/>
      <c r="AZ2" s="836"/>
      <c r="BA2" s="836"/>
      <c r="BB2" s="836"/>
      <c r="BC2" s="836"/>
      <c r="BD2" s="836"/>
      <c r="BE2" s="836"/>
    </row>
    <row r="3" spans="1:57" s="276" customFormat="1" ht="15" customHeight="1" x14ac:dyDescent="0.2">
      <c r="A3" s="1648" t="s">
        <v>0</v>
      </c>
      <c r="B3" s="266"/>
      <c r="C3" s="267"/>
      <c r="D3" s="1637" t="s">
        <v>1</v>
      </c>
      <c r="E3" s="1639" t="s">
        <v>2</v>
      </c>
      <c r="F3" s="1639" t="s">
        <v>3</v>
      </c>
      <c r="G3" s="1639" t="s">
        <v>4</v>
      </c>
      <c r="H3" s="268" t="s">
        <v>45</v>
      </c>
      <c r="I3" s="269"/>
      <c r="J3" s="269"/>
      <c r="K3" s="269"/>
      <c r="L3" s="1634" t="s">
        <v>6</v>
      </c>
      <c r="M3" s="1635"/>
      <c r="N3" s="1635"/>
      <c r="O3" s="1635"/>
      <c r="P3" s="1634" t="s">
        <v>127</v>
      </c>
      <c r="Q3" s="1635"/>
      <c r="R3" s="1635"/>
      <c r="S3" s="1636"/>
      <c r="T3" s="1634" t="s">
        <v>5</v>
      </c>
      <c r="U3" s="1635"/>
      <c r="V3" s="1635"/>
      <c r="W3" s="1636"/>
      <c r="X3" s="1634" t="s">
        <v>49</v>
      </c>
      <c r="Y3" s="1635"/>
      <c r="Z3" s="1635"/>
      <c r="AA3" s="1636"/>
      <c r="AB3" s="1634" t="s">
        <v>50</v>
      </c>
      <c r="AC3" s="1635"/>
      <c r="AD3" s="1635"/>
      <c r="AE3" s="1636"/>
      <c r="AF3" s="1634" t="s">
        <v>303</v>
      </c>
      <c r="AG3" s="1635"/>
      <c r="AH3" s="1635"/>
      <c r="AI3" s="1636"/>
      <c r="AJ3" s="1634" t="s">
        <v>44</v>
      </c>
      <c r="AK3" s="1635"/>
      <c r="AL3" s="1635"/>
      <c r="AM3" s="1636"/>
      <c r="AN3" s="1634" t="s">
        <v>46</v>
      </c>
      <c r="AO3" s="1635"/>
      <c r="AP3" s="1635"/>
      <c r="AQ3" s="1636"/>
      <c r="AR3" s="270" t="s">
        <v>7</v>
      </c>
      <c r="AS3" s="271"/>
      <c r="AT3" s="271"/>
      <c r="AU3" s="271"/>
      <c r="AV3" s="271"/>
      <c r="AW3" s="272"/>
      <c r="AX3" s="1637" t="s">
        <v>8</v>
      </c>
      <c r="AY3" s="1638" t="s">
        <v>9</v>
      </c>
      <c r="AZ3" s="273" t="s">
        <v>10</v>
      </c>
      <c r="BA3" s="274"/>
      <c r="BB3" s="273" t="s">
        <v>11</v>
      </c>
      <c r="BC3" s="275"/>
      <c r="BD3" s="1640" t="s">
        <v>12</v>
      </c>
      <c r="BE3" s="1642" t="s">
        <v>13</v>
      </c>
    </row>
    <row r="4" spans="1:57" s="276" customFormat="1" ht="15" customHeight="1" x14ac:dyDescent="0.2">
      <c r="A4" s="1648"/>
      <c r="B4" s="277"/>
      <c r="C4" s="278"/>
      <c r="D4" s="1637"/>
      <c r="E4" s="1639"/>
      <c r="F4" s="1639"/>
      <c r="G4" s="1639"/>
      <c r="H4" s="279"/>
      <c r="I4" s="280"/>
      <c r="J4" s="280"/>
      <c r="K4" s="280"/>
      <c r="L4" s="279"/>
      <c r="M4" s="280"/>
      <c r="N4" s="280"/>
      <c r="O4" s="280"/>
      <c r="P4" s="279"/>
      <c r="Q4" s="280"/>
      <c r="R4" s="280"/>
      <c r="S4" s="281"/>
      <c r="T4" s="279"/>
      <c r="U4" s="280"/>
      <c r="V4" s="280"/>
      <c r="W4" s="281"/>
      <c r="X4" s="279"/>
      <c r="Y4" s="280"/>
      <c r="Z4" s="280"/>
      <c r="AA4" s="281"/>
      <c r="AB4" s="279"/>
      <c r="AC4" s="280"/>
      <c r="AD4" s="280"/>
      <c r="AE4" s="281"/>
      <c r="AF4" s="279"/>
      <c r="AG4" s="280"/>
      <c r="AH4" s="280"/>
      <c r="AI4" s="281"/>
      <c r="AJ4" s="279"/>
      <c r="AK4" s="280"/>
      <c r="AL4" s="280"/>
      <c r="AM4" s="281"/>
      <c r="AN4" s="279"/>
      <c r="AO4" s="280"/>
      <c r="AP4" s="280"/>
      <c r="AQ4" s="281"/>
      <c r="AR4" s="282"/>
      <c r="AS4" s="283"/>
      <c r="AT4" s="283"/>
      <c r="AU4" s="283"/>
      <c r="AV4" s="284"/>
      <c r="AW4" s="285"/>
      <c r="AX4" s="1637"/>
      <c r="AY4" s="1638"/>
      <c r="AZ4" s="286" t="s">
        <v>14</v>
      </c>
      <c r="BA4" s="287"/>
      <c r="BB4" s="286" t="s">
        <v>15</v>
      </c>
      <c r="BC4" s="288"/>
      <c r="BD4" s="1640"/>
      <c r="BE4" s="1642"/>
    </row>
    <row r="5" spans="1:57" s="276" customFormat="1" ht="15" customHeight="1" x14ac:dyDescent="0.2">
      <c r="A5" s="1648"/>
      <c r="B5" s="277"/>
      <c r="C5" s="278"/>
      <c r="D5" s="1637"/>
      <c r="E5" s="1639"/>
      <c r="F5" s="1639"/>
      <c r="G5" s="1639"/>
      <c r="H5" s="289" t="s">
        <v>14</v>
      </c>
      <c r="I5" s="290"/>
      <c r="J5" s="290"/>
      <c r="K5" s="291"/>
      <c r="L5" s="289" t="s">
        <v>14</v>
      </c>
      <c r="M5" s="290"/>
      <c r="N5" s="290"/>
      <c r="O5" s="291"/>
      <c r="P5" s="289" t="s">
        <v>14</v>
      </c>
      <c r="Q5" s="290"/>
      <c r="R5" s="290"/>
      <c r="S5" s="291"/>
      <c r="T5" s="289" t="s">
        <v>14</v>
      </c>
      <c r="U5" s="290"/>
      <c r="V5" s="290"/>
      <c r="W5" s="291"/>
      <c r="X5" s="289" t="s">
        <v>14</v>
      </c>
      <c r="Y5" s="290"/>
      <c r="Z5" s="290"/>
      <c r="AA5" s="291"/>
      <c r="AB5" s="289" t="s">
        <v>14</v>
      </c>
      <c r="AC5" s="290"/>
      <c r="AD5" s="290"/>
      <c r="AE5" s="291"/>
      <c r="AF5" s="289" t="s">
        <v>14</v>
      </c>
      <c r="AG5" s="290"/>
      <c r="AH5" s="290"/>
      <c r="AI5" s="291"/>
      <c r="AJ5" s="289" t="s">
        <v>14</v>
      </c>
      <c r="AK5" s="290"/>
      <c r="AL5" s="290"/>
      <c r="AM5" s="291"/>
      <c r="AN5" s="289" t="s">
        <v>14</v>
      </c>
      <c r="AO5" s="290"/>
      <c r="AP5" s="290"/>
      <c r="AQ5" s="291"/>
      <c r="AR5" s="289" t="s">
        <v>14</v>
      </c>
      <c r="AS5" s="290"/>
      <c r="AT5" s="290"/>
      <c r="AU5" s="290"/>
      <c r="AV5" s="292"/>
      <c r="AW5" s="293"/>
      <c r="AX5" s="1637"/>
      <c r="AY5" s="1639"/>
      <c r="AZ5" s="1643" t="s">
        <v>16</v>
      </c>
      <c r="BA5" s="1646" t="s">
        <v>17</v>
      </c>
      <c r="BB5" s="1647" t="s">
        <v>18</v>
      </c>
      <c r="BC5" s="1643" t="s">
        <v>19</v>
      </c>
      <c r="BD5" s="1641"/>
      <c r="BE5" s="1642"/>
    </row>
    <row r="6" spans="1:57" s="276" customFormat="1" ht="15" customHeight="1" x14ac:dyDescent="0.2">
      <c r="A6" s="1648"/>
      <c r="B6" s="277" t="s">
        <v>304</v>
      </c>
      <c r="C6" s="278" t="s">
        <v>305</v>
      </c>
      <c r="D6" s="1637"/>
      <c r="E6" s="1639"/>
      <c r="F6" s="1639"/>
      <c r="G6" s="1639"/>
      <c r="H6" s="289" t="s">
        <v>20</v>
      </c>
      <c r="I6" s="290"/>
      <c r="J6" s="290"/>
      <c r="K6" s="291"/>
      <c r="L6" s="289" t="s">
        <v>20</v>
      </c>
      <c r="M6" s="290"/>
      <c r="N6" s="290"/>
      <c r="O6" s="291"/>
      <c r="P6" s="289" t="s">
        <v>20</v>
      </c>
      <c r="Q6" s="290"/>
      <c r="R6" s="290"/>
      <c r="S6" s="291"/>
      <c r="T6" s="289" t="s">
        <v>20</v>
      </c>
      <c r="U6" s="290"/>
      <c r="V6" s="290"/>
      <c r="W6" s="291"/>
      <c r="X6" s="289" t="s">
        <v>20</v>
      </c>
      <c r="Y6" s="290"/>
      <c r="Z6" s="290"/>
      <c r="AA6" s="291"/>
      <c r="AB6" s="289" t="s">
        <v>20</v>
      </c>
      <c r="AC6" s="290"/>
      <c r="AD6" s="290"/>
      <c r="AE6" s="291"/>
      <c r="AF6" s="289" t="s">
        <v>20</v>
      </c>
      <c r="AG6" s="290"/>
      <c r="AH6" s="290"/>
      <c r="AI6" s="291"/>
      <c r="AJ6" s="289" t="s">
        <v>20</v>
      </c>
      <c r="AK6" s="290"/>
      <c r="AL6" s="290"/>
      <c r="AM6" s="291"/>
      <c r="AN6" s="289" t="s">
        <v>20</v>
      </c>
      <c r="AO6" s="290"/>
      <c r="AP6" s="290"/>
      <c r="AQ6" s="291"/>
      <c r="AR6" s="289" t="s">
        <v>20</v>
      </c>
      <c r="AS6" s="290"/>
      <c r="AT6" s="290"/>
      <c r="AU6" s="290"/>
      <c r="AV6" s="294" t="s">
        <v>21</v>
      </c>
      <c r="AW6" s="295" t="s">
        <v>22</v>
      </c>
      <c r="AX6" s="1637"/>
      <c r="AY6" s="1639"/>
      <c r="AZ6" s="1644"/>
      <c r="BA6" s="1644"/>
      <c r="BB6" s="1644"/>
      <c r="BC6" s="1644"/>
      <c r="BD6" s="1641"/>
      <c r="BE6" s="1642"/>
    </row>
    <row r="7" spans="1:57" s="276" customFormat="1" ht="15" customHeight="1" x14ac:dyDescent="0.2">
      <c r="A7" s="1648"/>
      <c r="B7" s="277"/>
      <c r="C7" s="278"/>
      <c r="D7" s="1637"/>
      <c r="E7" s="1639"/>
      <c r="F7" s="1639"/>
      <c r="G7" s="1639"/>
      <c r="H7" s="296"/>
      <c r="I7" s="297"/>
      <c r="J7" s="298"/>
      <c r="K7" s="297"/>
      <c r="L7" s="296"/>
      <c r="M7" s="297"/>
      <c r="N7" s="298"/>
      <c r="O7" s="297"/>
      <c r="P7" s="296"/>
      <c r="Q7" s="297"/>
      <c r="R7" s="298"/>
      <c r="S7" s="297"/>
      <c r="T7" s="296"/>
      <c r="U7" s="297"/>
      <c r="V7" s="298"/>
      <c r="W7" s="297"/>
      <c r="X7" s="296"/>
      <c r="Y7" s="297"/>
      <c r="Z7" s="298"/>
      <c r="AA7" s="297"/>
      <c r="AB7" s="296"/>
      <c r="AC7" s="297"/>
      <c r="AD7" s="298"/>
      <c r="AE7" s="297"/>
      <c r="AF7" s="296"/>
      <c r="AG7" s="297"/>
      <c r="AH7" s="298"/>
      <c r="AI7" s="297"/>
      <c r="AJ7" s="296"/>
      <c r="AK7" s="297"/>
      <c r="AL7" s="298"/>
      <c r="AM7" s="297"/>
      <c r="AN7" s="296"/>
      <c r="AO7" s="297"/>
      <c r="AP7" s="298"/>
      <c r="AQ7" s="297"/>
      <c r="AR7" s="296"/>
      <c r="AS7" s="297"/>
      <c r="AT7" s="298"/>
      <c r="AU7" s="296"/>
      <c r="AV7" s="294" t="s">
        <v>23</v>
      </c>
      <c r="AW7" s="295" t="s">
        <v>23</v>
      </c>
      <c r="AX7" s="1637"/>
      <c r="AY7" s="1639"/>
      <c r="AZ7" s="1644"/>
      <c r="BA7" s="1644"/>
      <c r="BB7" s="1644"/>
      <c r="BC7" s="1644"/>
      <c r="BD7" s="1641"/>
      <c r="BE7" s="1642"/>
    </row>
    <row r="8" spans="1:57" s="276" customFormat="1" ht="15" customHeight="1" x14ac:dyDescent="0.2">
      <c r="A8" s="1648"/>
      <c r="B8" s="277"/>
      <c r="C8" s="278"/>
      <c r="D8" s="1637"/>
      <c r="E8" s="1639"/>
      <c r="F8" s="1639"/>
      <c r="G8" s="1639"/>
      <c r="H8" s="299" t="s">
        <v>24</v>
      </c>
      <c r="I8" s="300" t="s">
        <v>25</v>
      </c>
      <c r="J8" s="301" t="s">
        <v>26</v>
      </c>
      <c r="K8" s="300" t="s">
        <v>27</v>
      </c>
      <c r="L8" s="299" t="s">
        <v>24</v>
      </c>
      <c r="M8" s="300" t="s">
        <v>25</v>
      </c>
      <c r="N8" s="301" t="s">
        <v>26</v>
      </c>
      <c r="O8" s="300" t="s">
        <v>27</v>
      </c>
      <c r="P8" s="299" t="s">
        <v>24</v>
      </c>
      <c r="Q8" s="300" t="s">
        <v>25</v>
      </c>
      <c r="R8" s="301" t="s">
        <v>26</v>
      </c>
      <c r="S8" s="300" t="s">
        <v>27</v>
      </c>
      <c r="T8" s="299" t="s">
        <v>24</v>
      </c>
      <c r="U8" s="300" t="s">
        <v>25</v>
      </c>
      <c r="V8" s="301" t="s">
        <v>26</v>
      </c>
      <c r="W8" s="300" t="s">
        <v>27</v>
      </c>
      <c r="X8" s="299" t="s">
        <v>24</v>
      </c>
      <c r="Y8" s="300" t="s">
        <v>25</v>
      </c>
      <c r="Z8" s="301" t="s">
        <v>26</v>
      </c>
      <c r="AA8" s="300" t="s">
        <v>27</v>
      </c>
      <c r="AB8" s="299" t="s">
        <v>24</v>
      </c>
      <c r="AC8" s="300" t="s">
        <v>25</v>
      </c>
      <c r="AD8" s="301" t="s">
        <v>26</v>
      </c>
      <c r="AE8" s="300" t="s">
        <v>27</v>
      </c>
      <c r="AF8" s="299" t="s">
        <v>24</v>
      </c>
      <c r="AG8" s="300" t="s">
        <v>25</v>
      </c>
      <c r="AH8" s="301" t="s">
        <v>26</v>
      </c>
      <c r="AI8" s="300" t="s">
        <v>27</v>
      </c>
      <c r="AJ8" s="299" t="s">
        <v>24</v>
      </c>
      <c r="AK8" s="300" t="s">
        <v>25</v>
      </c>
      <c r="AL8" s="301" t="s">
        <v>26</v>
      </c>
      <c r="AM8" s="300" t="s">
        <v>27</v>
      </c>
      <c r="AN8" s="299" t="s">
        <v>24</v>
      </c>
      <c r="AO8" s="300" t="s">
        <v>25</v>
      </c>
      <c r="AP8" s="301" t="s">
        <v>26</v>
      </c>
      <c r="AQ8" s="300" t="s">
        <v>27</v>
      </c>
      <c r="AR8" s="299" t="s">
        <v>24</v>
      </c>
      <c r="AS8" s="300" t="s">
        <v>25</v>
      </c>
      <c r="AT8" s="301" t="s">
        <v>26</v>
      </c>
      <c r="AU8" s="299" t="s">
        <v>27</v>
      </c>
      <c r="AV8" s="294" t="s">
        <v>28</v>
      </c>
      <c r="AW8" s="295" t="s">
        <v>28</v>
      </c>
      <c r="AX8" s="1637"/>
      <c r="AY8" s="1639"/>
      <c r="AZ8" s="1644"/>
      <c r="BA8" s="1644"/>
      <c r="BB8" s="1644"/>
      <c r="BC8" s="1644"/>
      <c r="BD8" s="1641"/>
      <c r="BE8" s="1642"/>
    </row>
    <row r="9" spans="1:57" s="276" customFormat="1" ht="15" customHeight="1" x14ac:dyDescent="0.2">
      <c r="A9" s="1648"/>
      <c r="B9" s="302"/>
      <c r="C9" s="303"/>
      <c r="D9" s="1637"/>
      <c r="E9" s="1639"/>
      <c r="F9" s="1639"/>
      <c r="G9" s="1639"/>
      <c r="H9" s="304"/>
      <c r="I9" s="305"/>
      <c r="J9" s="306"/>
      <c r="K9" s="305"/>
      <c r="L9" s="304"/>
      <c r="M9" s="305"/>
      <c r="N9" s="306"/>
      <c r="O9" s="305"/>
      <c r="P9" s="304"/>
      <c r="Q9" s="305"/>
      <c r="R9" s="306"/>
      <c r="S9" s="305"/>
      <c r="T9" s="304"/>
      <c r="U9" s="305"/>
      <c r="V9" s="306"/>
      <c r="W9" s="305"/>
      <c r="X9" s="304"/>
      <c r="Y9" s="305"/>
      <c r="Z9" s="306"/>
      <c r="AA9" s="305"/>
      <c r="AB9" s="304"/>
      <c r="AC9" s="305"/>
      <c r="AD9" s="306"/>
      <c r="AE9" s="305"/>
      <c r="AF9" s="304"/>
      <c r="AG9" s="305"/>
      <c r="AH9" s="306"/>
      <c r="AI9" s="305"/>
      <c r="AJ9" s="304"/>
      <c r="AK9" s="305"/>
      <c r="AL9" s="306"/>
      <c r="AM9" s="305"/>
      <c r="AN9" s="304"/>
      <c r="AO9" s="305"/>
      <c r="AP9" s="306"/>
      <c r="AQ9" s="305"/>
      <c r="AR9" s="304"/>
      <c r="AS9" s="305"/>
      <c r="AT9" s="306"/>
      <c r="AU9" s="304"/>
      <c r="AV9" s="307"/>
      <c r="AW9" s="308"/>
      <c r="AX9" s="1637"/>
      <c r="AY9" s="1639"/>
      <c r="AZ9" s="1645"/>
      <c r="BA9" s="1645"/>
      <c r="BB9" s="1645"/>
      <c r="BC9" s="1645"/>
      <c r="BD9" s="1641"/>
      <c r="BE9" s="1642"/>
    </row>
    <row r="10" spans="1:57" s="313" customFormat="1" ht="15" customHeight="1" x14ac:dyDescent="0.25">
      <c r="A10" s="309">
        <v>1</v>
      </c>
      <c r="B10" s="310">
        <v>2</v>
      </c>
      <c r="C10" s="303">
        <v>3</v>
      </c>
      <c r="D10" s="311">
        <v>4</v>
      </c>
      <c r="E10" s="312">
        <v>5</v>
      </c>
      <c r="F10" s="312">
        <v>6</v>
      </c>
      <c r="G10" s="309">
        <v>7</v>
      </c>
      <c r="H10" s="312">
        <v>8</v>
      </c>
      <c r="I10" s="309">
        <v>9</v>
      </c>
      <c r="J10" s="312">
        <v>10</v>
      </c>
      <c r="K10" s="309">
        <v>11</v>
      </c>
      <c r="L10" s="312">
        <v>12</v>
      </c>
      <c r="M10" s="309">
        <v>13</v>
      </c>
      <c r="N10" s="312">
        <v>14</v>
      </c>
      <c r="O10" s="309">
        <v>15</v>
      </c>
      <c r="P10" s="312">
        <v>16</v>
      </c>
      <c r="Q10" s="309">
        <v>17</v>
      </c>
      <c r="R10" s="312">
        <v>18</v>
      </c>
      <c r="S10" s="309">
        <v>19</v>
      </c>
      <c r="T10" s="312">
        <v>20</v>
      </c>
      <c r="U10" s="309">
        <v>21</v>
      </c>
      <c r="V10" s="312">
        <v>22</v>
      </c>
      <c r="W10" s="309">
        <v>23</v>
      </c>
      <c r="X10" s="312">
        <v>24</v>
      </c>
      <c r="Y10" s="309">
        <v>25</v>
      </c>
      <c r="Z10" s="312">
        <v>26</v>
      </c>
      <c r="AA10" s="309">
        <v>27</v>
      </c>
      <c r="AB10" s="312">
        <v>28</v>
      </c>
      <c r="AC10" s="309">
        <v>29</v>
      </c>
      <c r="AD10" s="312">
        <v>30</v>
      </c>
      <c r="AE10" s="309">
        <v>31</v>
      </c>
      <c r="AF10" s="312">
        <v>32</v>
      </c>
      <c r="AG10" s="309">
        <v>33</v>
      </c>
      <c r="AH10" s="312">
        <v>34</v>
      </c>
      <c r="AI10" s="309">
        <v>35</v>
      </c>
      <c r="AJ10" s="312">
        <v>36</v>
      </c>
      <c r="AK10" s="312">
        <v>37</v>
      </c>
      <c r="AL10" s="312">
        <v>38</v>
      </c>
      <c r="AM10" s="312">
        <v>39</v>
      </c>
      <c r="AN10" s="312">
        <v>36</v>
      </c>
      <c r="AO10" s="312">
        <v>37</v>
      </c>
      <c r="AP10" s="312">
        <v>38</v>
      </c>
      <c r="AQ10" s="312">
        <v>39</v>
      </c>
      <c r="AR10" s="312">
        <v>40</v>
      </c>
      <c r="AS10" s="312">
        <v>41</v>
      </c>
      <c r="AT10" s="312">
        <v>42</v>
      </c>
      <c r="AU10" s="312">
        <v>43</v>
      </c>
      <c r="AV10" s="312">
        <v>44</v>
      </c>
      <c r="AW10" s="312">
        <v>45</v>
      </c>
      <c r="AX10" s="312">
        <v>46</v>
      </c>
      <c r="AY10" s="312">
        <v>47</v>
      </c>
      <c r="AZ10" s="312">
        <v>48</v>
      </c>
      <c r="BA10" s="312">
        <v>49</v>
      </c>
      <c r="BB10" s="312">
        <v>50</v>
      </c>
      <c r="BC10" s="312">
        <v>51</v>
      </c>
      <c r="BD10" s="312">
        <v>52</v>
      </c>
      <c r="BE10" s="312">
        <v>53</v>
      </c>
    </row>
    <row r="11" spans="1:57" s="324" customFormat="1" ht="15" customHeight="1" x14ac:dyDescent="0.25">
      <c r="A11" s="314"/>
      <c r="B11" s="314"/>
      <c r="C11" s="834" t="s">
        <v>38</v>
      </c>
      <c r="D11" s="315"/>
      <c r="E11" s="316"/>
      <c r="F11" s="316"/>
      <c r="G11" s="316"/>
      <c r="H11" s="317"/>
      <c r="I11" s="317"/>
      <c r="J11" s="317"/>
      <c r="K11" s="317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9"/>
      <c r="AW11" s="319"/>
      <c r="AX11" s="315"/>
      <c r="AY11" s="315"/>
      <c r="AZ11" s="320"/>
      <c r="BA11" s="320"/>
      <c r="BB11" s="321"/>
      <c r="BC11" s="322"/>
      <c r="BD11" s="323"/>
      <c r="BE11" s="320"/>
    </row>
    <row r="12" spans="1:57" s="833" customFormat="1" ht="15" customHeight="1" x14ac:dyDescent="0.25">
      <c r="A12" s="822"/>
      <c r="B12" s="822"/>
      <c r="C12" s="823" t="s">
        <v>306</v>
      </c>
      <c r="D12" s="824"/>
      <c r="E12" s="825"/>
      <c r="F12" s="825"/>
      <c r="G12" s="825"/>
      <c r="H12" s="826"/>
      <c r="I12" s="826"/>
      <c r="J12" s="826"/>
      <c r="K12" s="826"/>
      <c r="L12" s="827"/>
      <c r="M12" s="827"/>
      <c r="N12" s="827"/>
      <c r="O12" s="827"/>
      <c r="P12" s="827"/>
      <c r="Q12" s="827"/>
      <c r="R12" s="827"/>
      <c r="S12" s="827"/>
      <c r="T12" s="827"/>
      <c r="U12" s="827"/>
      <c r="V12" s="827"/>
      <c r="W12" s="827"/>
      <c r="X12" s="827"/>
      <c r="Y12" s="827"/>
      <c r="Z12" s="827"/>
      <c r="AA12" s="827"/>
      <c r="AB12" s="827"/>
      <c r="AC12" s="827"/>
      <c r="AD12" s="827"/>
      <c r="AE12" s="827"/>
      <c r="AF12" s="827"/>
      <c r="AG12" s="827"/>
      <c r="AH12" s="827"/>
      <c r="AI12" s="827"/>
      <c r="AJ12" s="827"/>
      <c r="AK12" s="827"/>
      <c r="AL12" s="827"/>
      <c r="AM12" s="827"/>
      <c r="AN12" s="827"/>
      <c r="AO12" s="827"/>
      <c r="AP12" s="827"/>
      <c r="AQ12" s="827"/>
      <c r="AR12" s="827"/>
      <c r="AS12" s="827"/>
      <c r="AT12" s="827"/>
      <c r="AU12" s="827"/>
      <c r="AV12" s="828"/>
      <c r="AW12" s="828"/>
      <c r="AX12" s="824"/>
      <c r="AY12" s="824"/>
      <c r="AZ12" s="829"/>
      <c r="BA12" s="829"/>
      <c r="BB12" s="830"/>
      <c r="BC12" s="831"/>
      <c r="BD12" s="832"/>
      <c r="BE12" s="829"/>
    </row>
    <row r="13" spans="1:57" s="324" customFormat="1" ht="15" customHeight="1" x14ac:dyDescent="0.25">
      <c r="A13" s="312" t="s">
        <v>308</v>
      </c>
      <c r="B13" s="326"/>
      <c r="C13" s="1526" t="s">
        <v>309</v>
      </c>
      <c r="D13" s="327"/>
      <c r="E13" s="328"/>
      <c r="F13" s="328"/>
      <c r="G13" s="328"/>
      <c r="H13" s="329"/>
      <c r="I13" s="329"/>
      <c r="J13" s="329"/>
      <c r="K13" s="329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1"/>
      <c r="AS13" s="331"/>
      <c r="AT13" s="331"/>
      <c r="AU13" s="331"/>
      <c r="AV13" s="332"/>
      <c r="AW13" s="332"/>
      <c r="AX13" s="333"/>
      <c r="AY13" s="333"/>
      <c r="AZ13" s="334"/>
      <c r="BA13" s="330"/>
      <c r="BB13" s="335"/>
      <c r="BC13" s="336"/>
      <c r="BD13" s="337"/>
      <c r="BE13" s="334"/>
    </row>
    <row r="14" spans="1:57" s="351" customFormat="1" ht="15" customHeight="1" x14ac:dyDescent="0.25">
      <c r="A14" s="338">
        <v>1</v>
      </c>
      <c r="B14" s="338">
        <v>51000001357</v>
      </c>
      <c r="C14" s="339" t="s">
        <v>60</v>
      </c>
      <c r="D14" s="333" t="s">
        <v>29</v>
      </c>
      <c r="E14" s="340" t="s">
        <v>76</v>
      </c>
      <c r="F14" s="340" t="s">
        <v>68</v>
      </c>
      <c r="G14" s="340" t="s">
        <v>51</v>
      </c>
      <c r="H14" s="341"/>
      <c r="I14" s="342"/>
      <c r="J14" s="343"/>
      <c r="K14" s="343"/>
      <c r="L14" s="344"/>
      <c r="M14" s="344"/>
      <c r="N14" s="345">
        <v>940</v>
      </c>
      <c r="O14" s="317">
        <f>SUM(N14)</f>
        <v>940</v>
      </c>
      <c r="P14" s="343"/>
      <c r="Q14" s="343"/>
      <c r="R14" s="343"/>
      <c r="S14" s="343"/>
      <c r="T14" s="343"/>
      <c r="U14" s="343"/>
      <c r="V14" s="343"/>
      <c r="W14" s="343"/>
      <c r="X14" s="346"/>
      <c r="Y14" s="346"/>
      <c r="Z14" s="346"/>
      <c r="AA14" s="346"/>
      <c r="AB14" s="343"/>
      <c r="AC14" s="343"/>
      <c r="AD14" s="343"/>
      <c r="AE14" s="343"/>
      <c r="AF14" s="343"/>
      <c r="AG14" s="343"/>
      <c r="AH14" s="343"/>
      <c r="AI14" s="343"/>
      <c r="AJ14" s="346"/>
      <c r="AK14" s="346"/>
      <c r="AL14" s="346"/>
      <c r="AM14" s="346"/>
      <c r="AN14" s="346"/>
      <c r="AO14" s="346"/>
      <c r="AP14" s="346"/>
      <c r="AQ14" s="346"/>
      <c r="AR14" s="344"/>
      <c r="AS14" s="344"/>
      <c r="AT14" s="341">
        <f t="shared" ref="AT14:AT15" si="0">J14+N14+R14+V14+Z14+AD14+AH14+AL14</f>
        <v>940</v>
      </c>
      <c r="AU14" s="341">
        <f>K14+O14+S14+W14+AA14+AE14+AI14+AM14</f>
        <v>940</v>
      </c>
      <c r="AV14" s="332">
        <f>((AU14/BC14)*BB14)/1000</f>
        <v>9.0518518518518526E-2</v>
      </c>
      <c r="AW14" s="347">
        <f>(AU14*BD14)/1000</f>
        <v>6.5800000000000011E-2</v>
      </c>
      <c r="AX14" s="333"/>
      <c r="AY14" s="333"/>
      <c r="AZ14" s="334"/>
      <c r="BA14" s="334"/>
      <c r="BB14" s="348">
        <v>52</v>
      </c>
      <c r="BC14" s="333">
        <v>540</v>
      </c>
      <c r="BD14" s="349">
        <v>7.0000000000000007E-2</v>
      </c>
      <c r="BE14" s="350"/>
    </row>
    <row r="15" spans="1:57" s="351" customFormat="1" ht="15" customHeight="1" x14ac:dyDescent="0.25">
      <c r="A15" s="352">
        <v>2</v>
      </c>
      <c r="B15" s="353" t="s">
        <v>310</v>
      </c>
      <c r="C15" s="354" t="s">
        <v>311</v>
      </c>
      <c r="D15" s="355" t="s">
        <v>29</v>
      </c>
      <c r="E15" s="352">
        <v>4</v>
      </c>
      <c r="F15" s="352">
        <v>80</v>
      </c>
      <c r="G15" s="352">
        <v>10</v>
      </c>
      <c r="H15" s="341"/>
      <c r="I15" s="342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>
        <v>0</v>
      </c>
      <c r="U15" s="343"/>
      <c r="V15" s="343">
        <v>45</v>
      </c>
      <c r="W15" s="343">
        <f>SUM(T15:V15)</f>
        <v>45</v>
      </c>
      <c r="X15" s="346"/>
      <c r="Y15" s="346"/>
      <c r="Z15" s="346"/>
      <c r="AA15" s="346"/>
      <c r="AB15" s="343"/>
      <c r="AC15" s="343"/>
      <c r="AD15" s="343"/>
      <c r="AE15" s="343"/>
      <c r="AF15" s="343"/>
      <c r="AG15" s="343"/>
      <c r="AH15" s="343"/>
      <c r="AI15" s="343"/>
      <c r="AJ15" s="346"/>
      <c r="AK15" s="346"/>
      <c r="AL15" s="346"/>
      <c r="AM15" s="346"/>
      <c r="AN15" s="346"/>
      <c r="AO15" s="346"/>
      <c r="AP15" s="346"/>
      <c r="AQ15" s="346"/>
      <c r="AR15" s="341"/>
      <c r="AS15" s="341"/>
      <c r="AT15" s="341">
        <f t="shared" si="0"/>
        <v>45</v>
      </c>
      <c r="AU15" s="341">
        <f>K15+O15+S15+W15+AA15+AE15+AI15+AM15</f>
        <v>45</v>
      </c>
      <c r="AV15" s="332">
        <f>((AU15/BC15)*BB15)/1000</f>
        <v>4.3333333333333331E-3</v>
      </c>
      <c r="AW15" s="347">
        <f>(AU15*BD15)/1000</f>
        <v>3.1500000000000005E-3</v>
      </c>
      <c r="AX15" s="356"/>
      <c r="AY15" s="357"/>
      <c r="AZ15" s="358"/>
      <c r="BA15" s="359"/>
      <c r="BB15" s="360">
        <v>52</v>
      </c>
      <c r="BC15" s="312">
        <v>540</v>
      </c>
      <c r="BD15" s="611">
        <v>7.0000000000000007E-2</v>
      </c>
      <c r="BE15" s="350"/>
    </row>
    <row r="16" spans="1:57" s="351" customFormat="1" ht="15" customHeight="1" x14ac:dyDescent="0.25">
      <c r="A16" s="361"/>
      <c r="B16" s="362"/>
      <c r="C16" s="363" t="s">
        <v>30</v>
      </c>
      <c r="D16" s="361"/>
      <c r="E16" s="364"/>
      <c r="F16" s="364"/>
      <c r="G16" s="364"/>
      <c r="H16" s="365"/>
      <c r="I16" s="365"/>
      <c r="J16" s="365"/>
      <c r="K16" s="365"/>
      <c r="L16" s="366"/>
      <c r="M16" s="366"/>
      <c r="N16" s="367">
        <f>SUM(N14:N15)</f>
        <v>940</v>
      </c>
      <c r="O16" s="367">
        <f>SUM(O14:O15)</f>
        <v>940</v>
      </c>
      <c r="P16" s="368"/>
      <c r="Q16" s="368"/>
      <c r="R16" s="368"/>
      <c r="S16" s="368"/>
      <c r="T16" s="368"/>
      <c r="U16" s="368"/>
      <c r="V16" s="368">
        <f>SUM(V15)</f>
        <v>45</v>
      </c>
      <c r="W16" s="368">
        <f>SUM(W15)</f>
        <v>45</v>
      </c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8"/>
      <c r="AK16" s="368"/>
      <c r="AL16" s="368"/>
      <c r="AM16" s="368"/>
      <c r="AN16" s="368"/>
      <c r="AO16" s="368"/>
      <c r="AP16" s="368"/>
      <c r="AQ16" s="368"/>
      <c r="AR16" s="366"/>
      <c r="AS16" s="366"/>
      <c r="AT16" s="366">
        <f>SUM(AT14:AT15)</f>
        <v>985</v>
      </c>
      <c r="AU16" s="366">
        <f>SUM(AU14:AU15)</f>
        <v>985</v>
      </c>
      <c r="AV16" s="369">
        <f>SUM(AV14:AV15)</f>
        <v>9.4851851851851854E-2</v>
      </c>
      <c r="AW16" s="370">
        <f>SUM(AW14:AW15)</f>
        <v>6.8950000000000011E-2</v>
      </c>
      <c r="AX16" s="361"/>
      <c r="AY16" s="361"/>
      <c r="AZ16" s="366"/>
      <c r="BA16" s="366"/>
      <c r="BB16" s="348"/>
      <c r="BC16" s="333"/>
      <c r="BD16" s="349"/>
      <c r="BE16" s="366"/>
    </row>
    <row r="17" spans="1:57" s="351" customFormat="1" ht="15" customHeight="1" x14ac:dyDescent="0.25">
      <c r="A17" s="327">
        <v>1</v>
      </c>
      <c r="B17" s="371">
        <v>51000001358</v>
      </c>
      <c r="C17" s="372" t="s">
        <v>69</v>
      </c>
      <c r="D17" s="333" t="s">
        <v>29</v>
      </c>
      <c r="E17" s="340" t="s">
        <v>54</v>
      </c>
      <c r="F17" s="340" t="s">
        <v>48</v>
      </c>
      <c r="G17" s="340" t="s">
        <v>51</v>
      </c>
      <c r="H17" s="365"/>
      <c r="I17" s="365"/>
      <c r="J17" s="365"/>
      <c r="K17" s="365"/>
      <c r="L17" s="344"/>
      <c r="M17" s="344"/>
      <c r="N17" s="345">
        <v>338</v>
      </c>
      <c r="O17" s="317">
        <f>SUM(N17)</f>
        <v>338</v>
      </c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68"/>
      <c r="AG17" s="368"/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344"/>
      <c r="AS17" s="344"/>
      <c r="AT17" s="331">
        <f>J17+N17+R17+V17+Z17+AD17+AH17+AL17</f>
        <v>338</v>
      </c>
      <c r="AU17" s="317">
        <f>K17+O17+S17+W17+AA17+AE17+AI17+AM17</f>
        <v>338</v>
      </c>
      <c r="AV17" s="332">
        <f>((AU17/BC17)*BB17)/1000</f>
        <v>3.2548148148148145E-2</v>
      </c>
      <c r="AW17" s="332">
        <f>(AU17*BD17)/1000</f>
        <v>2.3660000000000004E-2</v>
      </c>
      <c r="AX17" s="333"/>
      <c r="AY17" s="333"/>
      <c r="AZ17" s="334"/>
      <c r="BA17" s="334"/>
      <c r="BB17" s="348">
        <v>52</v>
      </c>
      <c r="BC17" s="333">
        <v>540</v>
      </c>
      <c r="BD17" s="349">
        <v>7.0000000000000007E-2</v>
      </c>
      <c r="BE17" s="366"/>
    </row>
    <row r="18" spans="1:57" s="351" customFormat="1" ht="15" customHeight="1" x14ac:dyDescent="0.25">
      <c r="A18" s="361"/>
      <c r="B18" s="362"/>
      <c r="C18" s="363" t="s">
        <v>30</v>
      </c>
      <c r="D18" s="361"/>
      <c r="E18" s="364"/>
      <c r="F18" s="364"/>
      <c r="G18" s="364"/>
      <c r="H18" s="365"/>
      <c r="I18" s="365"/>
      <c r="J18" s="365"/>
      <c r="K18" s="365"/>
      <c r="L18" s="366"/>
      <c r="M18" s="366"/>
      <c r="N18" s="367">
        <f>SUM(N17)</f>
        <v>338</v>
      </c>
      <c r="O18" s="367">
        <f>SUM(O17)</f>
        <v>338</v>
      </c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8"/>
      <c r="AL18" s="368"/>
      <c r="AM18" s="368"/>
      <c r="AN18" s="368"/>
      <c r="AO18" s="368"/>
      <c r="AP18" s="368"/>
      <c r="AQ18" s="368"/>
      <c r="AR18" s="366"/>
      <c r="AS18" s="366"/>
      <c r="AT18" s="366">
        <f>J18+N18+R18+V18+Z18+AD18+AH18+AL18</f>
        <v>338</v>
      </c>
      <c r="AU18" s="366">
        <f>AR18+AS18+AT18</f>
        <v>338</v>
      </c>
      <c r="AV18" s="369">
        <f>SUM(AV17)</f>
        <v>3.2548148148148145E-2</v>
      </c>
      <c r="AW18" s="369">
        <f>SUM(AW17)</f>
        <v>2.3660000000000004E-2</v>
      </c>
      <c r="AX18" s="361"/>
      <c r="AY18" s="361"/>
      <c r="AZ18" s="366"/>
      <c r="BA18" s="366"/>
      <c r="BB18" s="373"/>
      <c r="BC18" s="361"/>
      <c r="BD18" s="374"/>
      <c r="BE18" s="366"/>
    </row>
    <row r="19" spans="1:57" s="351" customFormat="1" ht="15" customHeight="1" x14ac:dyDescent="0.25">
      <c r="A19" s="327">
        <v>1</v>
      </c>
      <c r="B19" s="338">
        <v>51000001359</v>
      </c>
      <c r="C19" s="372" t="s">
        <v>71</v>
      </c>
      <c r="D19" s="333" t="s">
        <v>29</v>
      </c>
      <c r="E19" s="375">
        <v>4</v>
      </c>
      <c r="F19" s="375">
        <v>75</v>
      </c>
      <c r="G19" s="375">
        <v>10</v>
      </c>
      <c r="H19" s="365"/>
      <c r="I19" s="365"/>
      <c r="J19" s="365"/>
      <c r="K19" s="365"/>
      <c r="L19" s="366"/>
      <c r="M19" s="366"/>
      <c r="N19" s="345">
        <v>20</v>
      </c>
      <c r="O19" s="317">
        <f>SUM(N19)</f>
        <v>20</v>
      </c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8"/>
      <c r="AL19" s="368"/>
      <c r="AM19" s="368"/>
      <c r="AN19" s="368"/>
      <c r="AO19" s="368"/>
      <c r="AP19" s="368"/>
      <c r="AQ19" s="368"/>
      <c r="AR19" s="344"/>
      <c r="AS19" s="344"/>
      <c r="AT19" s="344">
        <f>J19+N19+R19+V19+Z19+AD19+AH19+AL19</f>
        <v>20</v>
      </c>
      <c r="AU19" s="344">
        <f>K19+O19+S19+W19+AA19+AE19+AI19+AM19</f>
        <v>20</v>
      </c>
      <c r="AV19" s="332">
        <f>((AU19/BC19)*BB19)/1000</f>
        <v>1.9259259259259258E-3</v>
      </c>
      <c r="AW19" s="332">
        <f>(AU19*BD19)/1000</f>
        <v>1.4000000000000002E-3</v>
      </c>
      <c r="AX19" s="333"/>
      <c r="AY19" s="333"/>
      <c r="AZ19" s="334"/>
      <c r="BA19" s="334"/>
      <c r="BB19" s="348">
        <v>52</v>
      </c>
      <c r="BC19" s="333">
        <v>540</v>
      </c>
      <c r="BD19" s="349">
        <v>7.0000000000000007E-2</v>
      </c>
      <c r="BE19" s="366"/>
    </row>
    <row r="20" spans="1:57" s="351" customFormat="1" ht="15" customHeight="1" x14ac:dyDescent="0.25">
      <c r="A20" s="361"/>
      <c r="B20" s="362"/>
      <c r="C20" s="376" t="s">
        <v>52</v>
      </c>
      <c r="D20" s="361"/>
      <c r="E20" s="364"/>
      <c r="F20" s="364"/>
      <c r="G20" s="364"/>
      <c r="H20" s="365"/>
      <c r="I20" s="365"/>
      <c r="J20" s="365"/>
      <c r="K20" s="365"/>
      <c r="L20" s="366"/>
      <c r="M20" s="366"/>
      <c r="N20" s="377">
        <f>SUM(N19:N19)</f>
        <v>20</v>
      </c>
      <c r="O20" s="377">
        <f>SUM(O19:O19)</f>
        <v>20</v>
      </c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8"/>
      <c r="AG20" s="368"/>
      <c r="AH20" s="368"/>
      <c r="AI20" s="368"/>
      <c r="AJ20" s="368"/>
      <c r="AK20" s="368"/>
      <c r="AL20" s="368"/>
      <c r="AM20" s="368"/>
      <c r="AN20" s="368"/>
      <c r="AO20" s="368"/>
      <c r="AP20" s="368"/>
      <c r="AQ20" s="368"/>
      <c r="AR20" s="378"/>
      <c r="AS20" s="378"/>
      <c r="AT20" s="377">
        <f>SUM(AT19:AT19)</f>
        <v>20</v>
      </c>
      <c r="AU20" s="379">
        <f>SUM(AU19:AU19)</f>
        <v>20</v>
      </c>
      <c r="AV20" s="380">
        <f>SUM(AV19:AV19)</f>
        <v>1.9259259259259258E-3</v>
      </c>
      <c r="AW20" s="380">
        <f>SUM(AW19:AW19)</f>
        <v>1.4000000000000002E-3</v>
      </c>
      <c r="AX20" s="381"/>
      <c r="AY20" s="381"/>
      <c r="AZ20" s="382"/>
      <c r="BA20" s="383"/>
      <c r="BB20" s="384"/>
      <c r="BC20" s="385"/>
      <c r="BD20" s="386"/>
      <c r="BE20" s="366"/>
    </row>
    <row r="21" spans="1:57" s="351" customFormat="1" ht="15" customHeight="1" x14ac:dyDescent="0.25">
      <c r="A21" s="327">
        <v>1</v>
      </c>
      <c r="B21" s="338">
        <v>51000001368</v>
      </c>
      <c r="C21" s="387" t="s">
        <v>72</v>
      </c>
      <c r="D21" s="333" t="s">
        <v>29</v>
      </c>
      <c r="E21" s="340" t="s">
        <v>70</v>
      </c>
      <c r="F21" s="375">
        <v>80</v>
      </c>
      <c r="G21" s="375">
        <v>10</v>
      </c>
      <c r="H21" s="365"/>
      <c r="I21" s="365"/>
      <c r="J21" s="365"/>
      <c r="K21" s="365"/>
      <c r="L21" s="366"/>
      <c r="M21" s="366"/>
      <c r="N21" s="345">
        <v>9</v>
      </c>
      <c r="O21" s="344">
        <f>SUM(N21)</f>
        <v>9</v>
      </c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  <c r="AL21" s="368"/>
      <c r="AM21" s="368"/>
      <c r="AN21" s="368"/>
      <c r="AO21" s="368"/>
      <c r="AP21" s="368"/>
      <c r="AQ21" s="368"/>
      <c r="AR21" s="378"/>
      <c r="AS21" s="378"/>
      <c r="AT21" s="344">
        <f t="shared" ref="AT21:AU24" si="1">J21+N21+R21+V21+Z21+AD21+AH21+AL21</f>
        <v>9</v>
      </c>
      <c r="AU21" s="317">
        <f t="shared" si="1"/>
        <v>9</v>
      </c>
      <c r="AV21" s="388">
        <f t="shared" ref="AV21:AV24" si="2">((AU21/BC21)*BB21)/1000</f>
        <v>2.5999999999999999E-3</v>
      </c>
      <c r="AW21" s="388">
        <f t="shared" ref="AW21:AW24" si="3">(AU21*BD21)/1000</f>
        <v>1.5300000000000001E-3</v>
      </c>
      <c r="AX21" s="375"/>
      <c r="AY21" s="375"/>
      <c r="AZ21" s="389"/>
      <c r="BA21" s="345"/>
      <c r="BB21" s="390">
        <v>52</v>
      </c>
      <c r="BC21" s="391">
        <v>180</v>
      </c>
      <c r="BD21" s="392">
        <v>0.17</v>
      </c>
      <c r="BE21" s="366"/>
    </row>
    <row r="22" spans="1:57" s="351" customFormat="1" ht="15" customHeight="1" x14ac:dyDescent="0.25">
      <c r="A22" s="327">
        <v>2</v>
      </c>
      <c r="B22" s="338">
        <v>51000001368</v>
      </c>
      <c r="C22" s="387" t="s">
        <v>72</v>
      </c>
      <c r="D22" s="333" t="s">
        <v>29</v>
      </c>
      <c r="E22" s="375">
        <v>1</v>
      </c>
      <c r="F22" s="375">
        <v>77</v>
      </c>
      <c r="G22" s="375">
        <v>10</v>
      </c>
      <c r="H22" s="365"/>
      <c r="I22" s="365"/>
      <c r="J22" s="365"/>
      <c r="K22" s="365"/>
      <c r="L22" s="366"/>
      <c r="M22" s="366"/>
      <c r="N22" s="345">
        <v>1</v>
      </c>
      <c r="O22" s="344">
        <f>SUM(N22)</f>
        <v>1</v>
      </c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68"/>
      <c r="AN22" s="368"/>
      <c r="AO22" s="368"/>
      <c r="AP22" s="368"/>
      <c r="AQ22" s="368"/>
      <c r="AR22" s="378"/>
      <c r="AS22" s="378"/>
      <c r="AT22" s="344">
        <f t="shared" si="1"/>
        <v>1</v>
      </c>
      <c r="AU22" s="317">
        <f t="shared" si="1"/>
        <v>1</v>
      </c>
      <c r="AV22" s="388">
        <f t="shared" si="2"/>
        <v>2.8888888888888893E-4</v>
      </c>
      <c r="AW22" s="388">
        <f t="shared" si="3"/>
        <v>1.7000000000000001E-4</v>
      </c>
      <c r="AX22" s="375"/>
      <c r="AY22" s="375"/>
      <c r="AZ22" s="389"/>
      <c r="BA22" s="345"/>
      <c r="BB22" s="390">
        <v>52</v>
      </c>
      <c r="BC22" s="391">
        <v>180</v>
      </c>
      <c r="BD22" s="392">
        <v>0.17</v>
      </c>
      <c r="BE22" s="366"/>
    </row>
    <row r="23" spans="1:57" s="351" customFormat="1" ht="15" customHeight="1" x14ac:dyDescent="0.25">
      <c r="A23" s="327">
        <v>3</v>
      </c>
      <c r="B23" s="338">
        <v>51000001368</v>
      </c>
      <c r="C23" s="387" t="s">
        <v>72</v>
      </c>
      <c r="D23" s="333" t="s">
        <v>29</v>
      </c>
      <c r="E23" s="375">
        <v>4</v>
      </c>
      <c r="F23" s="375">
        <v>74</v>
      </c>
      <c r="G23" s="375">
        <v>10</v>
      </c>
      <c r="H23" s="365"/>
      <c r="I23" s="365"/>
      <c r="J23" s="365"/>
      <c r="K23" s="365"/>
      <c r="L23" s="366"/>
      <c r="M23" s="366"/>
      <c r="N23" s="345">
        <v>11</v>
      </c>
      <c r="O23" s="344">
        <f>SUM(N23)</f>
        <v>11</v>
      </c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78"/>
      <c r="AS23" s="378"/>
      <c r="AT23" s="344">
        <f t="shared" si="1"/>
        <v>11</v>
      </c>
      <c r="AU23" s="317">
        <f t="shared" si="1"/>
        <v>11</v>
      </c>
      <c r="AV23" s="388">
        <f t="shared" si="2"/>
        <v>3.1777777777777776E-3</v>
      </c>
      <c r="AW23" s="388">
        <f t="shared" si="3"/>
        <v>1.8700000000000001E-3</v>
      </c>
      <c r="AX23" s="375"/>
      <c r="AY23" s="375"/>
      <c r="AZ23" s="389"/>
      <c r="BA23" s="345"/>
      <c r="BB23" s="390">
        <v>52</v>
      </c>
      <c r="BC23" s="391">
        <v>180</v>
      </c>
      <c r="BD23" s="392">
        <v>0.17</v>
      </c>
      <c r="BE23" s="366"/>
    </row>
    <row r="24" spans="1:57" s="351" customFormat="1" ht="15" customHeight="1" x14ac:dyDescent="0.25">
      <c r="A24" s="338">
        <v>4</v>
      </c>
      <c r="B24" s="338">
        <v>51000001368</v>
      </c>
      <c r="C24" s="387" t="s">
        <v>72</v>
      </c>
      <c r="D24" s="340" t="s">
        <v>29</v>
      </c>
      <c r="E24" s="340" t="s">
        <v>70</v>
      </c>
      <c r="F24" s="340" t="s">
        <v>85</v>
      </c>
      <c r="G24" s="340" t="s">
        <v>51</v>
      </c>
      <c r="H24" s="365"/>
      <c r="I24" s="365"/>
      <c r="J24" s="365"/>
      <c r="K24" s="365"/>
      <c r="L24" s="366"/>
      <c r="M24" s="366"/>
      <c r="N24" s="345">
        <v>35</v>
      </c>
      <c r="O24" s="344">
        <f>SUM(N24)</f>
        <v>35</v>
      </c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8"/>
      <c r="AM24" s="368"/>
      <c r="AN24" s="368"/>
      <c r="AO24" s="368"/>
      <c r="AP24" s="368"/>
      <c r="AQ24" s="368"/>
      <c r="AR24" s="378"/>
      <c r="AS24" s="378"/>
      <c r="AT24" s="344">
        <f t="shared" si="1"/>
        <v>35</v>
      </c>
      <c r="AU24" s="317">
        <f t="shared" si="1"/>
        <v>35</v>
      </c>
      <c r="AV24" s="388">
        <f t="shared" si="2"/>
        <v>1.0111111111111111E-2</v>
      </c>
      <c r="AW24" s="388">
        <f t="shared" si="3"/>
        <v>5.9500000000000004E-3</v>
      </c>
      <c r="AX24" s="375"/>
      <c r="AY24" s="375"/>
      <c r="AZ24" s="389"/>
      <c r="BA24" s="345"/>
      <c r="BB24" s="390">
        <v>52</v>
      </c>
      <c r="BC24" s="391">
        <v>180</v>
      </c>
      <c r="BD24" s="392">
        <v>0.17</v>
      </c>
      <c r="BE24" s="366"/>
    </row>
    <row r="25" spans="1:57" s="351" customFormat="1" ht="15" customHeight="1" x14ac:dyDescent="0.25">
      <c r="A25" s="361"/>
      <c r="B25" s="362"/>
      <c r="C25" s="376" t="s">
        <v>52</v>
      </c>
      <c r="D25" s="361"/>
      <c r="E25" s="364"/>
      <c r="F25" s="364"/>
      <c r="G25" s="364"/>
      <c r="H25" s="365"/>
      <c r="I25" s="365"/>
      <c r="J25" s="365"/>
      <c r="K25" s="365"/>
      <c r="L25" s="366"/>
      <c r="M25" s="366"/>
      <c r="N25" s="377">
        <f>SUM(N21:N24)</f>
        <v>56</v>
      </c>
      <c r="O25" s="377">
        <f>SUM(O21:O24)</f>
        <v>56</v>
      </c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8"/>
      <c r="AN25" s="368"/>
      <c r="AO25" s="368"/>
      <c r="AP25" s="368"/>
      <c r="AQ25" s="368"/>
      <c r="AR25" s="378"/>
      <c r="AS25" s="378"/>
      <c r="AT25" s="377">
        <f>SUM(AT21:AT24)</f>
        <v>56</v>
      </c>
      <c r="AU25" s="379">
        <f>SUM(AU21:AU24)</f>
        <v>56</v>
      </c>
      <c r="AV25" s="380">
        <f>SUM(AV21:AV24)</f>
        <v>1.6177777777777777E-2</v>
      </c>
      <c r="AW25" s="380">
        <f>SUM(AW21:AW24)</f>
        <v>9.5200000000000007E-3</v>
      </c>
      <c r="AX25" s="381"/>
      <c r="AY25" s="381"/>
      <c r="AZ25" s="382"/>
      <c r="BA25" s="383"/>
      <c r="BB25" s="384"/>
      <c r="BC25" s="385"/>
      <c r="BD25" s="386"/>
      <c r="BE25" s="366"/>
    </row>
    <row r="26" spans="1:57" s="351" customFormat="1" ht="15" customHeight="1" x14ac:dyDescent="0.25">
      <c r="A26" s="327">
        <v>1</v>
      </c>
      <c r="B26" s="371">
        <v>51000001369</v>
      </c>
      <c r="C26" s="387" t="s">
        <v>73</v>
      </c>
      <c r="D26" s="333" t="s">
        <v>29</v>
      </c>
      <c r="E26" s="375">
        <v>4</v>
      </c>
      <c r="F26" s="375">
        <v>85</v>
      </c>
      <c r="G26" s="375">
        <v>10</v>
      </c>
      <c r="H26" s="365"/>
      <c r="I26" s="365"/>
      <c r="J26" s="365"/>
      <c r="K26" s="365"/>
      <c r="L26" s="344"/>
      <c r="M26" s="344"/>
      <c r="N26" s="345">
        <v>199</v>
      </c>
      <c r="O26" s="317">
        <f t="shared" ref="O26:O40" si="4">SUM(N26)</f>
        <v>199</v>
      </c>
      <c r="P26" s="368"/>
      <c r="Q26" s="368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/>
      <c r="AM26" s="368"/>
      <c r="AN26" s="368"/>
      <c r="AO26" s="368"/>
      <c r="AP26" s="368"/>
      <c r="AQ26" s="368"/>
      <c r="AR26" s="378"/>
      <c r="AS26" s="378"/>
      <c r="AT26" s="344">
        <f>J26+N26+R26+V26+Z26+AD26+AH26+AL26</f>
        <v>199</v>
      </c>
      <c r="AU26" s="317">
        <f>K26+O26+S26+W26+AA26+AE26+AI26+AM26</f>
        <v>199</v>
      </c>
      <c r="AV26" s="388">
        <f t="shared" ref="AV26:AV40" si="5">((AU26/BC26)*BB26)/1000</f>
        <v>5.7488888888888895E-2</v>
      </c>
      <c r="AW26" s="388">
        <f t="shared" ref="AW26:AW40" si="6">(AU26*BD26)/1000</f>
        <v>3.3830000000000006E-2</v>
      </c>
      <c r="AX26" s="381"/>
      <c r="AY26" s="381"/>
      <c r="AZ26" s="382"/>
      <c r="BA26" s="383"/>
      <c r="BB26" s="348">
        <v>52</v>
      </c>
      <c r="BC26" s="333">
        <v>180</v>
      </c>
      <c r="BD26" s="349">
        <v>0.17</v>
      </c>
      <c r="BE26" s="366"/>
    </row>
    <row r="27" spans="1:57" s="351" customFormat="1" ht="15" customHeight="1" x14ac:dyDescent="0.25">
      <c r="A27" s="327">
        <v>2</v>
      </c>
      <c r="B27" s="371">
        <v>51000001369</v>
      </c>
      <c r="C27" s="387" t="s">
        <v>73</v>
      </c>
      <c r="D27" s="333" t="s">
        <v>29</v>
      </c>
      <c r="E27" s="375">
        <v>5</v>
      </c>
      <c r="F27" s="375">
        <v>83</v>
      </c>
      <c r="G27" s="375">
        <v>10</v>
      </c>
      <c r="H27" s="365"/>
      <c r="I27" s="365"/>
      <c r="J27" s="365"/>
      <c r="K27" s="365"/>
      <c r="L27" s="344"/>
      <c r="M27" s="344"/>
      <c r="N27" s="345">
        <v>9</v>
      </c>
      <c r="O27" s="317">
        <f t="shared" si="4"/>
        <v>9</v>
      </c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8"/>
      <c r="AF27" s="368"/>
      <c r="AG27" s="368"/>
      <c r="AH27" s="368"/>
      <c r="AI27" s="368"/>
      <c r="AJ27" s="368"/>
      <c r="AK27" s="368"/>
      <c r="AL27" s="368"/>
      <c r="AM27" s="368"/>
      <c r="AN27" s="368"/>
      <c r="AO27" s="368"/>
      <c r="AP27" s="368"/>
      <c r="AQ27" s="368"/>
      <c r="AR27" s="378"/>
      <c r="AS27" s="378"/>
      <c r="AT27" s="344">
        <f t="shared" ref="AT27:AU40" si="7">J27+N27+R27+V27+Z27+AD27+AH27+AL27</f>
        <v>9</v>
      </c>
      <c r="AU27" s="317">
        <f t="shared" si="7"/>
        <v>9</v>
      </c>
      <c r="AV27" s="388">
        <f t="shared" si="5"/>
        <v>2.5999999999999999E-3</v>
      </c>
      <c r="AW27" s="388">
        <f t="shared" si="6"/>
        <v>1.5300000000000001E-3</v>
      </c>
      <c r="AX27" s="381"/>
      <c r="AY27" s="381"/>
      <c r="AZ27" s="382"/>
      <c r="BA27" s="383"/>
      <c r="BB27" s="348">
        <v>52</v>
      </c>
      <c r="BC27" s="333">
        <v>180</v>
      </c>
      <c r="BD27" s="349">
        <v>0.17</v>
      </c>
      <c r="BE27" s="366"/>
    </row>
    <row r="28" spans="1:57" s="351" customFormat="1" ht="15" customHeight="1" x14ac:dyDescent="0.25">
      <c r="A28" s="327">
        <v>3</v>
      </c>
      <c r="B28" s="371">
        <v>51000001369</v>
      </c>
      <c r="C28" s="387" t="s">
        <v>73</v>
      </c>
      <c r="D28" s="333" t="s">
        <v>29</v>
      </c>
      <c r="E28" s="375">
        <v>4</v>
      </c>
      <c r="F28" s="375">
        <v>82</v>
      </c>
      <c r="G28" s="375">
        <v>10</v>
      </c>
      <c r="H28" s="365"/>
      <c r="I28" s="365"/>
      <c r="J28" s="365"/>
      <c r="K28" s="365"/>
      <c r="L28" s="344"/>
      <c r="M28" s="344"/>
      <c r="N28" s="345">
        <v>2762</v>
      </c>
      <c r="O28" s="317">
        <f t="shared" si="4"/>
        <v>2762</v>
      </c>
      <c r="P28" s="368"/>
      <c r="Q28" s="368"/>
      <c r="R28" s="368"/>
      <c r="S28" s="368"/>
      <c r="T28" s="368"/>
      <c r="U28" s="368"/>
      <c r="V28" s="368"/>
      <c r="W28" s="368"/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8"/>
      <c r="AJ28" s="368"/>
      <c r="AK28" s="368"/>
      <c r="AL28" s="368"/>
      <c r="AM28" s="368"/>
      <c r="AN28" s="368"/>
      <c r="AO28" s="368"/>
      <c r="AP28" s="368"/>
      <c r="AQ28" s="368"/>
      <c r="AR28" s="378"/>
      <c r="AS28" s="378"/>
      <c r="AT28" s="344">
        <f t="shared" si="7"/>
        <v>2762</v>
      </c>
      <c r="AU28" s="317">
        <f t="shared" si="7"/>
        <v>2762</v>
      </c>
      <c r="AV28" s="388">
        <f t="shared" si="5"/>
        <v>0.79791111111111113</v>
      </c>
      <c r="AW28" s="388">
        <f t="shared" si="6"/>
        <v>0.46954000000000001</v>
      </c>
      <c r="AX28" s="381"/>
      <c r="AY28" s="381"/>
      <c r="AZ28" s="382"/>
      <c r="BA28" s="383"/>
      <c r="BB28" s="348">
        <v>52</v>
      </c>
      <c r="BC28" s="333">
        <v>180</v>
      </c>
      <c r="BD28" s="349">
        <v>0.17</v>
      </c>
      <c r="BE28" s="366"/>
    </row>
    <row r="29" spans="1:57" s="351" customFormat="1" ht="15" customHeight="1" x14ac:dyDescent="0.25">
      <c r="A29" s="327">
        <v>4</v>
      </c>
      <c r="B29" s="371">
        <v>51000001369</v>
      </c>
      <c r="C29" s="387" t="s">
        <v>73</v>
      </c>
      <c r="D29" s="333" t="s">
        <v>29</v>
      </c>
      <c r="E29" s="375">
        <v>2</v>
      </c>
      <c r="F29" s="375">
        <v>81</v>
      </c>
      <c r="G29" s="375">
        <v>10</v>
      </c>
      <c r="H29" s="365"/>
      <c r="I29" s="365"/>
      <c r="J29" s="365"/>
      <c r="K29" s="365"/>
      <c r="L29" s="344"/>
      <c r="M29" s="344"/>
      <c r="N29" s="345">
        <v>1</v>
      </c>
      <c r="O29" s="317">
        <f t="shared" si="4"/>
        <v>1</v>
      </c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  <c r="AM29" s="368"/>
      <c r="AN29" s="368"/>
      <c r="AO29" s="368"/>
      <c r="AP29" s="368"/>
      <c r="AQ29" s="368"/>
      <c r="AR29" s="378"/>
      <c r="AS29" s="378"/>
      <c r="AT29" s="344">
        <f t="shared" si="7"/>
        <v>1</v>
      </c>
      <c r="AU29" s="317">
        <f t="shared" si="7"/>
        <v>1</v>
      </c>
      <c r="AV29" s="388">
        <f t="shared" si="5"/>
        <v>2.8888888888888893E-4</v>
      </c>
      <c r="AW29" s="388">
        <f t="shared" si="6"/>
        <v>1.7000000000000001E-4</v>
      </c>
      <c r="AX29" s="381"/>
      <c r="AY29" s="381"/>
      <c r="AZ29" s="382"/>
      <c r="BA29" s="383"/>
      <c r="BB29" s="348">
        <v>52</v>
      </c>
      <c r="BC29" s="333">
        <v>180</v>
      </c>
      <c r="BD29" s="349">
        <v>0.17</v>
      </c>
      <c r="BE29" s="366"/>
    </row>
    <row r="30" spans="1:57" s="351" customFormat="1" ht="15" customHeight="1" x14ac:dyDescent="0.25">
      <c r="A30" s="327">
        <v>5</v>
      </c>
      <c r="B30" s="371">
        <v>51000001369</v>
      </c>
      <c r="C30" s="387" t="s">
        <v>73</v>
      </c>
      <c r="D30" s="333" t="s">
        <v>29</v>
      </c>
      <c r="E30" s="375">
        <v>8</v>
      </c>
      <c r="F30" s="375">
        <v>81</v>
      </c>
      <c r="G30" s="375">
        <v>10</v>
      </c>
      <c r="H30" s="365"/>
      <c r="I30" s="365"/>
      <c r="J30" s="365"/>
      <c r="K30" s="365"/>
      <c r="L30" s="344"/>
      <c r="M30" s="344"/>
      <c r="N30" s="345">
        <v>2</v>
      </c>
      <c r="O30" s="317">
        <f t="shared" si="4"/>
        <v>2</v>
      </c>
      <c r="P30" s="368"/>
      <c r="Q30" s="368"/>
      <c r="R30" s="368"/>
      <c r="S30" s="368"/>
      <c r="T30" s="368"/>
      <c r="U30" s="368"/>
      <c r="V30" s="368"/>
      <c r="W30" s="368"/>
      <c r="X30" s="368"/>
      <c r="Y30" s="368"/>
      <c r="Z30" s="368"/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68"/>
      <c r="AL30" s="368"/>
      <c r="AM30" s="368"/>
      <c r="AN30" s="368"/>
      <c r="AO30" s="368"/>
      <c r="AP30" s="368"/>
      <c r="AQ30" s="368"/>
      <c r="AR30" s="378"/>
      <c r="AS30" s="378"/>
      <c r="AT30" s="344">
        <f t="shared" si="7"/>
        <v>2</v>
      </c>
      <c r="AU30" s="317">
        <f t="shared" si="7"/>
        <v>2</v>
      </c>
      <c r="AV30" s="388">
        <f t="shared" si="5"/>
        <v>5.7777777777777786E-4</v>
      </c>
      <c r="AW30" s="388">
        <f t="shared" si="6"/>
        <v>3.4000000000000002E-4</v>
      </c>
      <c r="AX30" s="381"/>
      <c r="AY30" s="381"/>
      <c r="AZ30" s="382"/>
      <c r="BA30" s="383"/>
      <c r="BB30" s="348">
        <v>52</v>
      </c>
      <c r="BC30" s="333">
        <v>180</v>
      </c>
      <c r="BD30" s="349">
        <v>0.17</v>
      </c>
      <c r="BE30" s="366"/>
    </row>
    <row r="31" spans="1:57" s="351" customFormat="1" ht="15" customHeight="1" x14ac:dyDescent="0.25">
      <c r="A31" s="327">
        <v>6</v>
      </c>
      <c r="B31" s="371">
        <v>51000001369</v>
      </c>
      <c r="C31" s="387" t="s">
        <v>73</v>
      </c>
      <c r="D31" s="333" t="s">
        <v>29</v>
      </c>
      <c r="E31" s="375">
        <v>1</v>
      </c>
      <c r="F31" s="375">
        <v>79</v>
      </c>
      <c r="G31" s="375">
        <v>10</v>
      </c>
      <c r="H31" s="365"/>
      <c r="I31" s="365"/>
      <c r="J31" s="365"/>
      <c r="K31" s="365"/>
      <c r="L31" s="344"/>
      <c r="M31" s="344"/>
      <c r="N31" s="345">
        <v>50</v>
      </c>
      <c r="O31" s="317">
        <f t="shared" si="4"/>
        <v>50</v>
      </c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8"/>
      <c r="AM31" s="368"/>
      <c r="AN31" s="368"/>
      <c r="AO31" s="368"/>
      <c r="AP31" s="368"/>
      <c r="AQ31" s="368"/>
      <c r="AR31" s="378"/>
      <c r="AS31" s="378"/>
      <c r="AT31" s="344">
        <f t="shared" si="7"/>
        <v>50</v>
      </c>
      <c r="AU31" s="317">
        <f t="shared" si="7"/>
        <v>50</v>
      </c>
      <c r="AV31" s="388">
        <f t="shared" si="5"/>
        <v>1.4444444444444444E-2</v>
      </c>
      <c r="AW31" s="388">
        <f t="shared" si="6"/>
        <v>8.5000000000000006E-3</v>
      </c>
      <c r="AX31" s="381"/>
      <c r="AY31" s="381"/>
      <c r="AZ31" s="382"/>
      <c r="BA31" s="383"/>
      <c r="BB31" s="348">
        <v>52</v>
      </c>
      <c r="BC31" s="333">
        <v>180</v>
      </c>
      <c r="BD31" s="349">
        <v>0.17</v>
      </c>
      <c r="BE31" s="366"/>
    </row>
    <row r="32" spans="1:57" s="351" customFormat="1" ht="15" customHeight="1" x14ac:dyDescent="0.25">
      <c r="A32" s="327">
        <v>7</v>
      </c>
      <c r="B32" s="371">
        <v>51000001369</v>
      </c>
      <c r="C32" s="387" t="s">
        <v>73</v>
      </c>
      <c r="D32" s="333" t="s">
        <v>29</v>
      </c>
      <c r="E32" s="375">
        <v>1</v>
      </c>
      <c r="F32" s="375">
        <v>78</v>
      </c>
      <c r="G32" s="375">
        <v>10</v>
      </c>
      <c r="H32" s="365"/>
      <c r="I32" s="365"/>
      <c r="J32" s="365"/>
      <c r="K32" s="365"/>
      <c r="L32" s="344"/>
      <c r="M32" s="344"/>
      <c r="N32" s="345">
        <v>2472</v>
      </c>
      <c r="O32" s="317">
        <f t="shared" si="4"/>
        <v>2472</v>
      </c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/>
      <c r="AM32" s="368"/>
      <c r="AN32" s="368"/>
      <c r="AO32" s="368"/>
      <c r="AP32" s="368"/>
      <c r="AQ32" s="368"/>
      <c r="AR32" s="378"/>
      <c r="AS32" s="378"/>
      <c r="AT32" s="344">
        <f t="shared" si="7"/>
        <v>2472</v>
      </c>
      <c r="AU32" s="317">
        <f t="shared" si="7"/>
        <v>2472</v>
      </c>
      <c r="AV32" s="388">
        <f t="shared" si="5"/>
        <v>0.71413333333333329</v>
      </c>
      <c r="AW32" s="388">
        <f t="shared" si="6"/>
        <v>0.42024</v>
      </c>
      <c r="AX32" s="381"/>
      <c r="AY32" s="381"/>
      <c r="AZ32" s="382"/>
      <c r="BA32" s="383"/>
      <c r="BB32" s="348">
        <v>52</v>
      </c>
      <c r="BC32" s="333">
        <v>180</v>
      </c>
      <c r="BD32" s="349">
        <v>0.17</v>
      </c>
      <c r="BE32" s="366"/>
    </row>
    <row r="33" spans="1:57" s="351" customFormat="1" ht="15" customHeight="1" x14ac:dyDescent="0.25">
      <c r="A33" s="327">
        <v>8</v>
      </c>
      <c r="B33" s="371">
        <v>51000001369</v>
      </c>
      <c r="C33" s="387" t="s">
        <v>73</v>
      </c>
      <c r="D33" s="333" t="s">
        <v>29</v>
      </c>
      <c r="E33" s="375">
        <v>5</v>
      </c>
      <c r="F33" s="375">
        <v>77</v>
      </c>
      <c r="G33" s="375">
        <v>10</v>
      </c>
      <c r="H33" s="365"/>
      <c r="I33" s="365"/>
      <c r="J33" s="365"/>
      <c r="K33" s="365"/>
      <c r="L33" s="344"/>
      <c r="M33" s="344"/>
      <c r="N33" s="345">
        <v>173</v>
      </c>
      <c r="O33" s="317">
        <f t="shared" si="4"/>
        <v>173</v>
      </c>
      <c r="P33" s="368"/>
      <c r="Q33" s="368"/>
      <c r="R33" s="368"/>
      <c r="S33" s="368"/>
      <c r="T33" s="368"/>
      <c r="U33" s="368"/>
      <c r="V33" s="368"/>
      <c r="W33" s="368"/>
      <c r="X33" s="368"/>
      <c r="Y33" s="368"/>
      <c r="Z33" s="368"/>
      <c r="AA33" s="368"/>
      <c r="AB33" s="368"/>
      <c r="AC33" s="368"/>
      <c r="AD33" s="368"/>
      <c r="AE33" s="368"/>
      <c r="AF33" s="368"/>
      <c r="AG33" s="368"/>
      <c r="AH33" s="368"/>
      <c r="AI33" s="368"/>
      <c r="AJ33" s="368"/>
      <c r="AK33" s="368"/>
      <c r="AL33" s="368"/>
      <c r="AM33" s="368"/>
      <c r="AN33" s="368"/>
      <c r="AO33" s="368"/>
      <c r="AP33" s="368"/>
      <c r="AQ33" s="368"/>
      <c r="AR33" s="378"/>
      <c r="AS33" s="378"/>
      <c r="AT33" s="344">
        <f t="shared" si="7"/>
        <v>173</v>
      </c>
      <c r="AU33" s="317">
        <f t="shared" si="7"/>
        <v>173</v>
      </c>
      <c r="AV33" s="388">
        <f t="shared" si="5"/>
        <v>4.9977777777777781E-2</v>
      </c>
      <c r="AW33" s="388">
        <f t="shared" si="6"/>
        <v>2.9410000000000002E-2</v>
      </c>
      <c r="AX33" s="381"/>
      <c r="AY33" s="381"/>
      <c r="AZ33" s="382"/>
      <c r="BA33" s="383"/>
      <c r="BB33" s="348">
        <v>52</v>
      </c>
      <c r="BC33" s="333">
        <v>180</v>
      </c>
      <c r="BD33" s="349">
        <v>0.17</v>
      </c>
      <c r="BE33" s="366"/>
    </row>
    <row r="34" spans="1:57" s="351" customFormat="1" ht="15" customHeight="1" x14ac:dyDescent="0.25">
      <c r="A34" s="327">
        <v>9</v>
      </c>
      <c r="B34" s="371">
        <v>51000001369</v>
      </c>
      <c r="C34" s="387" t="s">
        <v>73</v>
      </c>
      <c r="D34" s="333" t="s">
        <v>29</v>
      </c>
      <c r="E34" s="375">
        <v>6</v>
      </c>
      <c r="F34" s="375">
        <v>77</v>
      </c>
      <c r="G34" s="375">
        <v>10</v>
      </c>
      <c r="H34" s="365"/>
      <c r="I34" s="365"/>
      <c r="J34" s="365"/>
      <c r="K34" s="365"/>
      <c r="L34" s="344"/>
      <c r="M34" s="344"/>
      <c r="N34" s="345">
        <v>40</v>
      </c>
      <c r="O34" s="317">
        <f t="shared" si="4"/>
        <v>40</v>
      </c>
      <c r="P34" s="368"/>
      <c r="Q34" s="368"/>
      <c r="R34" s="368"/>
      <c r="S34" s="368"/>
      <c r="T34" s="368"/>
      <c r="U34" s="368"/>
      <c r="V34" s="368"/>
      <c r="W34" s="368"/>
      <c r="X34" s="368"/>
      <c r="Y34" s="368"/>
      <c r="Z34" s="368"/>
      <c r="AA34" s="368"/>
      <c r="AB34" s="368"/>
      <c r="AC34" s="368"/>
      <c r="AD34" s="368"/>
      <c r="AE34" s="368"/>
      <c r="AF34" s="368"/>
      <c r="AG34" s="368"/>
      <c r="AH34" s="368"/>
      <c r="AI34" s="368"/>
      <c r="AJ34" s="368"/>
      <c r="AK34" s="368"/>
      <c r="AL34" s="368"/>
      <c r="AM34" s="368"/>
      <c r="AN34" s="368"/>
      <c r="AO34" s="368"/>
      <c r="AP34" s="368"/>
      <c r="AQ34" s="368"/>
      <c r="AR34" s="378"/>
      <c r="AS34" s="378"/>
      <c r="AT34" s="344">
        <f t="shared" si="7"/>
        <v>40</v>
      </c>
      <c r="AU34" s="317">
        <f t="shared" si="7"/>
        <v>40</v>
      </c>
      <c r="AV34" s="388">
        <f t="shared" si="5"/>
        <v>1.1555555555555555E-2</v>
      </c>
      <c r="AW34" s="388">
        <f t="shared" si="6"/>
        <v>6.8000000000000005E-3</v>
      </c>
      <c r="AX34" s="381"/>
      <c r="AY34" s="381"/>
      <c r="AZ34" s="382"/>
      <c r="BA34" s="383"/>
      <c r="BB34" s="348">
        <v>52</v>
      </c>
      <c r="BC34" s="333">
        <v>180</v>
      </c>
      <c r="BD34" s="349">
        <v>0.17</v>
      </c>
      <c r="BE34" s="366"/>
    </row>
    <row r="35" spans="1:57" s="351" customFormat="1" ht="15" customHeight="1" x14ac:dyDescent="0.25">
      <c r="A35" s="327">
        <v>10</v>
      </c>
      <c r="B35" s="371">
        <v>51000001369</v>
      </c>
      <c r="C35" s="387" t="s">
        <v>73</v>
      </c>
      <c r="D35" s="333" t="s">
        <v>29</v>
      </c>
      <c r="E35" s="375">
        <v>7</v>
      </c>
      <c r="F35" s="375">
        <v>77</v>
      </c>
      <c r="G35" s="375">
        <v>10</v>
      </c>
      <c r="H35" s="365"/>
      <c r="I35" s="365"/>
      <c r="J35" s="365"/>
      <c r="K35" s="365"/>
      <c r="L35" s="344"/>
      <c r="M35" s="344"/>
      <c r="N35" s="345">
        <v>2524</v>
      </c>
      <c r="O35" s="317">
        <f t="shared" si="4"/>
        <v>2524</v>
      </c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  <c r="AO35" s="368"/>
      <c r="AP35" s="368"/>
      <c r="AQ35" s="368"/>
      <c r="AR35" s="378"/>
      <c r="AS35" s="378"/>
      <c r="AT35" s="344">
        <f t="shared" si="7"/>
        <v>2524</v>
      </c>
      <c r="AU35" s="317">
        <f t="shared" si="7"/>
        <v>2524</v>
      </c>
      <c r="AV35" s="388">
        <f t="shared" si="5"/>
        <v>0.72915555555555556</v>
      </c>
      <c r="AW35" s="388">
        <f t="shared" si="6"/>
        <v>0.42908000000000002</v>
      </c>
      <c r="AX35" s="381"/>
      <c r="AY35" s="381"/>
      <c r="AZ35" s="382"/>
      <c r="BA35" s="383"/>
      <c r="BB35" s="348">
        <v>52</v>
      </c>
      <c r="BC35" s="333">
        <v>180</v>
      </c>
      <c r="BD35" s="349">
        <v>0.17</v>
      </c>
      <c r="BE35" s="366"/>
    </row>
    <row r="36" spans="1:57" s="351" customFormat="1" ht="15" customHeight="1" x14ac:dyDescent="0.25">
      <c r="A36" s="327">
        <v>11</v>
      </c>
      <c r="B36" s="371">
        <v>51000001369</v>
      </c>
      <c r="C36" s="387" t="s">
        <v>73</v>
      </c>
      <c r="D36" s="333" t="s">
        <v>29</v>
      </c>
      <c r="E36" s="375">
        <v>4</v>
      </c>
      <c r="F36" s="375">
        <v>76</v>
      </c>
      <c r="G36" s="375">
        <v>10</v>
      </c>
      <c r="H36" s="365"/>
      <c r="I36" s="365"/>
      <c r="J36" s="365"/>
      <c r="K36" s="365"/>
      <c r="L36" s="344"/>
      <c r="M36" s="344"/>
      <c r="N36" s="345">
        <v>58</v>
      </c>
      <c r="O36" s="317">
        <f t="shared" si="4"/>
        <v>58</v>
      </c>
      <c r="P36" s="368"/>
      <c r="Q36" s="368"/>
      <c r="R36" s="368"/>
      <c r="S36" s="368"/>
      <c r="T36" s="368"/>
      <c r="U36" s="368"/>
      <c r="V36" s="368"/>
      <c r="W36" s="368"/>
      <c r="X36" s="368"/>
      <c r="Y36" s="368"/>
      <c r="Z36" s="368"/>
      <c r="AA36" s="368"/>
      <c r="AB36" s="368"/>
      <c r="AC36" s="368"/>
      <c r="AD36" s="368"/>
      <c r="AE36" s="368"/>
      <c r="AF36" s="368"/>
      <c r="AG36" s="368"/>
      <c r="AH36" s="368"/>
      <c r="AI36" s="368"/>
      <c r="AJ36" s="368"/>
      <c r="AK36" s="368"/>
      <c r="AL36" s="368"/>
      <c r="AM36" s="368"/>
      <c r="AN36" s="368"/>
      <c r="AO36" s="368"/>
      <c r="AP36" s="368"/>
      <c r="AQ36" s="368"/>
      <c r="AR36" s="378"/>
      <c r="AS36" s="378"/>
      <c r="AT36" s="344">
        <f t="shared" si="7"/>
        <v>58</v>
      </c>
      <c r="AU36" s="317">
        <f t="shared" si="7"/>
        <v>58</v>
      </c>
      <c r="AV36" s="388">
        <f t="shared" si="5"/>
        <v>1.6755555555555555E-2</v>
      </c>
      <c r="AW36" s="388">
        <f t="shared" si="6"/>
        <v>9.8600000000000007E-3</v>
      </c>
      <c r="AX36" s="381"/>
      <c r="AY36" s="381"/>
      <c r="AZ36" s="382"/>
      <c r="BA36" s="383"/>
      <c r="BB36" s="348">
        <v>52</v>
      </c>
      <c r="BC36" s="333">
        <v>180</v>
      </c>
      <c r="BD36" s="349">
        <v>0.17</v>
      </c>
      <c r="BE36" s="366"/>
    </row>
    <row r="37" spans="1:57" s="351" customFormat="1" ht="15" customHeight="1" x14ac:dyDescent="0.25">
      <c r="A37" s="327">
        <v>12</v>
      </c>
      <c r="B37" s="371">
        <v>51000001369</v>
      </c>
      <c r="C37" s="387" t="s">
        <v>73</v>
      </c>
      <c r="D37" s="333" t="s">
        <v>29</v>
      </c>
      <c r="E37" s="375">
        <v>1</v>
      </c>
      <c r="F37" s="375">
        <v>75</v>
      </c>
      <c r="G37" s="375">
        <v>10</v>
      </c>
      <c r="H37" s="365"/>
      <c r="I37" s="365"/>
      <c r="J37" s="365"/>
      <c r="K37" s="365"/>
      <c r="L37" s="344"/>
      <c r="M37" s="344"/>
      <c r="N37" s="345">
        <v>38</v>
      </c>
      <c r="O37" s="317">
        <f t="shared" si="4"/>
        <v>38</v>
      </c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8"/>
      <c r="AM37" s="368"/>
      <c r="AN37" s="368"/>
      <c r="AO37" s="368"/>
      <c r="AP37" s="368"/>
      <c r="AQ37" s="368"/>
      <c r="AR37" s="378"/>
      <c r="AS37" s="378"/>
      <c r="AT37" s="344">
        <f t="shared" si="7"/>
        <v>38</v>
      </c>
      <c r="AU37" s="317">
        <f t="shared" si="7"/>
        <v>38</v>
      </c>
      <c r="AV37" s="388">
        <f t="shared" si="5"/>
        <v>1.0977777777777777E-2</v>
      </c>
      <c r="AW37" s="388">
        <f t="shared" si="6"/>
        <v>6.4600000000000005E-3</v>
      </c>
      <c r="AX37" s="381"/>
      <c r="AY37" s="381"/>
      <c r="AZ37" s="382"/>
      <c r="BA37" s="383"/>
      <c r="BB37" s="348">
        <v>52</v>
      </c>
      <c r="BC37" s="333">
        <v>180</v>
      </c>
      <c r="BD37" s="349">
        <v>0.17</v>
      </c>
      <c r="BE37" s="366"/>
    </row>
    <row r="38" spans="1:57" s="351" customFormat="1" ht="15" customHeight="1" x14ac:dyDescent="0.25">
      <c r="A38" s="327">
        <v>13</v>
      </c>
      <c r="B38" s="371">
        <v>51000001369</v>
      </c>
      <c r="C38" s="387" t="s">
        <v>73</v>
      </c>
      <c r="D38" s="333" t="s">
        <v>29</v>
      </c>
      <c r="E38" s="375">
        <v>5</v>
      </c>
      <c r="F38" s="375">
        <v>75</v>
      </c>
      <c r="G38" s="375">
        <v>10</v>
      </c>
      <c r="H38" s="365"/>
      <c r="I38" s="365"/>
      <c r="J38" s="365"/>
      <c r="K38" s="365"/>
      <c r="L38" s="344"/>
      <c r="M38" s="344"/>
      <c r="N38" s="345">
        <v>205</v>
      </c>
      <c r="O38" s="317">
        <f t="shared" si="4"/>
        <v>205</v>
      </c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8"/>
      <c r="AP38" s="368"/>
      <c r="AQ38" s="368"/>
      <c r="AR38" s="378"/>
      <c r="AS38" s="378"/>
      <c r="AT38" s="344">
        <f t="shared" si="7"/>
        <v>205</v>
      </c>
      <c r="AU38" s="317">
        <f t="shared" si="7"/>
        <v>205</v>
      </c>
      <c r="AV38" s="388">
        <f t="shared" si="5"/>
        <v>5.9222222222222225E-2</v>
      </c>
      <c r="AW38" s="388">
        <f t="shared" si="6"/>
        <v>3.4849999999999999E-2</v>
      </c>
      <c r="AX38" s="381"/>
      <c r="AY38" s="381"/>
      <c r="AZ38" s="382"/>
      <c r="BA38" s="383"/>
      <c r="BB38" s="348">
        <v>52</v>
      </c>
      <c r="BC38" s="333">
        <v>180</v>
      </c>
      <c r="BD38" s="349">
        <v>0.17</v>
      </c>
      <c r="BE38" s="366"/>
    </row>
    <row r="39" spans="1:57" s="351" customFormat="1" ht="15" customHeight="1" x14ac:dyDescent="0.25">
      <c r="A39" s="327">
        <v>14</v>
      </c>
      <c r="B39" s="371">
        <v>51000001369</v>
      </c>
      <c r="C39" s="387" t="s">
        <v>73</v>
      </c>
      <c r="D39" s="333" t="s">
        <v>29</v>
      </c>
      <c r="E39" s="375">
        <v>2</v>
      </c>
      <c r="F39" s="375">
        <v>74</v>
      </c>
      <c r="G39" s="375">
        <v>10</v>
      </c>
      <c r="H39" s="365"/>
      <c r="I39" s="365"/>
      <c r="J39" s="365"/>
      <c r="K39" s="365"/>
      <c r="L39" s="344"/>
      <c r="M39" s="344"/>
      <c r="N39" s="345">
        <v>11</v>
      </c>
      <c r="O39" s="317">
        <f t="shared" si="4"/>
        <v>11</v>
      </c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68"/>
      <c r="AR39" s="378"/>
      <c r="AS39" s="378"/>
      <c r="AT39" s="344">
        <f t="shared" si="7"/>
        <v>11</v>
      </c>
      <c r="AU39" s="317">
        <f t="shared" si="7"/>
        <v>11</v>
      </c>
      <c r="AV39" s="388">
        <f t="shared" si="5"/>
        <v>3.1777777777777776E-3</v>
      </c>
      <c r="AW39" s="388">
        <f t="shared" si="6"/>
        <v>1.8700000000000001E-3</v>
      </c>
      <c r="AX39" s="381"/>
      <c r="AY39" s="381"/>
      <c r="AZ39" s="382"/>
      <c r="BA39" s="383"/>
      <c r="BB39" s="348">
        <v>52</v>
      </c>
      <c r="BC39" s="333">
        <v>180</v>
      </c>
      <c r="BD39" s="349">
        <v>0.17</v>
      </c>
      <c r="BE39" s="366"/>
    </row>
    <row r="40" spans="1:57" s="351" customFormat="1" ht="15" customHeight="1" x14ac:dyDescent="0.25">
      <c r="A40" s="327">
        <v>15</v>
      </c>
      <c r="B40" s="371">
        <v>51000001369</v>
      </c>
      <c r="C40" s="387" t="s">
        <v>73</v>
      </c>
      <c r="D40" s="333" t="s">
        <v>29</v>
      </c>
      <c r="E40" s="375">
        <v>3</v>
      </c>
      <c r="F40" s="375">
        <v>64</v>
      </c>
      <c r="G40" s="375">
        <v>10</v>
      </c>
      <c r="H40" s="365"/>
      <c r="I40" s="365"/>
      <c r="J40" s="365"/>
      <c r="K40" s="365"/>
      <c r="L40" s="344"/>
      <c r="M40" s="344"/>
      <c r="N40" s="345">
        <v>35</v>
      </c>
      <c r="O40" s="317">
        <f t="shared" si="4"/>
        <v>35</v>
      </c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368"/>
      <c r="AL40" s="368"/>
      <c r="AM40" s="368"/>
      <c r="AN40" s="368"/>
      <c r="AO40" s="368"/>
      <c r="AP40" s="368"/>
      <c r="AQ40" s="368"/>
      <c r="AR40" s="378"/>
      <c r="AS40" s="378"/>
      <c r="AT40" s="344">
        <f t="shared" si="7"/>
        <v>35</v>
      </c>
      <c r="AU40" s="317">
        <f t="shared" si="7"/>
        <v>35</v>
      </c>
      <c r="AV40" s="388">
        <f t="shared" si="5"/>
        <v>1.0111111111111111E-2</v>
      </c>
      <c r="AW40" s="388">
        <f t="shared" si="6"/>
        <v>5.9500000000000004E-3</v>
      </c>
      <c r="AX40" s="381"/>
      <c r="AY40" s="381"/>
      <c r="AZ40" s="382"/>
      <c r="BA40" s="383"/>
      <c r="BB40" s="348">
        <v>52</v>
      </c>
      <c r="BC40" s="333">
        <v>180</v>
      </c>
      <c r="BD40" s="349">
        <v>0.17</v>
      </c>
      <c r="BE40" s="366"/>
    </row>
    <row r="41" spans="1:57" s="351" customFormat="1" ht="15" customHeight="1" x14ac:dyDescent="0.25">
      <c r="A41" s="393"/>
      <c r="B41" s="384"/>
      <c r="C41" s="376" t="s">
        <v>52</v>
      </c>
      <c r="D41" s="394"/>
      <c r="E41" s="382"/>
      <c r="F41" s="382"/>
      <c r="G41" s="382"/>
      <c r="H41" s="365"/>
      <c r="I41" s="365"/>
      <c r="J41" s="365"/>
      <c r="K41" s="365"/>
      <c r="L41" s="377"/>
      <c r="M41" s="377"/>
      <c r="N41" s="379">
        <f>SUM(N26:N40)</f>
        <v>8579</v>
      </c>
      <c r="O41" s="379">
        <f>SUM(O26:O40)</f>
        <v>8579</v>
      </c>
      <c r="P41" s="368"/>
      <c r="Q41" s="368"/>
      <c r="R41" s="368"/>
      <c r="S41" s="368"/>
      <c r="T41" s="368"/>
      <c r="U41" s="368"/>
      <c r="V41" s="368"/>
      <c r="W41" s="368"/>
      <c r="X41" s="368"/>
      <c r="Y41" s="368"/>
      <c r="Z41" s="368"/>
      <c r="AA41" s="368"/>
      <c r="AB41" s="368"/>
      <c r="AC41" s="368"/>
      <c r="AD41" s="368"/>
      <c r="AE41" s="368"/>
      <c r="AF41" s="368"/>
      <c r="AG41" s="368"/>
      <c r="AH41" s="368"/>
      <c r="AI41" s="368"/>
      <c r="AJ41" s="368"/>
      <c r="AK41" s="368"/>
      <c r="AL41" s="368"/>
      <c r="AM41" s="368"/>
      <c r="AN41" s="368"/>
      <c r="AO41" s="368"/>
      <c r="AP41" s="368"/>
      <c r="AQ41" s="368"/>
      <c r="AR41" s="378"/>
      <c r="AS41" s="378"/>
      <c r="AT41" s="377">
        <f>SUM(AT26:AT40)</f>
        <v>8579</v>
      </c>
      <c r="AU41" s="379">
        <f>SUM(AU26:AU40)</f>
        <v>8579</v>
      </c>
      <c r="AV41" s="380">
        <f>SUM(AV26:AV40)</f>
        <v>2.4783777777777778</v>
      </c>
      <c r="AW41" s="380">
        <f>SUM(AW26:AW40)</f>
        <v>1.4584300000000001</v>
      </c>
      <c r="AX41" s="381"/>
      <c r="AY41" s="381"/>
      <c r="AZ41" s="382"/>
      <c r="BA41" s="383"/>
      <c r="BB41" s="384"/>
      <c r="BC41" s="385"/>
      <c r="BD41" s="386"/>
      <c r="BE41" s="366"/>
    </row>
    <row r="42" spans="1:57" s="351" customFormat="1" ht="15" customHeight="1" x14ac:dyDescent="0.25">
      <c r="A42" s="327">
        <v>1</v>
      </c>
      <c r="B42" s="338">
        <v>51000001370</v>
      </c>
      <c r="C42" s="387" t="s">
        <v>74</v>
      </c>
      <c r="D42" s="333" t="s">
        <v>29</v>
      </c>
      <c r="E42" s="375">
        <v>2</v>
      </c>
      <c r="F42" s="375">
        <v>83</v>
      </c>
      <c r="G42" s="375">
        <v>10</v>
      </c>
      <c r="H42" s="365"/>
      <c r="I42" s="365"/>
      <c r="J42" s="365"/>
      <c r="K42" s="365"/>
      <c r="L42" s="366"/>
      <c r="M42" s="366"/>
      <c r="N42" s="391">
        <v>10</v>
      </c>
      <c r="O42" s="317">
        <f t="shared" ref="O42:O58" si="8">SUM(N42)</f>
        <v>10</v>
      </c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368"/>
      <c r="AQ42" s="368"/>
      <c r="AR42" s="378"/>
      <c r="AS42" s="378"/>
      <c r="AT42" s="344">
        <f t="shared" ref="AT42:AU58" si="9">J42+N42+R42+V42+Z42+AD42+AH42+AL42</f>
        <v>10</v>
      </c>
      <c r="AU42" s="317">
        <f t="shared" si="9"/>
        <v>10</v>
      </c>
      <c r="AV42" s="388">
        <f t="shared" ref="AV42:AV58" si="10">((AU42/BC42)*BB42)/1000</f>
        <v>2.8888888888888888E-3</v>
      </c>
      <c r="AW42" s="388">
        <f t="shared" ref="AW42:AW58" si="11">(AU42*BD42)/1000</f>
        <v>1.7000000000000001E-3</v>
      </c>
      <c r="AX42" s="375"/>
      <c r="AY42" s="375"/>
      <c r="AZ42" s="389"/>
      <c r="BA42" s="345"/>
      <c r="BB42" s="390">
        <v>52</v>
      </c>
      <c r="BC42" s="391">
        <v>180</v>
      </c>
      <c r="BD42" s="392">
        <v>0.17</v>
      </c>
      <c r="BE42" s="366"/>
    </row>
    <row r="43" spans="1:57" s="351" customFormat="1" ht="15" customHeight="1" x14ac:dyDescent="0.25">
      <c r="A43" s="327">
        <v>2</v>
      </c>
      <c r="B43" s="338">
        <v>51000001370</v>
      </c>
      <c r="C43" s="387" t="s">
        <v>74</v>
      </c>
      <c r="D43" s="333" t="s">
        <v>29</v>
      </c>
      <c r="E43" s="375">
        <v>2</v>
      </c>
      <c r="F43" s="375">
        <v>81</v>
      </c>
      <c r="G43" s="375">
        <v>10</v>
      </c>
      <c r="H43" s="365"/>
      <c r="I43" s="365"/>
      <c r="J43" s="365"/>
      <c r="K43" s="365"/>
      <c r="L43" s="366"/>
      <c r="M43" s="366"/>
      <c r="N43" s="391">
        <v>1177</v>
      </c>
      <c r="O43" s="317">
        <f t="shared" si="8"/>
        <v>1177</v>
      </c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368"/>
      <c r="AL43" s="368"/>
      <c r="AM43" s="368"/>
      <c r="AN43" s="368"/>
      <c r="AO43" s="368"/>
      <c r="AP43" s="368"/>
      <c r="AQ43" s="368"/>
      <c r="AR43" s="378"/>
      <c r="AS43" s="378"/>
      <c r="AT43" s="344">
        <f t="shared" si="9"/>
        <v>1177</v>
      </c>
      <c r="AU43" s="317">
        <f t="shared" si="9"/>
        <v>1177</v>
      </c>
      <c r="AV43" s="388">
        <f t="shared" si="10"/>
        <v>0.34002222222222223</v>
      </c>
      <c r="AW43" s="388">
        <f t="shared" si="11"/>
        <v>0.20008999999999999</v>
      </c>
      <c r="AX43" s="375"/>
      <c r="AY43" s="375"/>
      <c r="AZ43" s="389"/>
      <c r="BA43" s="345"/>
      <c r="BB43" s="390">
        <v>52</v>
      </c>
      <c r="BC43" s="391">
        <v>180</v>
      </c>
      <c r="BD43" s="392">
        <v>0.17</v>
      </c>
      <c r="BE43" s="366"/>
    </row>
    <row r="44" spans="1:57" s="351" customFormat="1" ht="15" customHeight="1" x14ac:dyDescent="0.25">
      <c r="A44" s="327">
        <v>3</v>
      </c>
      <c r="B44" s="338">
        <v>51000001370</v>
      </c>
      <c r="C44" s="387" t="s">
        <v>74</v>
      </c>
      <c r="D44" s="333" t="s">
        <v>29</v>
      </c>
      <c r="E44" s="375">
        <v>2</v>
      </c>
      <c r="F44" s="375">
        <v>80</v>
      </c>
      <c r="G44" s="375">
        <v>10</v>
      </c>
      <c r="H44" s="365"/>
      <c r="I44" s="365"/>
      <c r="J44" s="365"/>
      <c r="K44" s="365"/>
      <c r="L44" s="366"/>
      <c r="M44" s="366"/>
      <c r="N44" s="391">
        <v>9356</v>
      </c>
      <c r="O44" s="317">
        <f t="shared" si="8"/>
        <v>9356</v>
      </c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8"/>
      <c r="AF44" s="368"/>
      <c r="AG44" s="368"/>
      <c r="AH44" s="368"/>
      <c r="AI44" s="368"/>
      <c r="AJ44" s="368"/>
      <c r="AK44" s="368"/>
      <c r="AL44" s="368"/>
      <c r="AM44" s="368"/>
      <c r="AN44" s="368"/>
      <c r="AO44" s="368"/>
      <c r="AP44" s="368"/>
      <c r="AQ44" s="368"/>
      <c r="AR44" s="378"/>
      <c r="AS44" s="378"/>
      <c r="AT44" s="344">
        <f t="shared" si="9"/>
        <v>9356</v>
      </c>
      <c r="AU44" s="317">
        <f t="shared" si="9"/>
        <v>9356</v>
      </c>
      <c r="AV44" s="388">
        <f t="shared" si="10"/>
        <v>2.7028444444444446</v>
      </c>
      <c r="AW44" s="388">
        <f t="shared" si="11"/>
        <v>1.5905200000000002</v>
      </c>
      <c r="AX44" s="375"/>
      <c r="AY44" s="375"/>
      <c r="AZ44" s="389"/>
      <c r="BA44" s="345"/>
      <c r="BB44" s="390">
        <v>52</v>
      </c>
      <c r="BC44" s="391">
        <v>180</v>
      </c>
      <c r="BD44" s="392">
        <v>0.17</v>
      </c>
      <c r="BE44" s="366"/>
    </row>
    <row r="45" spans="1:57" s="351" customFormat="1" ht="15" customHeight="1" x14ac:dyDescent="0.25">
      <c r="A45" s="327">
        <v>4</v>
      </c>
      <c r="B45" s="338">
        <v>51000001370</v>
      </c>
      <c r="C45" s="387" t="s">
        <v>74</v>
      </c>
      <c r="D45" s="333" t="s">
        <v>29</v>
      </c>
      <c r="E45" s="375">
        <v>3</v>
      </c>
      <c r="F45" s="375">
        <v>80</v>
      </c>
      <c r="G45" s="375">
        <v>10</v>
      </c>
      <c r="H45" s="365"/>
      <c r="I45" s="365"/>
      <c r="J45" s="365"/>
      <c r="K45" s="365"/>
      <c r="L45" s="366"/>
      <c r="M45" s="366"/>
      <c r="N45" s="391">
        <v>359</v>
      </c>
      <c r="O45" s="317">
        <f t="shared" si="8"/>
        <v>359</v>
      </c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368"/>
      <c r="AN45" s="368"/>
      <c r="AO45" s="368"/>
      <c r="AP45" s="368"/>
      <c r="AQ45" s="368"/>
      <c r="AR45" s="378"/>
      <c r="AS45" s="378"/>
      <c r="AT45" s="344">
        <f t="shared" si="9"/>
        <v>359</v>
      </c>
      <c r="AU45" s="317">
        <f t="shared" si="9"/>
        <v>359</v>
      </c>
      <c r="AV45" s="388">
        <f t="shared" si="10"/>
        <v>0.10371111111111112</v>
      </c>
      <c r="AW45" s="388">
        <f t="shared" si="11"/>
        <v>6.1030000000000001E-2</v>
      </c>
      <c r="AX45" s="375"/>
      <c r="AY45" s="375"/>
      <c r="AZ45" s="389"/>
      <c r="BA45" s="345"/>
      <c r="BB45" s="390">
        <v>52</v>
      </c>
      <c r="BC45" s="391">
        <v>180</v>
      </c>
      <c r="BD45" s="392">
        <v>0.17</v>
      </c>
      <c r="BE45" s="366"/>
    </row>
    <row r="46" spans="1:57" s="351" customFormat="1" ht="15" customHeight="1" x14ac:dyDescent="0.25">
      <c r="A46" s="327">
        <v>5</v>
      </c>
      <c r="B46" s="338">
        <v>51000001370</v>
      </c>
      <c r="C46" s="387" t="s">
        <v>74</v>
      </c>
      <c r="D46" s="333" t="s">
        <v>29</v>
      </c>
      <c r="E46" s="375">
        <v>4</v>
      </c>
      <c r="F46" s="375">
        <v>80</v>
      </c>
      <c r="G46" s="375">
        <v>10</v>
      </c>
      <c r="H46" s="365"/>
      <c r="I46" s="365"/>
      <c r="J46" s="365"/>
      <c r="K46" s="365"/>
      <c r="L46" s="366"/>
      <c r="M46" s="366"/>
      <c r="N46" s="391">
        <v>180</v>
      </c>
      <c r="O46" s="317">
        <f t="shared" si="8"/>
        <v>180</v>
      </c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/>
      <c r="AI46" s="368"/>
      <c r="AJ46" s="368"/>
      <c r="AK46" s="368"/>
      <c r="AL46" s="368"/>
      <c r="AM46" s="368"/>
      <c r="AN46" s="368"/>
      <c r="AO46" s="368"/>
      <c r="AP46" s="368"/>
      <c r="AQ46" s="368"/>
      <c r="AR46" s="378"/>
      <c r="AS46" s="378"/>
      <c r="AT46" s="344">
        <f t="shared" si="9"/>
        <v>180</v>
      </c>
      <c r="AU46" s="317">
        <f t="shared" si="9"/>
        <v>180</v>
      </c>
      <c r="AV46" s="388">
        <f t="shared" si="10"/>
        <v>5.1999999999999998E-2</v>
      </c>
      <c r="AW46" s="388">
        <f t="shared" si="11"/>
        <v>3.0600000000000002E-2</v>
      </c>
      <c r="AX46" s="375"/>
      <c r="AY46" s="375"/>
      <c r="AZ46" s="389"/>
      <c r="BA46" s="345"/>
      <c r="BB46" s="390">
        <v>52</v>
      </c>
      <c r="BC46" s="391">
        <v>180</v>
      </c>
      <c r="BD46" s="392">
        <v>0.17</v>
      </c>
      <c r="BE46" s="366"/>
    </row>
    <row r="47" spans="1:57" s="351" customFormat="1" ht="15" customHeight="1" x14ac:dyDescent="0.25">
      <c r="A47" s="327">
        <v>6</v>
      </c>
      <c r="B47" s="338">
        <v>51000001370</v>
      </c>
      <c r="C47" s="387" t="s">
        <v>74</v>
      </c>
      <c r="D47" s="333" t="s">
        <v>29</v>
      </c>
      <c r="E47" s="375">
        <v>7</v>
      </c>
      <c r="F47" s="375">
        <v>80</v>
      </c>
      <c r="G47" s="375">
        <v>10</v>
      </c>
      <c r="H47" s="365"/>
      <c r="I47" s="365"/>
      <c r="J47" s="365"/>
      <c r="K47" s="365"/>
      <c r="L47" s="366"/>
      <c r="M47" s="366"/>
      <c r="N47" s="391">
        <v>10665</v>
      </c>
      <c r="O47" s="317">
        <f t="shared" si="8"/>
        <v>10665</v>
      </c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78"/>
      <c r="AS47" s="378"/>
      <c r="AT47" s="344">
        <f t="shared" si="9"/>
        <v>10665</v>
      </c>
      <c r="AU47" s="317">
        <f t="shared" si="9"/>
        <v>10665</v>
      </c>
      <c r="AV47" s="388">
        <f t="shared" si="10"/>
        <v>3.081</v>
      </c>
      <c r="AW47" s="388">
        <f t="shared" si="11"/>
        <v>1.8130500000000003</v>
      </c>
      <c r="AX47" s="375"/>
      <c r="AY47" s="375"/>
      <c r="AZ47" s="389"/>
      <c r="BA47" s="345"/>
      <c r="BB47" s="390">
        <v>52</v>
      </c>
      <c r="BC47" s="391">
        <v>180</v>
      </c>
      <c r="BD47" s="392">
        <v>0.17</v>
      </c>
      <c r="BE47" s="366"/>
    </row>
    <row r="48" spans="1:57" s="351" customFormat="1" ht="15" customHeight="1" x14ac:dyDescent="0.25">
      <c r="A48" s="327">
        <v>7</v>
      </c>
      <c r="B48" s="338">
        <v>51000001370</v>
      </c>
      <c r="C48" s="387" t="s">
        <v>74</v>
      </c>
      <c r="D48" s="333" t="s">
        <v>29</v>
      </c>
      <c r="E48" s="375">
        <v>7</v>
      </c>
      <c r="F48" s="375">
        <v>79</v>
      </c>
      <c r="G48" s="375">
        <v>10</v>
      </c>
      <c r="H48" s="365"/>
      <c r="I48" s="365"/>
      <c r="J48" s="365"/>
      <c r="K48" s="365"/>
      <c r="L48" s="366"/>
      <c r="M48" s="366"/>
      <c r="N48" s="391">
        <v>890</v>
      </c>
      <c r="O48" s="317">
        <f t="shared" si="8"/>
        <v>890</v>
      </c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78"/>
      <c r="AS48" s="378"/>
      <c r="AT48" s="344">
        <f t="shared" si="9"/>
        <v>890</v>
      </c>
      <c r="AU48" s="317">
        <f t="shared" si="9"/>
        <v>890</v>
      </c>
      <c r="AV48" s="388">
        <f t="shared" si="10"/>
        <v>0.25711111111111112</v>
      </c>
      <c r="AW48" s="388">
        <f t="shared" si="11"/>
        <v>0.15130000000000002</v>
      </c>
      <c r="AX48" s="375"/>
      <c r="AY48" s="375"/>
      <c r="AZ48" s="389"/>
      <c r="BA48" s="345"/>
      <c r="BB48" s="390">
        <v>52</v>
      </c>
      <c r="BC48" s="391">
        <v>180</v>
      </c>
      <c r="BD48" s="392">
        <v>0.17</v>
      </c>
      <c r="BE48" s="366"/>
    </row>
    <row r="49" spans="1:57" s="351" customFormat="1" ht="15" customHeight="1" x14ac:dyDescent="0.25">
      <c r="A49" s="327">
        <v>8</v>
      </c>
      <c r="B49" s="338">
        <v>51000001370</v>
      </c>
      <c r="C49" s="387" t="s">
        <v>74</v>
      </c>
      <c r="D49" s="333" t="s">
        <v>29</v>
      </c>
      <c r="E49" s="375">
        <v>9</v>
      </c>
      <c r="F49" s="375">
        <v>79</v>
      </c>
      <c r="G49" s="375">
        <v>10</v>
      </c>
      <c r="H49" s="365"/>
      <c r="I49" s="365"/>
      <c r="J49" s="365"/>
      <c r="K49" s="365"/>
      <c r="L49" s="366"/>
      <c r="M49" s="366"/>
      <c r="N49" s="391">
        <v>7830</v>
      </c>
      <c r="O49" s="317">
        <f t="shared" si="8"/>
        <v>7830</v>
      </c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68"/>
      <c r="AK49" s="368"/>
      <c r="AL49" s="368"/>
      <c r="AM49" s="368"/>
      <c r="AN49" s="368"/>
      <c r="AO49" s="368"/>
      <c r="AP49" s="368"/>
      <c r="AQ49" s="368"/>
      <c r="AR49" s="378"/>
      <c r="AS49" s="378"/>
      <c r="AT49" s="344">
        <f t="shared" si="9"/>
        <v>7830</v>
      </c>
      <c r="AU49" s="317">
        <f t="shared" si="9"/>
        <v>7830</v>
      </c>
      <c r="AV49" s="388">
        <f t="shared" si="10"/>
        <v>2.262</v>
      </c>
      <c r="AW49" s="388">
        <f t="shared" si="11"/>
        <v>1.3311000000000002</v>
      </c>
      <c r="AX49" s="375"/>
      <c r="AY49" s="375"/>
      <c r="AZ49" s="389"/>
      <c r="BA49" s="345"/>
      <c r="BB49" s="390">
        <v>52</v>
      </c>
      <c r="BC49" s="391">
        <v>180</v>
      </c>
      <c r="BD49" s="392">
        <v>0.17</v>
      </c>
      <c r="BE49" s="366"/>
    </row>
    <row r="50" spans="1:57" s="351" customFormat="1" ht="15" customHeight="1" x14ac:dyDescent="0.25">
      <c r="A50" s="327">
        <v>9</v>
      </c>
      <c r="B50" s="338">
        <v>51000001370</v>
      </c>
      <c r="C50" s="387" t="s">
        <v>74</v>
      </c>
      <c r="D50" s="333" t="s">
        <v>29</v>
      </c>
      <c r="E50" s="375">
        <v>5</v>
      </c>
      <c r="F50" s="375">
        <v>78</v>
      </c>
      <c r="G50" s="375">
        <v>10</v>
      </c>
      <c r="H50" s="365"/>
      <c r="I50" s="365"/>
      <c r="J50" s="365"/>
      <c r="K50" s="365"/>
      <c r="L50" s="366"/>
      <c r="M50" s="366"/>
      <c r="N50" s="391">
        <v>30</v>
      </c>
      <c r="O50" s="317">
        <f t="shared" si="8"/>
        <v>30</v>
      </c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78"/>
      <c r="AS50" s="378"/>
      <c r="AT50" s="344">
        <f t="shared" si="9"/>
        <v>30</v>
      </c>
      <c r="AU50" s="317">
        <f t="shared" si="9"/>
        <v>30</v>
      </c>
      <c r="AV50" s="388">
        <f t="shared" si="10"/>
        <v>8.6666666666666663E-3</v>
      </c>
      <c r="AW50" s="388">
        <f t="shared" si="11"/>
        <v>5.1000000000000004E-3</v>
      </c>
      <c r="AX50" s="375"/>
      <c r="AY50" s="375"/>
      <c r="AZ50" s="389"/>
      <c r="BA50" s="345"/>
      <c r="BB50" s="390">
        <v>52</v>
      </c>
      <c r="BC50" s="391">
        <v>180</v>
      </c>
      <c r="BD50" s="392">
        <v>0.17</v>
      </c>
      <c r="BE50" s="366"/>
    </row>
    <row r="51" spans="1:57" s="351" customFormat="1" ht="15" customHeight="1" x14ac:dyDescent="0.25">
      <c r="A51" s="327">
        <v>10</v>
      </c>
      <c r="B51" s="338">
        <v>51000001370</v>
      </c>
      <c r="C51" s="387" t="s">
        <v>74</v>
      </c>
      <c r="D51" s="333" t="s">
        <v>29</v>
      </c>
      <c r="E51" s="375">
        <v>5</v>
      </c>
      <c r="F51" s="375">
        <v>77</v>
      </c>
      <c r="G51" s="375">
        <v>10</v>
      </c>
      <c r="H51" s="365"/>
      <c r="I51" s="365"/>
      <c r="J51" s="365"/>
      <c r="K51" s="365"/>
      <c r="L51" s="366"/>
      <c r="M51" s="366"/>
      <c r="N51" s="391">
        <v>1</v>
      </c>
      <c r="O51" s="317">
        <f t="shared" si="8"/>
        <v>1</v>
      </c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78"/>
      <c r="AS51" s="378"/>
      <c r="AT51" s="344">
        <f t="shared" si="9"/>
        <v>1</v>
      </c>
      <c r="AU51" s="317">
        <f t="shared" si="9"/>
        <v>1</v>
      </c>
      <c r="AV51" s="388">
        <f t="shared" si="10"/>
        <v>2.8888888888888893E-4</v>
      </c>
      <c r="AW51" s="388">
        <f t="shared" si="11"/>
        <v>1.7000000000000001E-4</v>
      </c>
      <c r="AX51" s="375"/>
      <c r="AY51" s="375"/>
      <c r="AZ51" s="389"/>
      <c r="BA51" s="345"/>
      <c r="BB51" s="390">
        <v>52</v>
      </c>
      <c r="BC51" s="391">
        <v>180</v>
      </c>
      <c r="BD51" s="392">
        <v>0.17</v>
      </c>
      <c r="BE51" s="366"/>
    </row>
    <row r="52" spans="1:57" s="351" customFormat="1" ht="15" customHeight="1" x14ac:dyDescent="0.25">
      <c r="A52" s="327">
        <v>11</v>
      </c>
      <c r="B52" s="338">
        <v>51000001370</v>
      </c>
      <c r="C52" s="387" t="s">
        <v>74</v>
      </c>
      <c r="D52" s="333" t="s">
        <v>29</v>
      </c>
      <c r="E52" s="375">
        <v>7</v>
      </c>
      <c r="F52" s="375">
        <v>77</v>
      </c>
      <c r="G52" s="375">
        <v>10</v>
      </c>
      <c r="H52" s="365"/>
      <c r="I52" s="365"/>
      <c r="J52" s="365"/>
      <c r="K52" s="365"/>
      <c r="L52" s="366"/>
      <c r="M52" s="366"/>
      <c r="N52" s="391">
        <v>367</v>
      </c>
      <c r="O52" s="317">
        <f t="shared" si="8"/>
        <v>367</v>
      </c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8"/>
      <c r="AH52" s="368"/>
      <c r="AI52" s="368"/>
      <c r="AJ52" s="368"/>
      <c r="AK52" s="368"/>
      <c r="AL52" s="368"/>
      <c r="AM52" s="368"/>
      <c r="AN52" s="368"/>
      <c r="AO52" s="368"/>
      <c r="AP52" s="368"/>
      <c r="AQ52" s="368"/>
      <c r="AR52" s="378"/>
      <c r="AS52" s="378"/>
      <c r="AT52" s="344">
        <f t="shared" si="9"/>
        <v>367</v>
      </c>
      <c r="AU52" s="317">
        <f t="shared" si="9"/>
        <v>367</v>
      </c>
      <c r="AV52" s="388">
        <f t="shared" si="10"/>
        <v>0.10602222222222221</v>
      </c>
      <c r="AW52" s="388">
        <f t="shared" si="11"/>
        <v>6.2390000000000008E-2</v>
      </c>
      <c r="AX52" s="375"/>
      <c r="AY52" s="375"/>
      <c r="AZ52" s="389"/>
      <c r="BA52" s="345"/>
      <c r="BB52" s="390">
        <v>52</v>
      </c>
      <c r="BC52" s="391">
        <v>180</v>
      </c>
      <c r="BD52" s="392">
        <v>0.17</v>
      </c>
      <c r="BE52" s="366"/>
    </row>
    <row r="53" spans="1:57" s="351" customFormat="1" ht="15" customHeight="1" x14ac:dyDescent="0.25">
      <c r="A53" s="327">
        <v>12</v>
      </c>
      <c r="B53" s="338">
        <v>51000001370</v>
      </c>
      <c r="C53" s="387" t="s">
        <v>74</v>
      </c>
      <c r="D53" s="333" t="s">
        <v>29</v>
      </c>
      <c r="E53" s="375">
        <v>6</v>
      </c>
      <c r="F53" s="375">
        <v>76</v>
      </c>
      <c r="G53" s="375">
        <v>10</v>
      </c>
      <c r="H53" s="365"/>
      <c r="I53" s="365"/>
      <c r="J53" s="365"/>
      <c r="K53" s="365"/>
      <c r="L53" s="366"/>
      <c r="M53" s="366"/>
      <c r="N53" s="391">
        <v>10</v>
      </c>
      <c r="O53" s="317">
        <f t="shared" si="8"/>
        <v>10</v>
      </c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78"/>
      <c r="AS53" s="378"/>
      <c r="AT53" s="344">
        <f t="shared" si="9"/>
        <v>10</v>
      </c>
      <c r="AU53" s="317">
        <f t="shared" si="9"/>
        <v>10</v>
      </c>
      <c r="AV53" s="388">
        <f t="shared" si="10"/>
        <v>2.8888888888888888E-3</v>
      </c>
      <c r="AW53" s="388">
        <f t="shared" si="11"/>
        <v>1.7000000000000001E-3</v>
      </c>
      <c r="AX53" s="375"/>
      <c r="AY53" s="375"/>
      <c r="AZ53" s="389"/>
      <c r="BA53" s="345"/>
      <c r="BB53" s="390">
        <v>52</v>
      </c>
      <c r="BC53" s="391">
        <v>180</v>
      </c>
      <c r="BD53" s="392">
        <v>0.17</v>
      </c>
      <c r="BE53" s="366"/>
    </row>
    <row r="54" spans="1:57" s="351" customFormat="1" ht="15" customHeight="1" x14ac:dyDescent="0.25">
      <c r="A54" s="327">
        <v>13</v>
      </c>
      <c r="B54" s="338">
        <v>51000001370</v>
      </c>
      <c r="C54" s="387" t="s">
        <v>74</v>
      </c>
      <c r="D54" s="333" t="s">
        <v>29</v>
      </c>
      <c r="E54" s="375">
        <v>7</v>
      </c>
      <c r="F54" s="375">
        <v>76</v>
      </c>
      <c r="G54" s="375">
        <v>10</v>
      </c>
      <c r="H54" s="365"/>
      <c r="I54" s="365"/>
      <c r="J54" s="365"/>
      <c r="K54" s="365"/>
      <c r="L54" s="366"/>
      <c r="M54" s="366"/>
      <c r="N54" s="391">
        <v>15</v>
      </c>
      <c r="O54" s="317">
        <f t="shared" si="8"/>
        <v>15</v>
      </c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78"/>
      <c r="AS54" s="378"/>
      <c r="AT54" s="344">
        <f t="shared" si="9"/>
        <v>15</v>
      </c>
      <c r="AU54" s="317">
        <f t="shared" si="9"/>
        <v>15</v>
      </c>
      <c r="AV54" s="388">
        <f t="shared" si="10"/>
        <v>4.3333333333333331E-3</v>
      </c>
      <c r="AW54" s="388">
        <f t="shared" si="11"/>
        <v>2.5500000000000002E-3</v>
      </c>
      <c r="AX54" s="375"/>
      <c r="AY54" s="375"/>
      <c r="AZ54" s="389"/>
      <c r="BA54" s="345"/>
      <c r="BB54" s="390">
        <v>52</v>
      </c>
      <c r="BC54" s="391">
        <v>180</v>
      </c>
      <c r="BD54" s="392">
        <v>0.17</v>
      </c>
      <c r="BE54" s="366"/>
    </row>
    <row r="55" spans="1:57" s="351" customFormat="1" ht="15" customHeight="1" x14ac:dyDescent="0.25">
      <c r="A55" s="327">
        <v>14</v>
      </c>
      <c r="B55" s="338">
        <v>51000001370</v>
      </c>
      <c r="C55" s="387" t="s">
        <v>74</v>
      </c>
      <c r="D55" s="333" t="s">
        <v>29</v>
      </c>
      <c r="E55" s="375">
        <v>8</v>
      </c>
      <c r="F55" s="375">
        <v>76</v>
      </c>
      <c r="G55" s="375">
        <v>10</v>
      </c>
      <c r="H55" s="365"/>
      <c r="I55" s="365"/>
      <c r="J55" s="365"/>
      <c r="K55" s="365"/>
      <c r="L55" s="366"/>
      <c r="M55" s="366"/>
      <c r="N55" s="391">
        <v>55</v>
      </c>
      <c r="O55" s="317">
        <f t="shared" si="8"/>
        <v>55</v>
      </c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78"/>
      <c r="AS55" s="378"/>
      <c r="AT55" s="344">
        <f t="shared" si="9"/>
        <v>55</v>
      </c>
      <c r="AU55" s="317">
        <f t="shared" si="9"/>
        <v>55</v>
      </c>
      <c r="AV55" s="388">
        <f t="shared" si="10"/>
        <v>1.588888888888889E-2</v>
      </c>
      <c r="AW55" s="388">
        <f t="shared" si="11"/>
        <v>9.3500000000000007E-3</v>
      </c>
      <c r="AX55" s="375"/>
      <c r="AY55" s="375"/>
      <c r="AZ55" s="389"/>
      <c r="BA55" s="345"/>
      <c r="BB55" s="390">
        <v>52</v>
      </c>
      <c r="BC55" s="391">
        <v>180</v>
      </c>
      <c r="BD55" s="392">
        <v>0.17</v>
      </c>
      <c r="BE55" s="366"/>
    </row>
    <row r="56" spans="1:57" s="351" customFormat="1" ht="15" customHeight="1" x14ac:dyDescent="0.25">
      <c r="A56" s="327">
        <v>15</v>
      </c>
      <c r="B56" s="338">
        <v>51000001370</v>
      </c>
      <c r="C56" s="387" t="s">
        <v>74</v>
      </c>
      <c r="D56" s="333" t="s">
        <v>29</v>
      </c>
      <c r="E56" s="375">
        <v>3</v>
      </c>
      <c r="F56" s="375">
        <v>74</v>
      </c>
      <c r="G56" s="375">
        <v>10</v>
      </c>
      <c r="H56" s="365"/>
      <c r="I56" s="365"/>
      <c r="J56" s="365"/>
      <c r="K56" s="365"/>
      <c r="L56" s="366"/>
      <c r="M56" s="366"/>
      <c r="N56" s="391">
        <v>3</v>
      </c>
      <c r="O56" s="317">
        <f t="shared" si="8"/>
        <v>3</v>
      </c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78"/>
      <c r="AS56" s="378"/>
      <c r="AT56" s="344">
        <f t="shared" si="9"/>
        <v>3</v>
      </c>
      <c r="AU56" s="317">
        <f t="shared" si="9"/>
        <v>3</v>
      </c>
      <c r="AV56" s="388">
        <f t="shared" si="10"/>
        <v>8.6666666666666674E-4</v>
      </c>
      <c r="AW56" s="388">
        <f t="shared" si="11"/>
        <v>5.1000000000000004E-4</v>
      </c>
      <c r="AX56" s="375"/>
      <c r="AY56" s="375"/>
      <c r="AZ56" s="389"/>
      <c r="BA56" s="345"/>
      <c r="BB56" s="390">
        <v>52</v>
      </c>
      <c r="BC56" s="391">
        <v>180</v>
      </c>
      <c r="BD56" s="392">
        <v>0.17</v>
      </c>
      <c r="BE56" s="366"/>
    </row>
    <row r="57" spans="1:57" s="351" customFormat="1" ht="15" customHeight="1" x14ac:dyDescent="0.25">
      <c r="A57" s="327">
        <v>16</v>
      </c>
      <c r="B57" s="338">
        <v>51000001370</v>
      </c>
      <c r="C57" s="387" t="s">
        <v>74</v>
      </c>
      <c r="D57" s="333" t="s">
        <v>29</v>
      </c>
      <c r="E57" s="375">
        <v>2</v>
      </c>
      <c r="F57" s="375">
        <v>73</v>
      </c>
      <c r="G57" s="375">
        <v>10</v>
      </c>
      <c r="H57" s="365"/>
      <c r="I57" s="365"/>
      <c r="J57" s="365"/>
      <c r="K57" s="365"/>
      <c r="L57" s="366"/>
      <c r="M57" s="366"/>
      <c r="N57" s="391">
        <v>15</v>
      </c>
      <c r="O57" s="317">
        <f t="shared" si="8"/>
        <v>15</v>
      </c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78"/>
      <c r="AS57" s="378"/>
      <c r="AT57" s="344">
        <f t="shared" si="9"/>
        <v>15</v>
      </c>
      <c r="AU57" s="317">
        <f t="shared" si="9"/>
        <v>15</v>
      </c>
      <c r="AV57" s="388">
        <f t="shared" si="10"/>
        <v>4.3333333333333331E-3</v>
      </c>
      <c r="AW57" s="388">
        <f t="shared" si="11"/>
        <v>2.5500000000000002E-3</v>
      </c>
      <c r="AX57" s="375"/>
      <c r="AY57" s="375"/>
      <c r="AZ57" s="389"/>
      <c r="BA57" s="345"/>
      <c r="BB57" s="390">
        <v>52</v>
      </c>
      <c r="BC57" s="391">
        <v>180</v>
      </c>
      <c r="BD57" s="392">
        <v>0.17</v>
      </c>
      <c r="BE57" s="366"/>
    </row>
    <row r="58" spans="1:57" s="351" customFormat="1" ht="15" customHeight="1" x14ac:dyDescent="0.25">
      <c r="A58" s="327">
        <v>17</v>
      </c>
      <c r="B58" s="338">
        <v>51000001370</v>
      </c>
      <c r="C58" s="387" t="s">
        <v>74</v>
      </c>
      <c r="D58" s="333" t="s">
        <v>29</v>
      </c>
      <c r="E58" s="375">
        <v>4</v>
      </c>
      <c r="F58" s="375">
        <v>72</v>
      </c>
      <c r="G58" s="375">
        <v>10</v>
      </c>
      <c r="H58" s="365"/>
      <c r="I58" s="365"/>
      <c r="J58" s="365"/>
      <c r="K58" s="365"/>
      <c r="L58" s="366"/>
      <c r="M58" s="366"/>
      <c r="N58" s="391">
        <v>1</v>
      </c>
      <c r="O58" s="317">
        <f t="shared" si="8"/>
        <v>1</v>
      </c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78"/>
      <c r="AS58" s="378"/>
      <c r="AT58" s="344">
        <f t="shared" si="9"/>
        <v>1</v>
      </c>
      <c r="AU58" s="317">
        <f t="shared" si="9"/>
        <v>1</v>
      </c>
      <c r="AV58" s="388">
        <f t="shared" si="10"/>
        <v>2.8888888888888893E-4</v>
      </c>
      <c r="AW58" s="388">
        <f t="shared" si="11"/>
        <v>1.7000000000000001E-4</v>
      </c>
      <c r="AX58" s="375"/>
      <c r="AY58" s="375"/>
      <c r="AZ58" s="389"/>
      <c r="BA58" s="345"/>
      <c r="BB58" s="390">
        <v>52</v>
      </c>
      <c r="BC58" s="391">
        <v>180</v>
      </c>
      <c r="BD58" s="392">
        <v>0.17</v>
      </c>
      <c r="BE58" s="366"/>
    </row>
    <row r="59" spans="1:57" s="351" customFormat="1" ht="15" customHeight="1" x14ac:dyDescent="0.25">
      <c r="A59" s="393"/>
      <c r="B59" s="384"/>
      <c r="C59" s="376" t="s">
        <v>52</v>
      </c>
      <c r="D59" s="394"/>
      <c r="E59" s="394"/>
      <c r="F59" s="394"/>
      <c r="G59" s="394"/>
      <c r="H59" s="365"/>
      <c r="I59" s="365"/>
      <c r="J59" s="365"/>
      <c r="K59" s="365"/>
      <c r="L59" s="366"/>
      <c r="M59" s="366"/>
      <c r="N59" s="379">
        <f>SUM(N42:N58)</f>
        <v>30964</v>
      </c>
      <c r="O59" s="379">
        <f>SUM(O42:O58)</f>
        <v>30964</v>
      </c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78"/>
      <c r="AS59" s="378"/>
      <c r="AT59" s="377">
        <f>SUM(AT42:AT58)</f>
        <v>30964</v>
      </c>
      <c r="AU59" s="379">
        <f>SUM(AU42:AU58)</f>
        <v>30964</v>
      </c>
      <c r="AV59" s="380">
        <f>SUM(AV42:AV58)</f>
        <v>8.9451555555555551</v>
      </c>
      <c r="AW59" s="380">
        <f>SUM(AW42:AW58)</f>
        <v>5.2638800000000003</v>
      </c>
      <c r="AX59" s="381"/>
      <c r="AY59" s="381"/>
      <c r="AZ59" s="382"/>
      <c r="BA59" s="383"/>
      <c r="BB59" s="384"/>
      <c r="BC59" s="385"/>
      <c r="BD59" s="386"/>
      <c r="BE59" s="366"/>
    </row>
    <row r="60" spans="1:57" s="351" customFormat="1" ht="15" customHeight="1" x14ac:dyDescent="0.25">
      <c r="A60" s="327">
        <v>1</v>
      </c>
      <c r="B60" s="371">
        <v>51000001364</v>
      </c>
      <c r="C60" s="372" t="s">
        <v>75</v>
      </c>
      <c r="D60" s="333" t="s">
        <v>29</v>
      </c>
      <c r="E60" s="375" t="s">
        <v>86</v>
      </c>
      <c r="F60" s="375">
        <v>87</v>
      </c>
      <c r="G60" s="375">
        <v>10</v>
      </c>
      <c r="H60" s="365"/>
      <c r="I60" s="365"/>
      <c r="J60" s="365"/>
      <c r="K60" s="365"/>
      <c r="L60" s="366"/>
      <c r="M60" s="366"/>
      <c r="N60" s="345">
        <v>35</v>
      </c>
      <c r="O60" s="317">
        <f t="shared" ref="O60:O61" si="12">SUM(N60)</f>
        <v>35</v>
      </c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78"/>
      <c r="AS60" s="378"/>
      <c r="AT60" s="344">
        <f t="shared" ref="AT60:AU74" si="13">J60+N60+R60+V60+Z60+AD60+AH60+AL60</f>
        <v>35</v>
      </c>
      <c r="AU60" s="317">
        <f t="shared" si="13"/>
        <v>35</v>
      </c>
      <c r="AV60" s="388">
        <f t="shared" ref="AV60:AV74" si="14">((AU60/BC60)*BB60)/1000</f>
        <v>1.0111111111111111E-2</v>
      </c>
      <c r="AW60" s="388">
        <f t="shared" ref="AW60:AW74" si="15">(AU60*BD60)/1000</f>
        <v>5.9500000000000004E-3</v>
      </c>
      <c r="AX60" s="381"/>
      <c r="AY60" s="381"/>
      <c r="AZ60" s="382"/>
      <c r="BA60" s="383"/>
      <c r="BB60" s="390">
        <v>52</v>
      </c>
      <c r="BC60" s="391">
        <v>180</v>
      </c>
      <c r="BD60" s="392">
        <v>0.17</v>
      </c>
      <c r="BE60" s="366"/>
    </row>
    <row r="61" spans="1:57" s="351" customFormat="1" ht="15" customHeight="1" x14ac:dyDescent="0.25">
      <c r="A61" s="327">
        <v>2</v>
      </c>
      <c r="B61" s="371">
        <v>51000001364</v>
      </c>
      <c r="C61" s="372" t="s">
        <v>75</v>
      </c>
      <c r="D61" s="333" t="s">
        <v>29</v>
      </c>
      <c r="E61" s="375">
        <v>5</v>
      </c>
      <c r="F61" s="375">
        <v>85</v>
      </c>
      <c r="G61" s="375">
        <v>10</v>
      </c>
      <c r="H61" s="365"/>
      <c r="I61" s="365"/>
      <c r="J61" s="365"/>
      <c r="K61" s="365"/>
      <c r="L61" s="366"/>
      <c r="M61" s="366"/>
      <c r="N61" s="345">
        <v>50</v>
      </c>
      <c r="O61" s="317">
        <f t="shared" si="12"/>
        <v>50</v>
      </c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78"/>
      <c r="AS61" s="378"/>
      <c r="AT61" s="344">
        <f t="shared" si="13"/>
        <v>50</v>
      </c>
      <c r="AU61" s="317">
        <f t="shared" si="13"/>
        <v>50</v>
      </c>
      <c r="AV61" s="388">
        <f t="shared" si="14"/>
        <v>1.4444444444444444E-2</v>
      </c>
      <c r="AW61" s="388">
        <f t="shared" si="15"/>
        <v>8.5000000000000006E-3</v>
      </c>
      <c r="AX61" s="381"/>
      <c r="AY61" s="381"/>
      <c r="AZ61" s="382"/>
      <c r="BA61" s="383"/>
      <c r="BB61" s="390">
        <v>52</v>
      </c>
      <c r="BC61" s="391">
        <v>180</v>
      </c>
      <c r="BD61" s="392">
        <v>0.17</v>
      </c>
      <c r="BE61" s="366"/>
    </row>
    <row r="62" spans="1:57" s="351" customFormat="1" ht="15" customHeight="1" x14ac:dyDescent="0.25">
      <c r="A62" s="327">
        <v>3</v>
      </c>
      <c r="B62" s="371">
        <v>51000001364</v>
      </c>
      <c r="C62" s="372" t="s">
        <v>75</v>
      </c>
      <c r="D62" s="333" t="s">
        <v>29</v>
      </c>
      <c r="E62" s="340" t="s">
        <v>47</v>
      </c>
      <c r="F62" s="340" t="s">
        <v>67</v>
      </c>
      <c r="G62" s="340" t="s">
        <v>51</v>
      </c>
      <c r="H62" s="365"/>
      <c r="I62" s="365"/>
      <c r="J62" s="365"/>
      <c r="K62" s="365"/>
      <c r="L62" s="366"/>
      <c r="M62" s="366"/>
      <c r="N62" s="345">
        <v>1</v>
      </c>
      <c r="O62" s="317">
        <f>SUM(N62)</f>
        <v>1</v>
      </c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78"/>
      <c r="AS62" s="378"/>
      <c r="AT62" s="344">
        <f t="shared" si="13"/>
        <v>1</v>
      </c>
      <c r="AU62" s="317">
        <f t="shared" si="13"/>
        <v>1</v>
      </c>
      <c r="AV62" s="388">
        <f t="shared" si="14"/>
        <v>2.8888888888888893E-4</v>
      </c>
      <c r="AW62" s="388">
        <f t="shared" si="15"/>
        <v>1.7000000000000001E-4</v>
      </c>
      <c r="AX62" s="381"/>
      <c r="AY62" s="381"/>
      <c r="AZ62" s="382"/>
      <c r="BA62" s="383"/>
      <c r="BB62" s="390">
        <v>52</v>
      </c>
      <c r="BC62" s="391">
        <v>180</v>
      </c>
      <c r="BD62" s="392">
        <v>0.17</v>
      </c>
      <c r="BE62" s="366"/>
    </row>
    <row r="63" spans="1:57" s="351" customFormat="1" ht="15" customHeight="1" x14ac:dyDescent="0.25">
      <c r="A63" s="327">
        <v>4</v>
      </c>
      <c r="B63" s="371">
        <v>51000001364</v>
      </c>
      <c r="C63" s="372" t="s">
        <v>75</v>
      </c>
      <c r="D63" s="333" t="s">
        <v>29</v>
      </c>
      <c r="E63" s="375">
        <v>7</v>
      </c>
      <c r="F63" s="375">
        <v>81</v>
      </c>
      <c r="G63" s="375">
        <v>10</v>
      </c>
      <c r="H63" s="365"/>
      <c r="I63" s="365"/>
      <c r="J63" s="365"/>
      <c r="K63" s="365"/>
      <c r="L63" s="366"/>
      <c r="M63" s="366"/>
      <c r="N63" s="345">
        <v>10635</v>
      </c>
      <c r="O63" s="317">
        <f t="shared" ref="O63:O66" si="16">SUM(N63)</f>
        <v>10635</v>
      </c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78"/>
      <c r="AS63" s="378"/>
      <c r="AT63" s="344">
        <f t="shared" si="13"/>
        <v>10635</v>
      </c>
      <c r="AU63" s="317">
        <f t="shared" si="13"/>
        <v>10635</v>
      </c>
      <c r="AV63" s="388">
        <f t="shared" si="14"/>
        <v>3.0723333333333334</v>
      </c>
      <c r="AW63" s="388">
        <f t="shared" si="15"/>
        <v>1.8079499999999999</v>
      </c>
      <c r="AX63" s="381"/>
      <c r="AY63" s="381"/>
      <c r="AZ63" s="382"/>
      <c r="BA63" s="383"/>
      <c r="BB63" s="390">
        <v>52</v>
      </c>
      <c r="BC63" s="391">
        <v>180</v>
      </c>
      <c r="BD63" s="392">
        <v>0.17</v>
      </c>
      <c r="BE63" s="366"/>
    </row>
    <row r="64" spans="1:57" s="351" customFormat="1" ht="15" customHeight="1" x14ac:dyDescent="0.25">
      <c r="A64" s="327">
        <v>5</v>
      </c>
      <c r="B64" s="371">
        <v>51000001364</v>
      </c>
      <c r="C64" s="372" t="s">
        <v>75</v>
      </c>
      <c r="D64" s="333" t="s">
        <v>29</v>
      </c>
      <c r="E64" s="375">
        <v>3</v>
      </c>
      <c r="F64" s="375">
        <v>80</v>
      </c>
      <c r="G64" s="375">
        <v>10</v>
      </c>
      <c r="H64" s="365"/>
      <c r="I64" s="365"/>
      <c r="J64" s="365"/>
      <c r="K64" s="365"/>
      <c r="L64" s="366"/>
      <c r="M64" s="366"/>
      <c r="N64" s="345">
        <v>1186</v>
      </c>
      <c r="O64" s="317">
        <f t="shared" si="16"/>
        <v>1186</v>
      </c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78"/>
      <c r="AS64" s="378"/>
      <c r="AT64" s="344">
        <f t="shared" si="13"/>
        <v>1186</v>
      </c>
      <c r="AU64" s="317">
        <f t="shared" si="13"/>
        <v>1186</v>
      </c>
      <c r="AV64" s="388">
        <f t="shared" si="14"/>
        <v>0.34262222222222222</v>
      </c>
      <c r="AW64" s="388">
        <f t="shared" si="15"/>
        <v>0.20161999999999999</v>
      </c>
      <c r="AX64" s="381"/>
      <c r="AY64" s="381"/>
      <c r="AZ64" s="382"/>
      <c r="BA64" s="383"/>
      <c r="BB64" s="390">
        <v>52</v>
      </c>
      <c r="BC64" s="391">
        <v>180</v>
      </c>
      <c r="BD64" s="392">
        <v>0.17</v>
      </c>
      <c r="BE64" s="366"/>
    </row>
    <row r="65" spans="1:57" s="351" customFormat="1" ht="15" customHeight="1" x14ac:dyDescent="0.25">
      <c r="A65" s="327">
        <v>6</v>
      </c>
      <c r="B65" s="371">
        <v>51000001364</v>
      </c>
      <c r="C65" s="372" t="s">
        <v>75</v>
      </c>
      <c r="D65" s="333" t="s">
        <v>29</v>
      </c>
      <c r="E65" s="375">
        <v>5</v>
      </c>
      <c r="F65" s="375">
        <v>80</v>
      </c>
      <c r="G65" s="375">
        <v>10</v>
      </c>
      <c r="H65" s="365"/>
      <c r="I65" s="365"/>
      <c r="J65" s="365"/>
      <c r="K65" s="365"/>
      <c r="L65" s="366"/>
      <c r="M65" s="366"/>
      <c r="N65" s="345">
        <v>17</v>
      </c>
      <c r="O65" s="317">
        <f t="shared" si="16"/>
        <v>17</v>
      </c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78"/>
      <c r="AS65" s="378"/>
      <c r="AT65" s="344">
        <f t="shared" si="13"/>
        <v>17</v>
      </c>
      <c r="AU65" s="317">
        <f t="shared" si="13"/>
        <v>17</v>
      </c>
      <c r="AV65" s="388">
        <f t="shared" si="14"/>
        <v>4.9111111111111118E-3</v>
      </c>
      <c r="AW65" s="388">
        <f t="shared" si="15"/>
        <v>2.8900000000000002E-3</v>
      </c>
      <c r="AX65" s="381"/>
      <c r="AY65" s="381"/>
      <c r="AZ65" s="382"/>
      <c r="BA65" s="383"/>
      <c r="BB65" s="390">
        <v>52</v>
      </c>
      <c r="BC65" s="391">
        <v>180</v>
      </c>
      <c r="BD65" s="392">
        <v>0.17</v>
      </c>
      <c r="BE65" s="366"/>
    </row>
    <row r="66" spans="1:57" s="351" customFormat="1" ht="15" customHeight="1" x14ac:dyDescent="0.25">
      <c r="A66" s="327">
        <v>7</v>
      </c>
      <c r="B66" s="371">
        <v>51000001364</v>
      </c>
      <c r="C66" s="372" t="s">
        <v>75</v>
      </c>
      <c r="D66" s="333" t="s">
        <v>29</v>
      </c>
      <c r="E66" s="375">
        <v>6</v>
      </c>
      <c r="F66" s="375">
        <v>77</v>
      </c>
      <c r="G66" s="375">
        <v>10</v>
      </c>
      <c r="H66" s="365"/>
      <c r="I66" s="365"/>
      <c r="J66" s="365"/>
      <c r="K66" s="365"/>
      <c r="L66" s="366"/>
      <c r="M66" s="366"/>
      <c r="N66" s="345">
        <v>5</v>
      </c>
      <c r="O66" s="317">
        <f t="shared" si="16"/>
        <v>5</v>
      </c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78"/>
      <c r="AS66" s="378"/>
      <c r="AT66" s="344">
        <f t="shared" si="13"/>
        <v>5</v>
      </c>
      <c r="AU66" s="317">
        <f t="shared" si="13"/>
        <v>5</v>
      </c>
      <c r="AV66" s="388">
        <f t="shared" si="14"/>
        <v>1.4444444444444444E-3</v>
      </c>
      <c r="AW66" s="388">
        <f t="shared" si="15"/>
        <v>8.5000000000000006E-4</v>
      </c>
      <c r="AX66" s="381"/>
      <c r="AY66" s="381"/>
      <c r="AZ66" s="382"/>
      <c r="BA66" s="383"/>
      <c r="BB66" s="390">
        <v>52</v>
      </c>
      <c r="BC66" s="391">
        <v>180</v>
      </c>
      <c r="BD66" s="392">
        <v>0.17</v>
      </c>
      <c r="BE66" s="366"/>
    </row>
    <row r="67" spans="1:57" s="351" customFormat="1" ht="15" customHeight="1" x14ac:dyDescent="0.25">
      <c r="A67" s="327">
        <v>8</v>
      </c>
      <c r="B67" s="371">
        <v>51000001364</v>
      </c>
      <c r="C67" s="372" t="s">
        <v>75</v>
      </c>
      <c r="D67" s="333" t="s">
        <v>29</v>
      </c>
      <c r="E67" s="340" t="s">
        <v>87</v>
      </c>
      <c r="F67" s="340" t="s">
        <v>48</v>
      </c>
      <c r="G67" s="340" t="s">
        <v>51</v>
      </c>
      <c r="H67" s="365"/>
      <c r="I67" s="365"/>
      <c r="J67" s="365"/>
      <c r="K67" s="365"/>
      <c r="L67" s="366"/>
      <c r="M67" s="366"/>
      <c r="N67" s="345">
        <v>15</v>
      </c>
      <c r="O67" s="317">
        <f>SUM(N67)</f>
        <v>15</v>
      </c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78"/>
      <c r="AS67" s="378"/>
      <c r="AT67" s="344">
        <f t="shared" si="13"/>
        <v>15</v>
      </c>
      <c r="AU67" s="317">
        <f t="shared" si="13"/>
        <v>15</v>
      </c>
      <c r="AV67" s="388">
        <f t="shared" si="14"/>
        <v>4.3333333333333331E-3</v>
      </c>
      <c r="AW67" s="388">
        <f t="shared" si="15"/>
        <v>2.5500000000000002E-3</v>
      </c>
      <c r="AX67" s="381"/>
      <c r="AY67" s="381"/>
      <c r="AZ67" s="382"/>
      <c r="BA67" s="383"/>
      <c r="BB67" s="390">
        <v>52</v>
      </c>
      <c r="BC67" s="391">
        <v>180</v>
      </c>
      <c r="BD67" s="392">
        <v>0.17</v>
      </c>
      <c r="BE67" s="366"/>
    </row>
    <row r="68" spans="1:57" s="351" customFormat="1" ht="15" customHeight="1" x14ac:dyDescent="0.25">
      <c r="A68" s="327">
        <v>9</v>
      </c>
      <c r="B68" s="371">
        <v>51000001364</v>
      </c>
      <c r="C68" s="372" t="s">
        <v>75</v>
      </c>
      <c r="D68" s="333" t="s">
        <v>29</v>
      </c>
      <c r="E68" s="375">
        <v>1</v>
      </c>
      <c r="F68" s="375">
        <v>71</v>
      </c>
      <c r="G68" s="375">
        <v>10</v>
      </c>
      <c r="H68" s="365"/>
      <c r="I68" s="365"/>
      <c r="J68" s="365"/>
      <c r="K68" s="365"/>
      <c r="L68" s="366"/>
      <c r="M68" s="366"/>
      <c r="N68" s="345">
        <v>5</v>
      </c>
      <c r="O68" s="317">
        <f t="shared" ref="O68:O74" si="17">SUM(N68)</f>
        <v>5</v>
      </c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78"/>
      <c r="AS68" s="378"/>
      <c r="AT68" s="344">
        <f t="shared" si="13"/>
        <v>5</v>
      </c>
      <c r="AU68" s="317">
        <f t="shared" si="13"/>
        <v>5</v>
      </c>
      <c r="AV68" s="388">
        <f t="shared" si="14"/>
        <v>1.4444444444444444E-3</v>
      </c>
      <c r="AW68" s="388">
        <f t="shared" si="15"/>
        <v>8.5000000000000006E-4</v>
      </c>
      <c r="AX68" s="381"/>
      <c r="AY68" s="381"/>
      <c r="AZ68" s="382"/>
      <c r="BA68" s="383"/>
      <c r="BB68" s="390">
        <v>52</v>
      </c>
      <c r="BC68" s="391">
        <v>180</v>
      </c>
      <c r="BD68" s="392">
        <v>0.17</v>
      </c>
      <c r="BE68" s="366"/>
    </row>
    <row r="69" spans="1:57" s="351" customFormat="1" ht="15" customHeight="1" x14ac:dyDescent="0.25">
      <c r="A69" s="327">
        <v>10</v>
      </c>
      <c r="B69" s="371">
        <v>51000001364</v>
      </c>
      <c r="C69" s="372" t="s">
        <v>75</v>
      </c>
      <c r="D69" s="333" t="s">
        <v>29</v>
      </c>
      <c r="E69" s="375">
        <v>4</v>
      </c>
      <c r="F69" s="375">
        <v>70</v>
      </c>
      <c r="G69" s="375">
        <v>10</v>
      </c>
      <c r="H69" s="365"/>
      <c r="I69" s="365"/>
      <c r="J69" s="365"/>
      <c r="K69" s="365"/>
      <c r="L69" s="366"/>
      <c r="M69" s="366"/>
      <c r="N69" s="345">
        <v>105</v>
      </c>
      <c r="O69" s="317">
        <f t="shared" si="17"/>
        <v>105</v>
      </c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78"/>
      <c r="AS69" s="378"/>
      <c r="AT69" s="344">
        <f t="shared" si="13"/>
        <v>105</v>
      </c>
      <c r="AU69" s="317">
        <f t="shared" si="13"/>
        <v>105</v>
      </c>
      <c r="AV69" s="388">
        <f t="shared" si="14"/>
        <v>3.0333333333333337E-2</v>
      </c>
      <c r="AW69" s="388">
        <f t="shared" si="15"/>
        <v>1.7850000000000001E-2</v>
      </c>
      <c r="AX69" s="381"/>
      <c r="AY69" s="381"/>
      <c r="AZ69" s="382"/>
      <c r="BA69" s="383"/>
      <c r="BB69" s="390">
        <v>52</v>
      </c>
      <c r="BC69" s="391">
        <v>180</v>
      </c>
      <c r="BD69" s="392">
        <v>0.17</v>
      </c>
      <c r="BE69" s="366"/>
    </row>
    <row r="70" spans="1:57" s="351" customFormat="1" ht="15" customHeight="1" x14ac:dyDescent="0.25">
      <c r="A70" s="327">
        <v>11</v>
      </c>
      <c r="B70" s="371">
        <v>51000001364</v>
      </c>
      <c r="C70" s="372" t="s">
        <v>75</v>
      </c>
      <c r="D70" s="333" t="s">
        <v>29</v>
      </c>
      <c r="E70" s="375">
        <v>2</v>
      </c>
      <c r="F70" s="375">
        <v>69</v>
      </c>
      <c r="G70" s="375">
        <v>10</v>
      </c>
      <c r="H70" s="365"/>
      <c r="I70" s="365"/>
      <c r="J70" s="365"/>
      <c r="K70" s="365"/>
      <c r="L70" s="366"/>
      <c r="M70" s="366"/>
      <c r="N70" s="345">
        <v>68</v>
      </c>
      <c r="O70" s="317">
        <f t="shared" si="17"/>
        <v>68</v>
      </c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78"/>
      <c r="AS70" s="378"/>
      <c r="AT70" s="344">
        <f t="shared" si="13"/>
        <v>68</v>
      </c>
      <c r="AU70" s="317">
        <f t="shared" si="13"/>
        <v>68</v>
      </c>
      <c r="AV70" s="388">
        <f t="shared" si="14"/>
        <v>1.9644444444444447E-2</v>
      </c>
      <c r="AW70" s="388">
        <f t="shared" si="15"/>
        <v>1.1560000000000001E-2</v>
      </c>
      <c r="AX70" s="381"/>
      <c r="AY70" s="381"/>
      <c r="AZ70" s="382"/>
      <c r="BA70" s="383"/>
      <c r="BB70" s="390">
        <v>52</v>
      </c>
      <c r="BC70" s="391">
        <v>180</v>
      </c>
      <c r="BD70" s="392">
        <v>0.17</v>
      </c>
      <c r="BE70" s="366"/>
    </row>
    <row r="71" spans="1:57" s="351" customFormat="1" ht="15" customHeight="1" x14ac:dyDescent="0.25">
      <c r="A71" s="327">
        <v>12</v>
      </c>
      <c r="B71" s="371">
        <v>51000001364</v>
      </c>
      <c r="C71" s="372" t="s">
        <v>75</v>
      </c>
      <c r="D71" s="333" t="s">
        <v>29</v>
      </c>
      <c r="E71" s="375">
        <v>15</v>
      </c>
      <c r="F71" s="375">
        <v>69</v>
      </c>
      <c r="G71" s="375">
        <v>10</v>
      </c>
      <c r="H71" s="365"/>
      <c r="I71" s="365"/>
      <c r="J71" s="365"/>
      <c r="K71" s="365"/>
      <c r="L71" s="366"/>
      <c r="M71" s="366"/>
      <c r="N71" s="345">
        <v>105</v>
      </c>
      <c r="O71" s="317">
        <f t="shared" si="17"/>
        <v>105</v>
      </c>
      <c r="P71" s="368"/>
      <c r="Q71" s="368"/>
      <c r="R71" s="368"/>
      <c r="S71" s="368"/>
      <c r="T71" s="368"/>
      <c r="U71" s="368"/>
      <c r="V71" s="368"/>
      <c r="W71" s="368"/>
      <c r="X71" s="368"/>
      <c r="Y71" s="368"/>
      <c r="Z71" s="368"/>
      <c r="AA71" s="368"/>
      <c r="AB71" s="368"/>
      <c r="AC71" s="368"/>
      <c r="AD71" s="368"/>
      <c r="AE71" s="368"/>
      <c r="AF71" s="368"/>
      <c r="AG71" s="368"/>
      <c r="AH71" s="368"/>
      <c r="AI71" s="368"/>
      <c r="AJ71" s="368"/>
      <c r="AK71" s="368"/>
      <c r="AL71" s="368"/>
      <c r="AM71" s="368"/>
      <c r="AN71" s="368"/>
      <c r="AO71" s="368"/>
      <c r="AP71" s="368"/>
      <c r="AQ71" s="368"/>
      <c r="AR71" s="378"/>
      <c r="AS71" s="378"/>
      <c r="AT71" s="344">
        <f t="shared" si="13"/>
        <v>105</v>
      </c>
      <c r="AU71" s="317">
        <f t="shared" si="13"/>
        <v>105</v>
      </c>
      <c r="AV71" s="388">
        <f t="shared" si="14"/>
        <v>3.0333333333333337E-2</v>
      </c>
      <c r="AW71" s="388">
        <f t="shared" si="15"/>
        <v>1.7850000000000001E-2</v>
      </c>
      <c r="AX71" s="381"/>
      <c r="AY71" s="381"/>
      <c r="AZ71" s="382"/>
      <c r="BA71" s="383"/>
      <c r="BB71" s="390">
        <v>52</v>
      </c>
      <c r="BC71" s="391">
        <v>180</v>
      </c>
      <c r="BD71" s="392">
        <v>0.17</v>
      </c>
      <c r="BE71" s="366"/>
    </row>
    <row r="72" spans="1:57" s="351" customFormat="1" ht="15" customHeight="1" x14ac:dyDescent="0.25">
      <c r="A72" s="327">
        <v>13</v>
      </c>
      <c r="B72" s="371">
        <v>51000001364</v>
      </c>
      <c r="C72" s="372" t="s">
        <v>75</v>
      </c>
      <c r="D72" s="333" t="s">
        <v>29</v>
      </c>
      <c r="E72" s="375">
        <v>5</v>
      </c>
      <c r="F72" s="375">
        <v>68</v>
      </c>
      <c r="G72" s="375">
        <v>10</v>
      </c>
      <c r="H72" s="365"/>
      <c r="I72" s="365"/>
      <c r="J72" s="365"/>
      <c r="K72" s="365"/>
      <c r="L72" s="366"/>
      <c r="M72" s="366"/>
      <c r="N72" s="345">
        <v>1</v>
      </c>
      <c r="O72" s="317">
        <f t="shared" si="17"/>
        <v>1</v>
      </c>
      <c r="P72" s="368"/>
      <c r="Q72" s="368"/>
      <c r="R72" s="368"/>
      <c r="S72" s="368"/>
      <c r="T72" s="368"/>
      <c r="U72" s="368"/>
      <c r="V72" s="368"/>
      <c r="W72" s="368"/>
      <c r="X72" s="368"/>
      <c r="Y72" s="368"/>
      <c r="Z72" s="368"/>
      <c r="AA72" s="368"/>
      <c r="AB72" s="368"/>
      <c r="AC72" s="368"/>
      <c r="AD72" s="368"/>
      <c r="AE72" s="368"/>
      <c r="AF72" s="368"/>
      <c r="AG72" s="368"/>
      <c r="AH72" s="368"/>
      <c r="AI72" s="368"/>
      <c r="AJ72" s="368"/>
      <c r="AK72" s="368"/>
      <c r="AL72" s="368"/>
      <c r="AM72" s="368"/>
      <c r="AN72" s="368"/>
      <c r="AO72" s="368"/>
      <c r="AP72" s="368"/>
      <c r="AQ72" s="368"/>
      <c r="AR72" s="378"/>
      <c r="AS72" s="378"/>
      <c r="AT72" s="344">
        <f t="shared" si="13"/>
        <v>1</v>
      </c>
      <c r="AU72" s="317">
        <f t="shared" si="13"/>
        <v>1</v>
      </c>
      <c r="AV72" s="388">
        <f t="shared" si="14"/>
        <v>2.8888888888888893E-4</v>
      </c>
      <c r="AW72" s="388">
        <f t="shared" si="15"/>
        <v>1.7000000000000001E-4</v>
      </c>
      <c r="AX72" s="381"/>
      <c r="AY72" s="381"/>
      <c r="AZ72" s="382"/>
      <c r="BA72" s="383"/>
      <c r="BB72" s="390">
        <v>52</v>
      </c>
      <c r="BC72" s="391">
        <v>180</v>
      </c>
      <c r="BD72" s="392">
        <v>0.17</v>
      </c>
      <c r="BE72" s="366"/>
    </row>
    <row r="73" spans="1:57" s="351" customFormat="1" ht="15" customHeight="1" x14ac:dyDescent="0.25">
      <c r="A73" s="327">
        <v>14</v>
      </c>
      <c r="B73" s="371">
        <v>51000001364</v>
      </c>
      <c r="C73" s="372" t="s">
        <v>75</v>
      </c>
      <c r="D73" s="333" t="s">
        <v>29</v>
      </c>
      <c r="E73" s="375">
        <v>10</v>
      </c>
      <c r="F73" s="375">
        <v>66</v>
      </c>
      <c r="G73" s="375">
        <v>10</v>
      </c>
      <c r="H73" s="365"/>
      <c r="I73" s="365"/>
      <c r="J73" s="365"/>
      <c r="K73" s="365"/>
      <c r="L73" s="366"/>
      <c r="M73" s="366"/>
      <c r="N73" s="345">
        <v>224</v>
      </c>
      <c r="O73" s="317">
        <f t="shared" si="17"/>
        <v>224</v>
      </c>
      <c r="P73" s="368"/>
      <c r="Q73" s="368"/>
      <c r="R73" s="368"/>
      <c r="S73" s="368"/>
      <c r="T73" s="368"/>
      <c r="U73" s="368"/>
      <c r="V73" s="368"/>
      <c r="W73" s="368"/>
      <c r="X73" s="368"/>
      <c r="Y73" s="368"/>
      <c r="Z73" s="368"/>
      <c r="AA73" s="368"/>
      <c r="AB73" s="368"/>
      <c r="AC73" s="368"/>
      <c r="AD73" s="368"/>
      <c r="AE73" s="368"/>
      <c r="AF73" s="368"/>
      <c r="AG73" s="368"/>
      <c r="AH73" s="368"/>
      <c r="AI73" s="368"/>
      <c r="AJ73" s="368"/>
      <c r="AK73" s="368"/>
      <c r="AL73" s="368"/>
      <c r="AM73" s="368"/>
      <c r="AN73" s="368"/>
      <c r="AO73" s="368"/>
      <c r="AP73" s="368"/>
      <c r="AQ73" s="368"/>
      <c r="AR73" s="378"/>
      <c r="AS73" s="378"/>
      <c r="AT73" s="344">
        <f t="shared" si="13"/>
        <v>224</v>
      </c>
      <c r="AU73" s="317">
        <f t="shared" si="13"/>
        <v>224</v>
      </c>
      <c r="AV73" s="388">
        <f t="shared" si="14"/>
        <v>6.4711111111111108E-2</v>
      </c>
      <c r="AW73" s="388">
        <f t="shared" si="15"/>
        <v>3.8080000000000003E-2</v>
      </c>
      <c r="AX73" s="381"/>
      <c r="AY73" s="381"/>
      <c r="AZ73" s="382"/>
      <c r="BA73" s="383"/>
      <c r="BB73" s="390">
        <v>52</v>
      </c>
      <c r="BC73" s="391">
        <v>180</v>
      </c>
      <c r="BD73" s="392">
        <v>0.17</v>
      </c>
      <c r="BE73" s="366"/>
    </row>
    <row r="74" spans="1:57" s="351" customFormat="1" ht="15" customHeight="1" x14ac:dyDescent="0.25">
      <c r="A74" s="327">
        <v>15</v>
      </c>
      <c r="B74" s="371">
        <v>51000001364</v>
      </c>
      <c r="C74" s="372" t="s">
        <v>75</v>
      </c>
      <c r="D74" s="333" t="s">
        <v>29</v>
      </c>
      <c r="E74" s="375">
        <v>4</v>
      </c>
      <c r="F74" s="375">
        <v>64</v>
      </c>
      <c r="G74" s="375">
        <v>10</v>
      </c>
      <c r="H74" s="365"/>
      <c r="I74" s="365"/>
      <c r="J74" s="365"/>
      <c r="K74" s="365"/>
      <c r="L74" s="366"/>
      <c r="M74" s="366"/>
      <c r="N74" s="345">
        <v>3</v>
      </c>
      <c r="O74" s="317">
        <f t="shared" si="17"/>
        <v>3</v>
      </c>
      <c r="P74" s="368"/>
      <c r="Q74" s="368"/>
      <c r="R74" s="368"/>
      <c r="S74" s="368"/>
      <c r="T74" s="368"/>
      <c r="U74" s="368"/>
      <c r="V74" s="368"/>
      <c r="W74" s="368"/>
      <c r="X74" s="368"/>
      <c r="Y74" s="368"/>
      <c r="Z74" s="368"/>
      <c r="AA74" s="368"/>
      <c r="AB74" s="368"/>
      <c r="AC74" s="368"/>
      <c r="AD74" s="368"/>
      <c r="AE74" s="368"/>
      <c r="AF74" s="368"/>
      <c r="AG74" s="368"/>
      <c r="AH74" s="368"/>
      <c r="AI74" s="368"/>
      <c r="AJ74" s="368"/>
      <c r="AK74" s="368"/>
      <c r="AL74" s="368"/>
      <c r="AM74" s="368"/>
      <c r="AN74" s="368"/>
      <c r="AO74" s="368"/>
      <c r="AP74" s="368"/>
      <c r="AQ74" s="368"/>
      <c r="AR74" s="378"/>
      <c r="AS74" s="378"/>
      <c r="AT74" s="344">
        <f t="shared" si="13"/>
        <v>3</v>
      </c>
      <c r="AU74" s="317">
        <f t="shared" si="13"/>
        <v>3</v>
      </c>
      <c r="AV74" s="388">
        <f t="shared" si="14"/>
        <v>8.6666666666666674E-4</v>
      </c>
      <c r="AW74" s="388">
        <f t="shared" si="15"/>
        <v>5.1000000000000004E-4</v>
      </c>
      <c r="AX74" s="381"/>
      <c r="AY74" s="381"/>
      <c r="AZ74" s="382"/>
      <c r="BA74" s="383"/>
      <c r="BB74" s="390">
        <v>52</v>
      </c>
      <c r="BC74" s="391">
        <v>180</v>
      </c>
      <c r="BD74" s="392">
        <v>0.17</v>
      </c>
      <c r="BE74" s="366"/>
    </row>
    <row r="75" spans="1:57" s="351" customFormat="1" ht="15" customHeight="1" x14ac:dyDescent="0.25">
      <c r="A75" s="393"/>
      <c r="B75" s="384"/>
      <c r="C75" s="376" t="s">
        <v>52</v>
      </c>
      <c r="D75" s="394"/>
      <c r="E75" s="394"/>
      <c r="F75" s="394"/>
      <c r="G75" s="394"/>
      <c r="H75" s="365"/>
      <c r="I75" s="365"/>
      <c r="J75" s="365"/>
      <c r="K75" s="365"/>
      <c r="L75" s="366"/>
      <c r="M75" s="366"/>
      <c r="N75" s="377">
        <f>SUM(N60:N74)</f>
        <v>12455</v>
      </c>
      <c r="O75" s="377">
        <f>SUM(O60:O74)</f>
        <v>12455</v>
      </c>
      <c r="P75" s="368"/>
      <c r="Q75" s="368"/>
      <c r="R75" s="368"/>
      <c r="S75" s="368"/>
      <c r="T75" s="368"/>
      <c r="U75" s="368"/>
      <c r="V75" s="368"/>
      <c r="W75" s="368"/>
      <c r="X75" s="368"/>
      <c r="Y75" s="368"/>
      <c r="Z75" s="368"/>
      <c r="AA75" s="368"/>
      <c r="AB75" s="368"/>
      <c r="AC75" s="368"/>
      <c r="AD75" s="368"/>
      <c r="AE75" s="368"/>
      <c r="AF75" s="368"/>
      <c r="AG75" s="368"/>
      <c r="AH75" s="368"/>
      <c r="AI75" s="368"/>
      <c r="AJ75" s="368"/>
      <c r="AK75" s="368"/>
      <c r="AL75" s="368"/>
      <c r="AM75" s="368"/>
      <c r="AN75" s="368"/>
      <c r="AO75" s="368"/>
      <c r="AP75" s="368"/>
      <c r="AQ75" s="368"/>
      <c r="AR75" s="378"/>
      <c r="AS75" s="378"/>
      <c r="AT75" s="377">
        <f>SUM(AT60:AT74)</f>
        <v>12455</v>
      </c>
      <c r="AU75" s="379">
        <f>SUM(AU60:AU74)</f>
        <v>12455</v>
      </c>
      <c r="AV75" s="380">
        <f>SUM(AV60:AV74)</f>
        <v>3.5981111111111117</v>
      </c>
      <c r="AW75" s="380">
        <f>SUM(AW60:AW74)</f>
        <v>2.1173499999999987</v>
      </c>
      <c r="AX75" s="381"/>
      <c r="AY75" s="381"/>
      <c r="AZ75" s="382"/>
      <c r="BA75" s="383"/>
      <c r="BB75" s="384"/>
      <c r="BC75" s="385"/>
      <c r="BD75" s="386"/>
      <c r="BE75" s="366"/>
    </row>
    <row r="76" spans="1:57" s="351" customFormat="1" ht="15" customHeight="1" x14ac:dyDescent="0.25">
      <c r="A76" s="327">
        <v>1</v>
      </c>
      <c r="B76" s="371">
        <v>51000001373</v>
      </c>
      <c r="C76" s="372" t="s">
        <v>61</v>
      </c>
      <c r="D76" s="333" t="s">
        <v>29</v>
      </c>
      <c r="E76" s="375">
        <v>1</v>
      </c>
      <c r="F76" s="375">
        <v>65</v>
      </c>
      <c r="G76" s="375">
        <v>10</v>
      </c>
      <c r="H76" s="365"/>
      <c r="I76" s="365"/>
      <c r="J76" s="365"/>
      <c r="K76" s="365"/>
      <c r="L76" s="366"/>
      <c r="M76" s="366"/>
      <c r="N76" s="345">
        <v>21</v>
      </c>
      <c r="O76" s="317">
        <f>SUM(N76)</f>
        <v>21</v>
      </c>
      <c r="P76" s="368"/>
      <c r="Q76" s="368"/>
      <c r="R76" s="368"/>
      <c r="S76" s="368"/>
      <c r="T76" s="368"/>
      <c r="U76" s="368"/>
      <c r="V76" s="368"/>
      <c r="W76" s="368"/>
      <c r="X76" s="368"/>
      <c r="Y76" s="368"/>
      <c r="Z76" s="368"/>
      <c r="AA76" s="368"/>
      <c r="AB76" s="368"/>
      <c r="AC76" s="368"/>
      <c r="AD76" s="368"/>
      <c r="AE76" s="368"/>
      <c r="AF76" s="368"/>
      <c r="AG76" s="368"/>
      <c r="AH76" s="368"/>
      <c r="AI76" s="368"/>
      <c r="AJ76" s="368"/>
      <c r="AK76" s="368"/>
      <c r="AL76" s="368"/>
      <c r="AM76" s="368"/>
      <c r="AN76" s="368"/>
      <c r="AO76" s="368"/>
      <c r="AP76" s="368"/>
      <c r="AQ76" s="368"/>
      <c r="AR76" s="378"/>
      <c r="AS76" s="378"/>
      <c r="AT76" s="344">
        <f t="shared" ref="AT76:AU77" si="18">J76+N76+R76+V76+Z76+AD76+AH76+AL76</f>
        <v>21</v>
      </c>
      <c r="AU76" s="317">
        <f t="shared" si="18"/>
        <v>21</v>
      </c>
      <c r="AV76" s="388">
        <f t="shared" ref="AV76:AV77" si="19">((AU76/BC76)*BB76)/1000</f>
        <v>7.9499999999999987E-3</v>
      </c>
      <c r="AW76" s="388">
        <f t="shared" ref="AW76:AW77" si="20">(AU76*BD76)/1000</f>
        <v>3.5700000000000003E-3</v>
      </c>
      <c r="AX76" s="375"/>
      <c r="AY76" s="375"/>
      <c r="AZ76" s="389"/>
      <c r="BA76" s="345"/>
      <c r="BB76" s="390">
        <v>53</v>
      </c>
      <c r="BC76" s="391">
        <v>140</v>
      </c>
      <c r="BD76" s="392">
        <v>0.17</v>
      </c>
      <c r="BE76" s="366"/>
    </row>
    <row r="77" spans="1:57" s="351" customFormat="1" ht="15" customHeight="1" x14ac:dyDescent="0.25">
      <c r="A77" s="327">
        <v>2</v>
      </c>
      <c r="B77" s="371">
        <v>51000001373</v>
      </c>
      <c r="C77" s="372" t="s">
        <v>61</v>
      </c>
      <c r="D77" s="333" t="s">
        <v>29</v>
      </c>
      <c r="E77" s="375">
        <v>2</v>
      </c>
      <c r="F77" s="375">
        <v>64</v>
      </c>
      <c r="G77" s="375">
        <v>10</v>
      </c>
      <c r="H77" s="365"/>
      <c r="I77" s="365"/>
      <c r="J77" s="365"/>
      <c r="K77" s="365"/>
      <c r="L77" s="366"/>
      <c r="M77" s="366"/>
      <c r="N77" s="345">
        <v>20</v>
      </c>
      <c r="O77" s="317">
        <f>SUM(N77)</f>
        <v>20</v>
      </c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8"/>
      <c r="AA77" s="368"/>
      <c r="AB77" s="368"/>
      <c r="AC77" s="368"/>
      <c r="AD77" s="368"/>
      <c r="AE77" s="368"/>
      <c r="AF77" s="368"/>
      <c r="AG77" s="368"/>
      <c r="AH77" s="368"/>
      <c r="AI77" s="368"/>
      <c r="AJ77" s="368"/>
      <c r="AK77" s="368"/>
      <c r="AL77" s="368"/>
      <c r="AM77" s="368"/>
      <c r="AN77" s="368"/>
      <c r="AO77" s="368"/>
      <c r="AP77" s="368"/>
      <c r="AQ77" s="368"/>
      <c r="AR77" s="378"/>
      <c r="AS77" s="378"/>
      <c r="AT77" s="344">
        <f t="shared" si="18"/>
        <v>20</v>
      </c>
      <c r="AU77" s="317">
        <f t="shared" si="18"/>
        <v>20</v>
      </c>
      <c r="AV77" s="388">
        <f t="shared" si="19"/>
        <v>7.571428571428571E-3</v>
      </c>
      <c r="AW77" s="388">
        <f t="shared" si="20"/>
        <v>3.4000000000000002E-3</v>
      </c>
      <c r="AX77" s="375"/>
      <c r="AY77" s="375"/>
      <c r="AZ77" s="389"/>
      <c r="BA77" s="345"/>
      <c r="BB77" s="390">
        <v>53</v>
      </c>
      <c r="BC77" s="391">
        <v>140</v>
      </c>
      <c r="BD77" s="392">
        <v>0.17</v>
      </c>
      <c r="BE77" s="366"/>
    </row>
    <row r="78" spans="1:57" s="351" customFormat="1" ht="15" customHeight="1" x14ac:dyDescent="0.25">
      <c r="A78" s="393"/>
      <c r="B78" s="384"/>
      <c r="C78" s="376" t="s">
        <v>52</v>
      </c>
      <c r="D78" s="394"/>
      <c r="E78" s="394"/>
      <c r="F78" s="394"/>
      <c r="G78" s="394"/>
      <c r="H78" s="365"/>
      <c r="I78" s="365"/>
      <c r="J78" s="365"/>
      <c r="K78" s="365"/>
      <c r="L78" s="366"/>
      <c r="M78" s="366"/>
      <c r="N78" s="377">
        <f>SUM(N76:N77)</f>
        <v>41</v>
      </c>
      <c r="O78" s="377">
        <f>SUM(O76:O77)</f>
        <v>41</v>
      </c>
      <c r="P78" s="368"/>
      <c r="Q78" s="368"/>
      <c r="R78" s="368"/>
      <c r="S78" s="368"/>
      <c r="T78" s="368"/>
      <c r="U78" s="368"/>
      <c r="V78" s="368"/>
      <c r="W78" s="368"/>
      <c r="X78" s="368"/>
      <c r="Y78" s="368"/>
      <c r="Z78" s="368"/>
      <c r="AA78" s="368"/>
      <c r="AB78" s="368"/>
      <c r="AC78" s="368"/>
      <c r="AD78" s="368"/>
      <c r="AE78" s="368"/>
      <c r="AF78" s="368"/>
      <c r="AG78" s="368"/>
      <c r="AH78" s="368"/>
      <c r="AI78" s="368"/>
      <c r="AJ78" s="368"/>
      <c r="AK78" s="368"/>
      <c r="AL78" s="368"/>
      <c r="AM78" s="368"/>
      <c r="AN78" s="368"/>
      <c r="AO78" s="368"/>
      <c r="AP78" s="368"/>
      <c r="AQ78" s="368"/>
      <c r="AR78" s="378"/>
      <c r="AS78" s="378"/>
      <c r="AT78" s="377">
        <f>SUM(AT76:AT77)</f>
        <v>41</v>
      </c>
      <c r="AU78" s="379">
        <f>SUM(AU76:AU77)</f>
        <v>41</v>
      </c>
      <c r="AV78" s="380">
        <f>SUM(AV76:AV77)</f>
        <v>1.552142857142857E-2</v>
      </c>
      <c r="AW78" s="380">
        <f>SUM(AW76:AW77)</f>
        <v>6.9700000000000005E-3</v>
      </c>
      <c r="AX78" s="381"/>
      <c r="AY78" s="381"/>
      <c r="AZ78" s="382"/>
      <c r="BA78" s="383"/>
      <c r="BB78" s="384"/>
      <c r="BC78" s="385"/>
      <c r="BD78" s="386"/>
      <c r="BE78" s="366"/>
    </row>
    <row r="79" spans="1:57" s="351" customFormat="1" ht="15" customHeight="1" x14ac:dyDescent="0.25">
      <c r="A79" s="338">
        <v>1</v>
      </c>
      <c r="B79" s="338">
        <v>51000001018</v>
      </c>
      <c r="C79" s="339" t="s">
        <v>64</v>
      </c>
      <c r="D79" s="333" t="s">
        <v>29</v>
      </c>
      <c r="E79" s="375">
        <v>17</v>
      </c>
      <c r="F79" s="375">
        <v>84</v>
      </c>
      <c r="G79" s="375">
        <v>22</v>
      </c>
      <c r="H79" s="365"/>
      <c r="I79" s="365"/>
      <c r="J79" s="365"/>
      <c r="K79" s="365"/>
      <c r="L79" s="366"/>
      <c r="M79" s="366"/>
      <c r="N79" s="345">
        <v>4160</v>
      </c>
      <c r="O79" s="317">
        <f>SUM(N79)</f>
        <v>4160</v>
      </c>
      <c r="P79" s="368"/>
      <c r="Q79" s="368"/>
      <c r="R79" s="368"/>
      <c r="S79" s="368"/>
      <c r="T79" s="368"/>
      <c r="U79" s="368"/>
      <c r="V79" s="368"/>
      <c r="W79" s="368"/>
      <c r="X79" s="368"/>
      <c r="Y79" s="368"/>
      <c r="Z79" s="368"/>
      <c r="AA79" s="368"/>
      <c r="AB79" s="368"/>
      <c r="AC79" s="368"/>
      <c r="AD79" s="368"/>
      <c r="AE79" s="368"/>
      <c r="AF79" s="368"/>
      <c r="AG79" s="368"/>
      <c r="AH79" s="368"/>
      <c r="AI79" s="368"/>
      <c r="AJ79" s="368"/>
      <c r="AK79" s="368"/>
      <c r="AL79" s="368"/>
      <c r="AM79" s="368"/>
      <c r="AN79" s="368"/>
      <c r="AO79" s="368"/>
      <c r="AP79" s="368"/>
      <c r="AQ79" s="368"/>
      <c r="AR79" s="378"/>
      <c r="AS79" s="378"/>
      <c r="AT79" s="344">
        <f t="shared" ref="AT79:AU82" si="21">J79+N79+R79+V79+Z79+AD79+AH79+AL79</f>
        <v>4160</v>
      </c>
      <c r="AU79" s="317">
        <f t="shared" si="21"/>
        <v>4160</v>
      </c>
      <c r="AV79" s="388">
        <f t="shared" ref="AV79:AV82" si="22">((AU79/BC79)*BB79)/1000</f>
        <v>0.23771428571428571</v>
      </c>
      <c r="AW79" s="388">
        <f t="shared" ref="AW79:AW82" si="23">(AU79*BD79)/1000</f>
        <v>0.18719999999999998</v>
      </c>
      <c r="AX79" s="375"/>
      <c r="AY79" s="375"/>
      <c r="AZ79" s="389"/>
      <c r="BA79" s="345"/>
      <c r="BB79" s="390">
        <v>24</v>
      </c>
      <c r="BC79" s="391">
        <v>420</v>
      </c>
      <c r="BD79" s="392">
        <v>4.4999999999999998E-2</v>
      </c>
      <c r="BE79" s="366"/>
    </row>
    <row r="80" spans="1:57" s="351" customFormat="1" ht="15" customHeight="1" x14ac:dyDescent="0.25">
      <c r="A80" s="338">
        <v>2</v>
      </c>
      <c r="B80" s="338">
        <v>51000001018</v>
      </c>
      <c r="C80" s="339" t="s">
        <v>64</v>
      </c>
      <c r="D80" s="333" t="s">
        <v>29</v>
      </c>
      <c r="E80" s="375">
        <v>18</v>
      </c>
      <c r="F80" s="375">
        <v>78</v>
      </c>
      <c r="G80" s="375">
        <v>61</v>
      </c>
      <c r="H80" s="365"/>
      <c r="I80" s="365"/>
      <c r="J80" s="365"/>
      <c r="K80" s="365"/>
      <c r="L80" s="366"/>
      <c r="M80" s="366"/>
      <c r="N80" s="345">
        <v>310</v>
      </c>
      <c r="O80" s="317">
        <f>SUM(N80)</f>
        <v>310</v>
      </c>
      <c r="P80" s="368"/>
      <c r="Q80" s="368"/>
      <c r="R80" s="368"/>
      <c r="S80" s="368"/>
      <c r="T80" s="368"/>
      <c r="U80" s="368"/>
      <c r="V80" s="368"/>
      <c r="W80" s="368"/>
      <c r="X80" s="368"/>
      <c r="Y80" s="368"/>
      <c r="Z80" s="368"/>
      <c r="AA80" s="368"/>
      <c r="AB80" s="368"/>
      <c r="AC80" s="368"/>
      <c r="AD80" s="368"/>
      <c r="AE80" s="368"/>
      <c r="AF80" s="368"/>
      <c r="AG80" s="368"/>
      <c r="AH80" s="368"/>
      <c r="AI80" s="368"/>
      <c r="AJ80" s="368"/>
      <c r="AK80" s="368"/>
      <c r="AL80" s="368"/>
      <c r="AM80" s="368"/>
      <c r="AN80" s="368"/>
      <c r="AO80" s="368"/>
      <c r="AP80" s="368"/>
      <c r="AQ80" s="368"/>
      <c r="AR80" s="378"/>
      <c r="AS80" s="378"/>
      <c r="AT80" s="344">
        <f t="shared" si="21"/>
        <v>310</v>
      </c>
      <c r="AU80" s="317">
        <f t="shared" si="21"/>
        <v>310</v>
      </c>
      <c r="AV80" s="388">
        <f t="shared" si="22"/>
        <v>1.7714285714285714E-2</v>
      </c>
      <c r="AW80" s="388">
        <f t="shared" si="23"/>
        <v>1.3949999999999999E-2</v>
      </c>
      <c r="AX80" s="375"/>
      <c r="AY80" s="375"/>
      <c r="AZ80" s="389"/>
      <c r="BA80" s="345"/>
      <c r="BB80" s="390">
        <v>24</v>
      </c>
      <c r="BC80" s="391">
        <v>420</v>
      </c>
      <c r="BD80" s="392">
        <v>4.4999999999999998E-2</v>
      </c>
      <c r="BE80" s="366"/>
    </row>
    <row r="81" spans="1:57" s="351" customFormat="1" ht="15" customHeight="1" x14ac:dyDescent="0.25">
      <c r="A81" s="338">
        <v>3</v>
      </c>
      <c r="B81" s="338">
        <v>51000001018</v>
      </c>
      <c r="C81" s="339" t="s">
        <v>64</v>
      </c>
      <c r="D81" s="333" t="s">
        <v>29</v>
      </c>
      <c r="E81" s="375">
        <v>47</v>
      </c>
      <c r="F81" s="375">
        <v>70</v>
      </c>
      <c r="G81" s="375">
        <v>61</v>
      </c>
      <c r="H81" s="365"/>
      <c r="I81" s="365"/>
      <c r="J81" s="365"/>
      <c r="K81" s="365"/>
      <c r="L81" s="366"/>
      <c r="M81" s="366"/>
      <c r="N81" s="345">
        <v>200</v>
      </c>
      <c r="O81" s="317">
        <f>SUM(N81)</f>
        <v>200</v>
      </c>
      <c r="P81" s="368"/>
      <c r="Q81" s="368"/>
      <c r="R81" s="368"/>
      <c r="S81" s="368"/>
      <c r="T81" s="368"/>
      <c r="U81" s="368"/>
      <c r="V81" s="368"/>
      <c r="W81" s="368"/>
      <c r="X81" s="368"/>
      <c r="Y81" s="368"/>
      <c r="Z81" s="368"/>
      <c r="AA81" s="368"/>
      <c r="AB81" s="368"/>
      <c r="AC81" s="368"/>
      <c r="AD81" s="368"/>
      <c r="AE81" s="368"/>
      <c r="AF81" s="368"/>
      <c r="AG81" s="368"/>
      <c r="AH81" s="368"/>
      <c r="AI81" s="368"/>
      <c r="AJ81" s="368"/>
      <c r="AK81" s="368"/>
      <c r="AL81" s="368"/>
      <c r="AM81" s="368"/>
      <c r="AN81" s="368"/>
      <c r="AO81" s="368"/>
      <c r="AP81" s="368"/>
      <c r="AQ81" s="368"/>
      <c r="AR81" s="378"/>
      <c r="AS81" s="378"/>
      <c r="AT81" s="344">
        <f t="shared" si="21"/>
        <v>200</v>
      </c>
      <c r="AU81" s="317">
        <f t="shared" si="21"/>
        <v>200</v>
      </c>
      <c r="AV81" s="388">
        <f t="shared" si="22"/>
        <v>1.1428571428571427E-2</v>
      </c>
      <c r="AW81" s="388">
        <f t="shared" si="23"/>
        <v>8.9999999999999993E-3</v>
      </c>
      <c r="AX81" s="375"/>
      <c r="AY81" s="375"/>
      <c r="AZ81" s="389"/>
      <c r="BA81" s="345"/>
      <c r="BB81" s="390">
        <v>24</v>
      </c>
      <c r="BC81" s="391">
        <v>420</v>
      </c>
      <c r="BD81" s="392">
        <v>4.4999999999999998E-2</v>
      </c>
      <c r="BE81" s="366"/>
    </row>
    <row r="82" spans="1:57" s="351" customFormat="1" ht="15" customHeight="1" x14ac:dyDescent="0.25">
      <c r="A82" s="338">
        <v>4</v>
      </c>
      <c r="B82" s="338">
        <v>51000001018</v>
      </c>
      <c r="C82" s="339" t="s">
        <v>64</v>
      </c>
      <c r="D82" s="333" t="s">
        <v>29</v>
      </c>
      <c r="E82" s="375" t="s">
        <v>88</v>
      </c>
      <c r="F82" s="375">
        <v>66</v>
      </c>
      <c r="G82" s="375">
        <v>61</v>
      </c>
      <c r="H82" s="365"/>
      <c r="I82" s="365"/>
      <c r="J82" s="365"/>
      <c r="K82" s="365"/>
      <c r="L82" s="366"/>
      <c r="M82" s="366"/>
      <c r="N82" s="345">
        <v>1530</v>
      </c>
      <c r="O82" s="317">
        <f>SUM(N82)</f>
        <v>1530</v>
      </c>
      <c r="P82" s="368"/>
      <c r="Q82" s="368"/>
      <c r="R82" s="368"/>
      <c r="S82" s="368"/>
      <c r="T82" s="368"/>
      <c r="U82" s="368"/>
      <c r="V82" s="368"/>
      <c r="W82" s="368"/>
      <c r="X82" s="368"/>
      <c r="Y82" s="368"/>
      <c r="Z82" s="368"/>
      <c r="AA82" s="368"/>
      <c r="AB82" s="368"/>
      <c r="AC82" s="368"/>
      <c r="AD82" s="368"/>
      <c r="AE82" s="368"/>
      <c r="AF82" s="368"/>
      <c r="AG82" s="368"/>
      <c r="AH82" s="368"/>
      <c r="AI82" s="368"/>
      <c r="AJ82" s="368"/>
      <c r="AK82" s="368"/>
      <c r="AL82" s="368"/>
      <c r="AM82" s="368"/>
      <c r="AN82" s="368"/>
      <c r="AO82" s="368"/>
      <c r="AP82" s="368"/>
      <c r="AQ82" s="368"/>
      <c r="AR82" s="378"/>
      <c r="AS82" s="378"/>
      <c r="AT82" s="344">
        <f t="shared" si="21"/>
        <v>1530</v>
      </c>
      <c r="AU82" s="317">
        <f t="shared" si="21"/>
        <v>1530</v>
      </c>
      <c r="AV82" s="388">
        <f t="shared" si="22"/>
        <v>8.7428571428571425E-2</v>
      </c>
      <c r="AW82" s="388">
        <f t="shared" si="23"/>
        <v>6.8849999999999995E-2</v>
      </c>
      <c r="AX82" s="375"/>
      <c r="AY82" s="375"/>
      <c r="AZ82" s="389"/>
      <c r="BA82" s="345"/>
      <c r="BB82" s="390">
        <v>24</v>
      </c>
      <c r="BC82" s="391">
        <v>420</v>
      </c>
      <c r="BD82" s="392">
        <v>4.4999999999999998E-2</v>
      </c>
      <c r="BE82" s="366"/>
    </row>
    <row r="83" spans="1:57" s="351" customFormat="1" ht="15" customHeight="1" x14ac:dyDescent="0.25">
      <c r="A83" s="393"/>
      <c r="B83" s="384"/>
      <c r="C83" s="376" t="s">
        <v>52</v>
      </c>
      <c r="D83" s="394"/>
      <c r="E83" s="394"/>
      <c r="F83" s="394"/>
      <c r="G83" s="394"/>
      <c r="H83" s="365"/>
      <c r="I83" s="365"/>
      <c r="J83" s="365"/>
      <c r="K83" s="365"/>
      <c r="L83" s="366"/>
      <c r="M83" s="366"/>
      <c r="N83" s="377">
        <f>SUM(N79:N82)</f>
        <v>6200</v>
      </c>
      <c r="O83" s="377">
        <f>SUM(O79:O82)</f>
        <v>6200</v>
      </c>
      <c r="P83" s="368"/>
      <c r="Q83" s="368"/>
      <c r="R83" s="368"/>
      <c r="S83" s="368"/>
      <c r="T83" s="368"/>
      <c r="U83" s="368"/>
      <c r="V83" s="368"/>
      <c r="W83" s="368"/>
      <c r="X83" s="368"/>
      <c r="Y83" s="368"/>
      <c r="Z83" s="368"/>
      <c r="AA83" s="368"/>
      <c r="AB83" s="368"/>
      <c r="AC83" s="368"/>
      <c r="AD83" s="368"/>
      <c r="AE83" s="368"/>
      <c r="AF83" s="368"/>
      <c r="AG83" s="368"/>
      <c r="AH83" s="368"/>
      <c r="AI83" s="368"/>
      <c r="AJ83" s="368"/>
      <c r="AK83" s="368"/>
      <c r="AL83" s="368"/>
      <c r="AM83" s="368"/>
      <c r="AN83" s="368"/>
      <c r="AO83" s="368"/>
      <c r="AP83" s="368"/>
      <c r="AQ83" s="368"/>
      <c r="AR83" s="378"/>
      <c r="AS83" s="378"/>
      <c r="AT83" s="377">
        <f>SUM(AT79:AT82)</f>
        <v>6200</v>
      </c>
      <c r="AU83" s="379">
        <f>SUM(AU79:AU82)</f>
        <v>6200</v>
      </c>
      <c r="AV83" s="380">
        <f>SUM(AV79:AV82)</f>
        <v>0.35428571428571431</v>
      </c>
      <c r="AW83" s="380">
        <f>SUM(AW79:AW82)</f>
        <v>0.27899999999999997</v>
      </c>
      <c r="AX83" s="381"/>
      <c r="AY83" s="381"/>
      <c r="AZ83" s="382"/>
      <c r="BA83" s="383"/>
      <c r="BB83" s="384"/>
      <c r="BC83" s="385"/>
      <c r="BD83" s="386"/>
      <c r="BE83" s="366"/>
    </row>
    <row r="84" spans="1:57" s="351" customFormat="1" ht="15" customHeight="1" x14ac:dyDescent="0.25">
      <c r="A84" s="338">
        <v>1</v>
      </c>
      <c r="B84" s="338">
        <v>51000001000</v>
      </c>
      <c r="C84" s="339" t="s">
        <v>65</v>
      </c>
      <c r="D84" s="333" t="s">
        <v>29</v>
      </c>
      <c r="E84" s="395">
        <v>48</v>
      </c>
      <c r="F84" s="395">
        <v>85</v>
      </c>
      <c r="G84" s="395">
        <v>22</v>
      </c>
      <c r="H84" s="365"/>
      <c r="I84" s="365"/>
      <c r="J84" s="365"/>
      <c r="K84" s="365"/>
      <c r="L84" s="366"/>
      <c r="M84" s="366"/>
      <c r="N84" s="345">
        <v>9910</v>
      </c>
      <c r="O84" s="317">
        <f>SUM(N84)</f>
        <v>9910</v>
      </c>
      <c r="P84" s="368"/>
      <c r="Q84" s="368"/>
      <c r="R84" s="368"/>
      <c r="S84" s="368"/>
      <c r="T84" s="368"/>
      <c r="U84" s="368"/>
      <c r="V84" s="368"/>
      <c r="W84" s="368"/>
      <c r="X84" s="368"/>
      <c r="Y84" s="368"/>
      <c r="Z84" s="368"/>
      <c r="AA84" s="368"/>
      <c r="AB84" s="368"/>
      <c r="AC84" s="368"/>
      <c r="AD84" s="368"/>
      <c r="AE84" s="368"/>
      <c r="AF84" s="368"/>
      <c r="AG84" s="368"/>
      <c r="AH84" s="368"/>
      <c r="AI84" s="368"/>
      <c r="AJ84" s="368"/>
      <c r="AK84" s="368"/>
      <c r="AL84" s="368"/>
      <c r="AM84" s="368"/>
      <c r="AN84" s="368"/>
      <c r="AO84" s="368"/>
      <c r="AP84" s="368"/>
      <c r="AQ84" s="368"/>
      <c r="AR84" s="378"/>
      <c r="AS84" s="378"/>
      <c r="AT84" s="344">
        <f t="shared" ref="AT84:AU87" si="24">J84+N84+R84+V84+Z84+AD84+AH84+AL84</f>
        <v>9910</v>
      </c>
      <c r="AU84" s="317">
        <f t="shared" si="24"/>
        <v>9910</v>
      </c>
      <c r="AV84" s="388">
        <f t="shared" ref="AV84:AV87" si="25">((AU84/BC84)*BB84)/1000</f>
        <v>0.56628571428571417</v>
      </c>
      <c r="AW84" s="388">
        <f t="shared" ref="AW84:AW87" si="26">(AU84*BD84)/1000</f>
        <v>0.44595000000000001</v>
      </c>
      <c r="AX84" s="375"/>
      <c r="AY84" s="375"/>
      <c r="AZ84" s="389"/>
      <c r="BA84" s="345"/>
      <c r="BB84" s="390">
        <v>24</v>
      </c>
      <c r="BC84" s="391">
        <v>420</v>
      </c>
      <c r="BD84" s="392">
        <v>4.4999999999999998E-2</v>
      </c>
      <c r="BE84" s="366"/>
    </row>
    <row r="85" spans="1:57" s="351" customFormat="1" ht="15" customHeight="1" x14ac:dyDescent="0.25">
      <c r="A85" s="338">
        <v>2</v>
      </c>
      <c r="B85" s="338">
        <v>51000001000</v>
      </c>
      <c r="C85" s="339" t="s">
        <v>65</v>
      </c>
      <c r="D85" s="333" t="s">
        <v>29</v>
      </c>
      <c r="E85" s="395">
        <v>16</v>
      </c>
      <c r="F85" s="395">
        <v>82</v>
      </c>
      <c r="G85" s="395">
        <v>61</v>
      </c>
      <c r="H85" s="365"/>
      <c r="I85" s="365"/>
      <c r="J85" s="365"/>
      <c r="K85" s="365"/>
      <c r="L85" s="366"/>
      <c r="M85" s="366"/>
      <c r="N85" s="345">
        <v>120</v>
      </c>
      <c r="O85" s="317">
        <f>SUM(N85)</f>
        <v>120</v>
      </c>
      <c r="P85" s="368"/>
      <c r="Q85" s="368"/>
      <c r="R85" s="368"/>
      <c r="S85" s="368"/>
      <c r="T85" s="368"/>
      <c r="U85" s="368"/>
      <c r="V85" s="368"/>
      <c r="W85" s="368"/>
      <c r="X85" s="368"/>
      <c r="Y85" s="368"/>
      <c r="Z85" s="368"/>
      <c r="AA85" s="368"/>
      <c r="AB85" s="368"/>
      <c r="AC85" s="368"/>
      <c r="AD85" s="368"/>
      <c r="AE85" s="368"/>
      <c r="AF85" s="368"/>
      <c r="AG85" s="368"/>
      <c r="AH85" s="368"/>
      <c r="AI85" s="368"/>
      <c r="AJ85" s="368"/>
      <c r="AK85" s="368"/>
      <c r="AL85" s="368"/>
      <c r="AM85" s="368"/>
      <c r="AN85" s="368"/>
      <c r="AO85" s="368"/>
      <c r="AP85" s="368"/>
      <c r="AQ85" s="368"/>
      <c r="AR85" s="378"/>
      <c r="AS85" s="378"/>
      <c r="AT85" s="344">
        <f t="shared" si="24"/>
        <v>120</v>
      </c>
      <c r="AU85" s="317">
        <f t="shared" si="24"/>
        <v>120</v>
      </c>
      <c r="AV85" s="388">
        <f t="shared" si="25"/>
        <v>6.8571428571428568E-3</v>
      </c>
      <c r="AW85" s="388">
        <f t="shared" si="26"/>
        <v>5.3999999999999994E-3</v>
      </c>
      <c r="AX85" s="375"/>
      <c r="AY85" s="375"/>
      <c r="AZ85" s="389"/>
      <c r="BA85" s="345"/>
      <c r="BB85" s="390">
        <v>24</v>
      </c>
      <c r="BC85" s="391">
        <v>420</v>
      </c>
      <c r="BD85" s="392">
        <v>4.4999999999999998E-2</v>
      </c>
      <c r="BE85" s="366"/>
    </row>
    <row r="86" spans="1:57" s="351" customFormat="1" ht="15" customHeight="1" x14ac:dyDescent="0.25">
      <c r="A86" s="338">
        <v>3</v>
      </c>
      <c r="B86" s="338">
        <v>51000001000</v>
      </c>
      <c r="C86" s="339" t="s">
        <v>65</v>
      </c>
      <c r="D86" s="333" t="s">
        <v>29</v>
      </c>
      <c r="E86" s="395">
        <v>12</v>
      </c>
      <c r="F86" s="395">
        <v>83</v>
      </c>
      <c r="G86" s="395">
        <v>22</v>
      </c>
      <c r="H86" s="365"/>
      <c r="I86" s="365"/>
      <c r="J86" s="365"/>
      <c r="K86" s="365"/>
      <c r="L86" s="366"/>
      <c r="M86" s="366"/>
      <c r="N86" s="345">
        <v>4650</v>
      </c>
      <c r="O86" s="317">
        <f>SUM(N86)</f>
        <v>4650</v>
      </c>
      <c r="P86" s="368"/>
      <c r="Q86" s="368"/>
      <c r="R86" s="368"/>
      <c r="S86" s="368"/>
      <c r="T86" s="368"/>
      <c r="U86" s="368"/>
      <c r="V86" s="368"/>
      <c r="W86" s="368"/>
      <c r="X86" s="368"/>
      <c r="Y86" s="368"/>
      <c r="Z86" s="368"/>
      <c r="AA86" s="368"/>
      <c r="AB86" s="368"/>
      <c r="AC86" s="368"/>
      <c r="AD86" s="368"/>
      <c r="AE86" s="368"/>
      <c r="AF86" s="368"/>
      <c r="AG86" s="368"/>
      <c r="AH86" s="368"/>
      <c r="AI86" s="368"/>
      <c r="AJ86" s="368"/>
      <c r="AK86" s="368"/>
      <c r="AL86" s="368"/>
      <c r="AM86" s="368"/>
      <c r="AN86" s="368"/>
      <c r="AO86" s="368"/>
      <c r="AP86" s="368"/>
      <c r="AQ86" s="368"/>
      <c r="AR86" s="378"/>
      <c r="AS86" s="378"/>
      <c r="AT86" s="344">
        <f t="shared" si="24"/>
        <v>4650</v>
      </c>
      <c r="AU86" s="317">
        <f t="shared" si="24"/>
        <v>4650</v>
      </c>
      <c r="AV86" s="388">
        <f t="shared" si="25"/>
        <v>0.26571428571428574</v>
      </c>
      <c r="AW86" s="388">
        <f t="shared" si="26"/>
        <v>0.20924999999999999</v>
      </c>
      <c r="AX86" s="375"/>
      <c r="AY86" s="375"/>
      <c r="AZ86" s="389"/>
      <c r="BA86" s="345"/>
      <c r="BB86" s="390">
        <v>24</v>
      </c>
      <c r="BC86" s="391">
        <v>420</v>
      </c>
      <c r="BD86" s="392">
        <v>4.4999999999999998E-2</v>
      </c>
      <c r="BE86" s="366"/>
    </row>
    <row r="87" spans="1:57" s="351" customFormat="1" ht="15" customHeight="1" x14ac:dyDescent="0.25">
      <c r="A87" s="338">
        <v>4</v>
      </c>
      <c r="B87" s="338">
        <v>51000001000</v>
      </c>
      <c r="C87" s="339" t="s">
        <v>65</v>
      </c>
      <c r="D87" s="333" t="s">
        <v>29</v>
      </c>
      <c r="E87" s="395">
        <v>11</v>
      </c>
      <c r="F87" s="395">
        <v>82</v>
      </c>
      <c r="G87" s="395">
        <v>61</v>
      </c>
      <c r="H87" s="365"/>
      <c r="I87" s="365"/>
      <c r="J87" s="365"/>
      <c r="K87" s="365"/>
      <c r="L87" s="366"/>
      <c r="M87" s="366"/>
      <c r="N87" s="345">
        <v>3590</v>
      </c>
      <c r="O87" s="317">
        <f>SUM(N87)</f>
        <v>3590</v>
      </c>
      <c r="P87" s="368"/>
      <c r="Q87" s="368"/>
      <c r="R87" s="368"/>
      <c r="S87" s="368"/>
      <c r="T87" s="368"/>
      <c r="U87" s="368"/>
      <c r="V87" s="368"/>
      <c r="W87" s="368"/>
      <c r="X87" s="368"/>
      <c r="Y87" s="368"/>
      <c r="Z87" s="368"/>
      <c r="AA87" s="368"/>
      <c r="AB87" s="368"/>
      <c r="AC87" s="368"/>
      <c r="AD87" s="368"/>
      <c r="AE87" s="368"/>
      <c r="AF87" s="368"/>
      <c r="AG87" s="368"/>
      <c r="AH87" s="368"/>
      <c r="AI87" s="368"/>
      <c r="AJ87" s="368"/>
      <c r="AK87" s="368"/>
      <c r="AL87" s="368"/>
      <c r="AM87" s="368"/>
      <c r="AN87" s="368"/>
      <c r="AO87" s="368"/>
      <c r="AP87" s="368"/>
      <c r="AQ87" s="368"/>
      <c r="AR87" s="378"/>
      <c r="AS87" s="378"/>
      <c r="AT87" s="344">
        <f t="shared" si="24"/>
        <v>3590</v>
      </c>
      <c r="AU87" s="317">
        <f t="shared" si="24"/>
        <v>3590</v>
      </c>
      <c r="AV87" s="388">
        <f t="shared" si="25"/>
        <v>0.20514285714285713</v>
      </c>
      <c r="AW87" s="388">
        <f t="shared" si="26"/>
        <v>0.16154999999999997</v>
      </c>
      <c r="AX87" s="375"/>
      <c r="AY87" s="375"/>
      <c r="AZ87" s="389"/>
      <c r="BA87" s="345"/>
      <c r="BB87" s="390">
        <v>24</v>
      </c>
      <c r="BC87" s="391">
        <v>420</v>
      </c>
      <c r="BD87" s="392">
        <v>4.4999999999999998E-2</v>
      </c>
      <c r="BE87" s="366"/>
    </row>
    <row r="88" spans="1:57" s="351" customFormat="1" ht="15" customHeight="1" x14ac:dyDescent="0.25">
      <c r="A88" s="393"/>
      <c r="B88" s="384"/>
      <c r="C88" s="376" t="s">
        <v>52</v>
      </c>
      <c r="D88" s="394"/>
      <c r="E88" s="394"/>
      <c r="F88" s="394"/>
      <c r="G88" s="394"/>
      <c r="H88" s="365"/>
      <c r="I88" s="365"/>
      <c r="J88" s="365"/>
      <c r="K88" s="365"/>
      <c r="L88" s="366"/>
      <c r="M88" s="366"/>
      <c r="N88" s="379">
        <f>SUM(N84:N87)</f>
        <v>18270</v>
      </c>
      <c r="O88" s="379">
        <f>SUM(O84:O87)</f>
        <v>18270</v>
      </c>
      <c r="P88" s="368"/>
      <c r="Q88" s="368"/>
      <c r="R88" s="368"/>
      <c r="S88" s="368"/>
      <c r="T88" s="368"/>
      <c r="U88" s="368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68"/>
      <c r="AG88" s="368"/>
      <c r="AH88" s="368"/>
      <c r="AI88" s="368"/>
      <c r="AJ88" s="368"/>
      <c r="AK88" s="368"/>
      <c r="AL88" s="368"/>
      <c r="AM88" s="368"/>
      <c r="AN88" s="368"/>
      <c r="AO88" s="368"/>
      <c r="AP88" s="368"/>
      <c r="AQ88" s="368"/>
      <c r="AR88" s="378"/>
      <c r="AS88" s="378"/>
      <c r="AT88" s="377">
        <f>SUM(AT84:AT87)</f>
        <v>18270</v>
      </c>
      <c r="AU88" s="379">
        <f>SUM(AU84:AU87)</f>
        <v>18270</v>
      </c>
      <c r="AV88" s="380">
        <f>SUM(AV84:AV87)</f>
        <v>1.0439999999999998</v>
      </c>
      <c r="AW88" s="380">
        <f>SUM(AW84:AW87)</f>
        <v>0.82215000000000005</v>
      </c>
      <c r="AX88" s="381"/>
      <c r="AY88" s="381"/>
      <c r="AZ88" s="382"/>
      <c r="BA88" s="383"/>
      <c r="BB88" s="384"/>
      <c r="BC88" s="385"/>
      <c r="BD88" s="386"/>
      <c r="BE88" s="366"/>
    </row>
    <row r="89" spans="1:57" s="351" customFormat="1" ht="15" customHeight="1" x14ac:dyDescent="0.25">
      <c r="A89" s="396">
        <v>1</v>
      </c>
      <c r="B89" s="396">
        <v>51000000984</v>
      </c>
      <c r="C89" s="397" t="s">
        <v>106</v>
      </c>
      <c r="D89" s="333" t="s">
        <v>29</v>
      </c>
      <c r="E89" s="398">
        <v>10</v>
      </c>
      <c r="F89" s="398">
        <v>61</v>
      </c>
      <c r="G89" s="398">
        <v>11</v>
      </c>
      <c r="H89" s="365"/>
      <c r="I89" s="365"/>
      <c r="J89" s="365"/>
      <c r="K89" s="365"/>
      <c r="L89" s="366"/>
      <c r="M89" s="366"/>
      <c r="N89" s="399">
        <v>66</v>
      </c>
      <c r="O89" s="400">
        <f>SUM(N89)</f>
        <v>66</v>
      </c>
      <c r="P89" s="368"/>
      <c r="Q89" s="368"/>
      <c r="R89" s="368"/>
      <c r="S89" s="368"/>
      <c r="T89" s="368"/>
      <c r="U89" s="368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368"/>
      <c r="AL89" s="368"/>
      <c r="AM89" s="368"/>
      <c r="AN89" s="368"/>
      <c r="AO89" s="368"/>
      <c r="AP89" s="368"/>
      <c r="AQ89" s="368"/>
      <c r="AR89" s="366"/>
      <c r="AS89" s="366"/>
      <c r="AT89" s="401">
        <f>N89+R89+V89+Z89+AD89+AH89+AL89+AP89+J89</f>
        <v>66</v>
      </c>
      <c r="AU89" s="317">
        <f>AR89+AS89+AT89</f>
        <v>66</v>
      </c>
      <c r="AV89" s="332">
        <f>((AU89/BC89)*BB89)/1000</f>
        <v>4.4343750000000001E-2</v>
      </c>
      <c r="AW89" s="332">
        <f>(AU89*BD89)/1000</f>
        <v>3.0360000000000002E-2</v>
      </c>
      <c r="AX89" s="396" t="s">
        <v>43</v>
      </c>
      <c r="AY89" s="396"/>
      <c r="AZ89" s="399"/>
      <c r="BA89" s="402">
        <v>2</v>
      </c>
      <c r="BB89" s="348">
        <v>43</v>
      </c>
      <c r="BC89" s="402">
        <v>64</v>
      </c>
      <c r="BD89" s="403">
        <v>0.46</v>
      </c>
      <c r="BE89" s="366"/>
    </row>
    <row r="90" spans="1:57" s="351" customFormat="1" ht="15" customHeight="1" x14ac:dyDescent="0.25">
      <c r="A90" s="404"/>
      <c r="B90" s="405"/>
      <c r="C90" s="376" t="s">
        <v>52</v>
      </c>
      <c r="D90" s="406"/>
      <c r="E90" s="407"/>
      <c r="F90" s="407"/>
      <c r="G90" s="407"/>
      <c r="H90" s="365"/>
      <c r="I90" s="365"/>
      <c r="J90" s="365"/>
      <c r="K90" s="365"/>
      <c r="L90" s="366"/>
      <c r="M90" s="366"/>
      <c r="N90" s="399">
        <v>66</v>
      </c>
      <c r="O90" s="408">
        <f>SUM(O89)</f>
        <v>66</v>
      </c>
      <c r="P90" s="368"/>
      <c r="Q90" s="368"/>
      <c r="R90" s="368"/>
      <c r="S90" s="368"/>
      <c r="T90" s="368"/>
      <c r="U90" s="368"/>
      <c r="V90" s="368"/>
      <c r="W90" s="368"/>
      <c r="X90" s="368"/>
      <c r="Y90" s="368"/>
      <c r="Z90" s="368"/>
      <c r="AA90" s="368"/>
      <c r="AB90" s="368"/>
      <c r="AC90" s="368"/>
      <c r="AD90" s="368"/>
      <c r="AE90" s="368"/>
      <c r="AF90" s="368"/>
      <c r="AG90" s="368"/>
      <c r="AH90" s="368"/>
      <c r="AI90" s="368"/>
      <c r="AJ90" s="368"/>
      <c r="AK90" s="368"/>
      <c r="AL90" s="368"/>
      <c r="AM90" s="368"/>
      <c r="AN90" s="368"/>
      <c r="AO90" s="368"/>
      <c r="AP90" s="368"/>
      <c r="AQ90" s="368"/>
      <c r="AR90" s="366"/>
      <c r="AS90" s="366"/>
      <c r="AT90" s="409">
        <f>SUM(AT89)</f>
        <v>66</v>
      </c>
      <c r="AU90" s="379">
        <f>SUM(AU89)</f>
        <v>66</v>
      </c>
      <c r="AV90" s="369">
        <f>SUM(AV89)</f>
        <v>4.4343750000000001E-2</v>
      </c>
      <c r="AW90" s="369">
        <f>SUM(AW89)</f>
        <v>3.0360000000000002E-2</v>
      </c>
      <c r="AX90" s="410"/>
      <c r="AY90" s="410"/>
      <c r="AZ90" s="411"/>
      <c r="BA90" s="412"/>
      <c r="BB90" s="413"/>
      <c r="BC90" s="404"/>
      <c r="BD90" s="414"/>
      <c r="BE90" s="366"/>
    </row>
    <row r="91" spans="1:57" s="351" customFormat="1" ht="15" customHeight="1" x14ac:dyDescent="0.25">
      <c r="A91" s="396">
        <v>1</v>
      </c>
      <c r="B91" s="396">
        <v>51000000986</v>
      </c>
      <c r="C91" s="397" t="s">
        <v>107</v>
      </c>
      <c r="D91" s="333" t="s">
        <v>29</v>
      </c>
      <c r="E91" s="398">
        <v>5</v>
      </c>
      <c r="F91" s="398">
        <v>59</v>
      </c>
      <c r="G91" s="398">
        <v>11</v>
      </c>
      <c r="H91" s="365"/>
      <c r="I91" s="365"/>
      <c r="J91" s="365"/>
      <c r="K91" s="365"/>
      <c r="L91" s="366"/>
      <c r="M91" s="366"/>
      <c r="N91" s="399">
        <v>2</v>
      </c>
      <c r="O91" s="400">
        <f>SUM(N91)</f>
        <v>2</v>
      </c>
      <c r="P91" s="368"/>
      <c r="Q91" s="368"/>
      <c r="R91" s="368"/>
      <c r="S91" s="368"/>
      <c r="T91" s="368"/>
      <c r="U91" s="368"/>
      <c r="V91" s="368"/>
      <c r="W91" s="368"/>
      <c r="X91" s="368"/>
      <c r="Y91" s="368"/>
      <c r="Z91" s="368"/>
      <c r="AA91" s="368"/>
      <c r="AB91" s="368"/>
      <c r="AC91" s="368"/>
      <c r="AD91" s="368"/>
      <c r="AE91" s="368"/>
      <c r="AF91" s="368"/>
      <c r="AG91" s="368"/>
      <c r="AH91" s="368"/>
      <c r="AI91" s="368"/>
      <c r="AJ91" s="368"/>
      <c r="AK91" s="368"/>
      <c r="AL91" s="368"/>
      <c r="AM91" s="368"/>
      <c r="AN91" s="368"/>
      <c r="AO91" s="368"/>
      <c r="AP91" s="368"/>
      <c r="AQ91" s="368"/>
      <c r="AR91" s="366"/>
      <c r="AS91" s="366"/>
      <c r="AT91" s="401">
        <f>N91+R91+V91+Z91+AD91+AH91+AL91+AP91+J91</f>
        <v>2</v>
      </c>
      <c r="AU91" s="317">
        <f>AR91+AS91+AT91</f>
        <v>2</v>
      </c>
      <c r="AV91" s="332">
        <f>((AU91/BC91)*BB91)/1000</f>
        <v>1.3437499999999999E-3</v>
      </c>
      <c r="AW91" s="332">
        <f>(AU91*BD91)/1000</f>
        <v>9.2000000000000003E-4</v>
      </c>
      <c r="AX91" s="396" t="s">
        <v>43</v>
      </c>
      <c r="AY91" s="396"/>
      <c r="AZ91" s="399"/>
      <c r="BA91" s="402">
        <v>2</v>
      </c>
      <c r="BB91" s="348">
        <v>43</v>
      </c>
      <c r="BC91" s="402">
        <v>64</v>
      </c>
      <c r="BD91" s="403">
        <v>0.46</v>
      </c>
      <c r="BE91" s="366"/>
    </row>
    <row r="92" spans="1:57" s="351" customFormat="1" ht="15" customHeight="1" x14ac:dyDescent="0.25">
      <c r="A92" s="404"/>
      <c r="B92" s="405"/>
      <c r="C92" s="376" t="s">
        <v>52</v>
      </c>
      <c r="D92" s="406"/>
      <c r="E92" s="407"/>
      <c r="F92" s="407"/>
      <c r="G92" s="407"/>
      <c r="H92" s="365"/>
      <c r="I92" s="365"/>
      <c r="J92" s="365"/>
      <c r="K92" s="365"/>
      <c r="L92" s="366"/>
      <c r="M92" s="366"/>
      <c r="N92" s="408">
        <f>SUM(N91)</f>
        <v>2</v>
      </c>
      <c r="O92" s="408">
        <f>SUM(O91)</f>
        <v>2</v>
      </c>
      <c r="P92" s="368"/>
      <c r="Q92" s="368"/>
      <c r="R92" s="368"/>
      <c r="S92" s="368"/>
      <c r="T92" s="368"/>
      <c r="U92" s="368"/>
      <c r="V92" s="368"/>
      <c r="W92" s="368"/>
      <c r="X92" s="368"/>
      <c r="Y92" s="368"/>
      <c r="Z92" s="368"/>
      <c r="AA92" s="368"/>
      <c r="AB92" s="368"/>
      <c r="AC92" s="368"/>
      <c r="AD92" s="368"/>
      <c r="AE92" s="368"/>
      <c r="AF92" s="368"/>
      <c r="AG92" s="368"/>
      <c r="AH92" s="368"/>
      <c r="AI92" s="368"/>
      <c r="AJ92" s="368"/>
      <c r="AK92" s="368"/>
      <c r="AL92" s="368"/>
      <c r="AM92" s="368"/>
      <c r="AN92" s="368"/>
      <c r="AO92" s="368"/>
      <c r="AP92" s="368"/>
      <c r="AQ92" s="368"/>
      <c r="AR92" s="366"/>
      <c r="AS92" s="366"/>
      <c r="AT92" s="409">
        <f>SUM(AT91)</f>
        <v>2</v>
      </c>
      <c r="AU92" s="379">
        <f>SUM(AU91)</f>
        <v>2</v>
      </c>
      <c r="AV92" s="369">
        <f>SUM(AV91)</f>
        <v>1.3437499999999999E-3</v>
      </c>
      <c r="AW92" s="369">
        <f>SUM(AW91)</f>
        <v>9.2000000000000003E-4</v>
      </c>
      <c r="AX92" s="410"/>
      <c r="AY92" s="410"/>
      <c r="AZ92" s="411"/>
      <c r="BA92" s="412"/>
      <c r="BB92" s="413"/>
      <c r="BC92" s="404"/>
      <c r="BD92" s="414"/>
      <c r="BE92" s="366"/>
    </row>
    <row r="93" spans="1:57" s="351" customFormat="1" ht="15" customHeight="1" x14ac:dyDescent="0.25">
      <c r="A93" s="396">
        <v>1</v>
      </c>
      <c r="B93" s="396">
        <v>51000000990</v>
      </c>
      <c r="C93" s="397" t="s">
        <v>108</v>
      </c>
      <c r="D93" s="333" t="s">
        <v>29</v>
      </c>
      <c r="E93" s="398">
        <v>9</v>
      </c>
      <c r="F93" s="398">
        <v>83</v>
      </c>
      <c r="G93" s="398">
        <v>33</v>
      </c>
      <c r="H93" s="365"/>
      <c r="I93" s="365"/>
      <c r="J93" s="365"/>
      <c r="K93" s="365"/>
      <c r="L93" s="366"/>
      <c r="M93" s="366"/>
      <c r="N93" s="399">
        <v>140</v>
      </c>
      <c r="O93" s="400">
        <f>SUM(N93)</f>
        <v>140</v>
      </c>
      <c r="P93" s="368"/>
      <c r="Q93" s="368"/>
      <c r="R93" s="368"/>
      <c r="S93" s="368"/>
      <c r="T93" s="368"/>
      <c r="U93" s="368"/>
      <c r="V93" s="368"/>
      <c r="W93" s="368"/>
      <c r="X93" s="368"/>
      <c r="Y93" s="368"/>
      <c r="Z93" s="368"/>
      <c r="AA93" s="368"/>
      <c r="AB93" s="368"/>
      <c r="AC93" s="368"/>
      <c r="AD93" s="368"/>
      <c r="AE93" s="368"/>
      <c r="AF93" s="368"/>
      <c r="AG93" s="368"/>
      <c r="AH93" s="368"/>
      <c r="AI93" s="368"/>
      <c r="AJ93" s="368"/>
      <c r="AK93" s="368"/>
      <c r="AL93" s="368"/>
      <c r="AM93" s="368"/>
      <c r="AN93" s="368"/>
      <c r="AO93" s="368"/>
      <c r="AP93" s="368"/>
      <c r="AQ93" s="368"/>
      <c r="AR93" s="366"/>
      <c r="AS93" s="366"/>
      <c r="AT93" s="401">
        <f>N93+R93+V93+Z93+AD93+AH93+AL93+AP93+J93</f>
        <v>140</v>
      </c>
      <c r="AU93" s="317">
        <f>AR93+AS93+AT93</f>
        <v>140</v>
      </c>
      <c r="AV93" s="332">
        <f>((AU93/BC93)*BB93)/1000</f>
        <v>0.105</v>
      </c>
      <c r="AW93" s="332">
        <f>(AU93*BD93)/1000</f>
        <v>6.3700000000000007E-2</v>
      </c>
      <c r="AX93" s="396" t="s">
        <v>43</v>
      </c>
      <c r="AY93" s="396"/>
      <c r="AZ93" s="399"/>
      <c r="BA93" s="402">
        <v>12</v>
      </c>
      <c r="BB93" s="348">
        <v>48</v>
      </c>
      <c r="BC93" s="402">
        <v>64</v>
      </c>
      <c r="BD93" s="403">
        <v>0.45500000000000002</v>
      </c>
      <c r="BE93" s="366"/>
    </row>
    <row r="94" spans="1:57" s="351" customFormat="1" ht="15" customHeight="1" x14ac:dyDescent="0.25">
      <c r="A94" s="396">
        <v>2</v>
      </c>
      <c r="B94" s="396">
        <v>51000000990</v>
      </c>
      <c r="C94" s="397" t="s">
        <v>108</v>
      </c>
      <c r="D94" s="333" t="s">
        <v>29</v>
      </c>
      <c r="E94" s="398">
        <v>20</v>
      </c>
      <c r="F94" s="398">
        <v>54</v>
      </c>
      <c r="G94" s="398">
        <v>132</v>
      </c>
      <c r="H94" s="365"/>
      <c r="I94" s="365"/>
      <c r="J94" s="365"/>
      <c r="K94" s="365"/>
      <c r="L94" s="366"/>
      <c r="M94" s="366"/>
      <c r="N94" s="399">
        <v>16</v>
      </c>
      <c r="O94" s="400">
        <f>SUM(N94)</f>
        <v>16</v>
      </c>
      <c r="P94" s="368"/>
      <c r="Q94" s="368"/>
      <c r="R94" s="368"/>
      <c r="S94" s="368"/>
      <c r="T94" s="368"/>
      <c r="U94" s="368"/>
      <c r="V94" s="368"/>
      <c r="W94" s="368"/>
      <c r="X94" s="368"/>
      <c r="Y94" s="368"/>
      <c r="Z94" s="368"/>
      <c r="AA94" s="368"/>
      <c r="AB94" s="368"/>
      <c r="AC94" s="368"/>
      <c r="AD94" s="368"/>
      <c r="AE94" s="368"/>
      <c r="AF94" s="368"/>
      <c r="AG94" s="368"/>
      <c r="AH94" s="368"/>
      <c r="AI94" s="368"/>
      <c r="AJ94" s="368"/>
      <c r="AK94" s="368"/>
      <c r="AL94" s="368"/>
      <c r="AM94" s="368"/>
      <c r="AN94" s="368"/>
      <c r="AO94" s="368"/>
      <c r="AP94" s="368"/>
      <c r="AQ94" s="368"/>
      <c r="AR94" s="366"/>
      <c r="AS94" s="366"/>
      <c r="AT94" s="401">
        <f>N94+R94+V94+Z94+AD94+AH94+AL94+AP94+J94</f>
        <v>16</v>
      </c>
      <c r="AU94" s="317">
        <f>AR94+AS94+AT94</f>
        <v>16</v>
      </c>
      <c r="AV94" s="332">
        <f>((AU94/BC94)*BB94)/1000</f>
        <v>1.2E-2</v>
      </c>
      <c r="AW94" s="332">
        <f>(AU94*BD94)/1000</f>
        <v>7.28E-3</v>
      </c>
      <c r="AX94" s="396" t="s">
        <v>43</v>
      </c>
      <c r="AY94" s="396"/>
      <c r="AZ94" s="399"/>
      <c r="BA94" s="402">
        <v>16</v>
      </c>
      <c r="BB94" s="348">
        <v>48</v>
      </c>
      <c r="BC94" s="402">
        <v>64</v>
      </c>
      <c r="BD94" s="403">
        <v>0.45500000000000002</v>
      </c>
      <c r="BE94" s="366"/>
    </row>
    <row r="95" spans="1:57" s="351" customFormat="1" ht="15" customHeight="1" x14ac:dyDescent="0.25">
      <c r="A95" s="404"/>
      <c r="B95" s="405"/>
      <c r="C95" s="376" t="s">
        <v>52</v>
      </c>
      <c r="D95" s="406"/>
      <c r="E95" s="407"/>
      <c r="F95" s="407"/>
      <c r="G95" s="407"/>
      <c r="H95" s="365"/>
      <c r="I95" s="365"/>
      <c r="J95" s="365"/>
      <c r="K95" s="365"/>
      <c r="L95" s="366"/>
      <c r="M95" s="366"/>
      <c r="N95" s="408">
        <f>SUM(N93:N94)</f>
        <v>156</v>
      </c>
      <c r="O95" s="408">
        <f>SUM(O93:O94)</f>
        <v>156</v>
      </c>
      <c r="P95" s="368"/>
      <c r="Q95" s="368"/>
      <c r="R95" s="368"/>
      <c r="S95" s="368"/>
      <c r="T95" s="368"/>
      <c r="U95" s="368"/>
      <c r="V95" s="368"/>
      <c r="W95" s="368"/>
      <c r="X95" s="368"/>
      <c r="Y95" s="368"/>
      <c r="Z95" s="368"/>
      <c r="AA95" s="368"/>
      <c r="AB95" s="368"/>
      <c r="AC95" s="368"/>
      <c r="AD95" s="368"/>
      <c r="AE95" s="368"/>
      <c r="AF95" s="368"/>
      <c r="AG95" s="368"/>
      <c r="AH95" s="368"/>
      <c r="AI95" s="368"/>
      <c r="AJ95" s="368"/>
      <c r="AK95" s="368"/>
      <c r="AL95" s="368"/>
      <c r="AM95" s="368"/>
      <c r="AN95" s="368"/>
      <c r="AO95" s="368"/>
      <c r="AP95" s="368"/>
      <c r="AQ95" s="368"/>
      <c r="AR95" s="366"/>
      <c r="AS95" s="366"/>
      <c r="AT95" s="409">
        <f>SUM(AT93:AT94)</f>
        <v>156</v>
      </c>
      <c r="AU95" s="379">
        <f>SUM(AU93:AU94)</f>
        <v>156</v>
      </c>
      <c r="AV95" s="369">
        <f>SUM(AV93:AV94)</f>
        <v>0.11699999999999999</v>
      </c>
      <c r="AW95" s="369">
        <f>SUM(AW93:AW94)</f>
        <v>7.0980000000000001E-2</v>
      </c>
      <c r="AX95" s="410"/>
      <c r="AY95" s="410"/>
      <c r="AZ95" s="411"/>
      <c r="BA95" s="412"/>
      <c r="BB95" s="413"/>
      <c r="BC95" s="404"/>
      <c r="BD95" s="414"/>
      <c r="BE95" s="366"/>
    </row>
    <row r="96" spans="1:57" s="351" customFormat="1" ht="15" customHeight="1" x14ac:dyDescent="0.25">
      <c r="A96" s="396">
        <v>1</v>
      </c>
      <c r="B96" s="396">
        <v>51000000883</v>
      </c>
      <c r="C96" s="397" t="s">
        <v>109</v>
      </c>
      <c r="D96" s="333" t="s">
        <v>29</v>
      </c>
      <c r="E96" s="398">
        <v>40</v>
      </c>
      <c r="F96" s="398">
        <v>74</v>
      </c>
      <c r="G96" s="398">
        <v>3144</v>
      </c>
      <c r="H96" s="365"/>
      <c r="I96" s="365"/>
      <c r="J96" s="365"/>
      <c r="K96" s="365"/>
      <c r="L96" s="366"/>
      <c r="M96" s="366"/>
      <c r="N96" s="399">
        <v>280</v>
      </c>
      <c r="O96" s="400">
        <f>SUM(N96)</f>
        <v>280</v>
      </c>
      <c r="P96" s="368"/>
      <c r="Q96" s="368"/>
      <c r="R96" s="368"/>
      <c r="S96" s="368"/>
      <c r="T96" s="368"/>
      <c r="U96" s="368"/>
      <c r="V96" s="368"/>
      <c r="W96" s="368"/>
      <c r="X96" s="368"/>
      <c r="Y96" s="368"/>
      <c r="Z96" s="368"/>
      <c r="AA96" s="368"/>
      <c r="AB96" s="368"/>
      <c r="AC96" s="368"/>
      <c r="AD96" s="368"/>
      <c r="AE96" s="368"/>
      <c r="AF96" s="368"/>
      <c r="AG96" s="368"/>
      <c r="AH96" s="368"/>
      <c r="AI96" s="368"/>
      <c r="AJ96" s="368"/>
      <c r="AK96" s="368"/>
      <c r="AL96" s="368"/>
      <c r="AM96" s="368"/>
      <c r="AN96" s="368"/>
      <c r="AO96" s="368"/>
      <c r="AP96" s="368"/>
      <c r="AQ96" s="368"/>
      <c r="AR96" s="366"/>
      <c r="AS96" s="366"/>
      <c r="AT96" s="401">
        <f>N96+R96+V96+Z96+AD96+AH96+AL96+AP96+J96</f>
        <v>280</v>
      </c>
      <c r="AU96" s="317">
        <f>AR96+AS96+AT96</f>
        <v>280</v>
      </c>
      <c r="AV96" s="332">
        <f>((AU96/BC96)*BB96)/1000</f>
        <v>0.1925</v>
      </c>
      <c r="AW96" s="332">
        <f>(AU96*BD96)/1000</f>
        <v>0.12068</v>
      </c>
      <c r="AX96" s="396" t="s">
        <v>43</v>
      </c>
      <c r="AY96" s="396"/>
      <c r="AZ96" s="399"/>
      <c r="BA96" s="402">
        <v>14</v>
      </c>
      <c r="BB96" s="348">
        <v>44</v>
      </c>
      <c r="BC96" s="402">
        <v>64</v>
      </c>
      <c r="BD96" s="403">
        <v>0.43099999999999999</v>
      </c>
      <c r="BE96" s="366"/>
    </row>
    <row r="97" spans="1:57" s="351" customFormat="1" ht="15" customHeight="1" x14ac:dyDescent="0.25">
      <c r="A97" s="404"/>
      <c r="B97" s="405"/>
      <c r="C97" s="376" t="s">
        <v>52</v>
      </c>
      <c r="D97" s="406"/>
      <c r="E97" s="407"/>
      <c r="F97" s="407"/>
      <c r="G97" s="407"/>
      <c r="H97" s="365"/>
      <c r="I97" s="365"/>
      <c r="J97" s="365"/>
      <c r="K97" s="365"/>
      <c r="L97" s="366"/>
      <c r="M97" s="366"/>
      <c r="N97" s="408">
        <f>SUM(N96)</f>
        <v>280</v>
      </c>
      <c r="O97" s="408">
        <f>SUM(O96)</f>
        <v>280</v>
      </c>
      <c r="P97" s="368"/>
      <c r="Q97" s="368"/>
      <c r="R97" s="368"/>
      <c r="S97" s="368"/>
      <c r="T97" s="368"/>
      <c r="U97" s="368"/>
      <c r="V97" s="368"/>
      <c r="W97" s="368"/>
      <c r="X97" s="368"/>
      <c r="Y97" s="368"/>
      <c r="Z97" s="368"/>
      <c r="AA97" s="368"/>
      <c r="AB97" s="368"/>
      <c r="AC97" s="368"/>
      <c r="AD97" s="368"/>
      <c r="AE97" s="368"/>
      <c r="AF97" s="368"/>
      <c r="AG97" s="368"/>
      <c r="AH97" s="368"/>
      <c r="AI97" s="368"/>
      <c r="AJ97" s="368"/>
      <c r="AK97" s="368"/>
      <c r="AL97" s="368"/>
      <c r="AM97" s="368"/>
      <c r="AN97" s="368"/>
      <c r="AO97" s="368"/>
      <c r="AP97" s="368"/>
      <c r="AQ97" s="368"/>
      <c r="AR97" s="366"/>
      <c r="AS97" s="366"/>
      <c r="AT97" s="409">
        <f>SUM(AT96)</f>
        <v>280</v>
      </c>
      <c r="AU97" s="379">
        <f>SUM(AU96)</f>
        <v>280</v>
      </c>
      <c r="AV97" s="369">
        <f>SUM(AV96)</f>
        <v>0.1925</v>
      </c>
      <c r="AW97" s="369">
        <f>SUM(AW96)</f>
        <v>0.12068</v>
      </c>
      <c r="AX97" s="410"/>
      <c r="AY97" s="410"/>
      <c r="AZ97" s="411"/>
      <c r="BA97" s="412"/>
      <c r="BB97" s="413"/>
      <c r="BC97" s="412"/>
      <c r="BD97" s="414"/>
      <c r="BE97" s="366"/>
    </row>
    <row r="98" spans="1:57" s="351" customFormat="1" ht="15" customHeight="1" x14ac:dyDescent="0.25">
      <c r="A98" s="396">
        <v>1</v>
      </c>
      <c r="B98" s="396">
        <v>51000000923</v>
      </c>
      <c r="C98" s="397" t="s">
        <v>110</v>
      </c>
      <c r="D98" s="333" t="s">
        <v>29</v>
      </c>
      <c r="E98" s="415">
        <v>14</v>
      </c>
      <c r="F98" s="415">
        <v>53</v>
      </c>
      <c r="G98" s="396" t="s">
        <v>111</v>
      </c>
      <c r="H98" s="365"/>
      <c r="I98" s="365"/>
      <c r="J98" s="365"/>
      <c r="K98" s="365"/>
      <c r="L98" s="366"/>
      <c r="M98" s="366"/>
      <c r="N98" s="399">
        <v>1</v>
      </c>
      <c r="O98" s="400">
        <f>SUM(N98)</f>
        <v>1</v>
      </c>
      <c r="P98" s="368"/>
      <c r="Q98" s="368"/>
      <c r="R98" s="368"/>
      <c r="S98" s="368"/>
      <c r="T98" s="368"/>
      <c r="U98" s="368"/>
      <c r="V98" s="368"/>
      <c r="W98" s="368"/>
      <c r="X98" s="368"/>
      <c r="Y98" s="368"/>
      <c r="Z98" s="368"/>
      <c r="AA98" s="368"/>
      <c r="AB98" s="368"/>
      <c r="AC98" s="368"/>
      <c r="AD98" s="368"/>
      <c r="AE98" s="368"/>
      <c r="AF98" s="368"/>
      <c r="AG98" s="368"/>
      <c r="AH98" s="368"/>
      <c r="AI98" s="368"/>
      <c r="AJ98" s="368"/>
      <c r="AK98" s="368"/>
      <c r="AL98" s="368"/>
      <c r="AM98" s="368"/>
      <c r="AN98" s="368"/>
      <c r="AO98" s="368"/>
      <c r="AP98" s="368"/>
      <c r="AQ98" s="368"/>
      <c r="AR98" s="366"/>
      <c r="AS98" s="366"/>
      <c r="AT98" s="401">
        <f>N98+R98+V98+Z98+AD98+AH98+AL98+AP98+J98</f>
        <v>1</v>
      </c>
      <c r="AU98" s="317">
        <f>AR98+AS98+AT98</f>
        <v>1</v>
      </c>
      <c r="AV98" s="332">
        <f>((AU98/BC98)*BB98)/1000</f>
        <v>7.5000000000000002E-4</v>
      </c>
      <c r="AW98" s="332">
        <f>(AU98*BD98)/1000</f>
        <v>8.0000000000000004E-4</v>
      </c>
      <c r="AX98" s="396" t="s">
        <v>43</v>
      </c>
      <c r="AY98" s="396"/>
      <c r="AZ98" s="399"/>
      <c r="BA98" s="402">
        <v>1</v>
      </c>
      <c r="BB98" s="348">
        <v>48</v>
      </c>
      <c r="BC98" s="402">
        <v>64</v>
      </c>
      <c r="BD98" s="403">
        <v>0.8</v>
      </c>
      <c r="BE98" s="366"/>
    </row>
    <row r="99" spans="1:57" s="351" customFormat="1" ht="15" customHeight="1" x14ac:dyDescent="0.25">
      <c r="A99" s="404"/>
      <c r="B99" s="405"/>
      <c r="C99" s="376" t="s">
        <v>52</v>
      </c>
      <c r="D99" s="406"/>
      <c r="E99" s="407"/>
      <c r="F99" s="407"/>
      <c r="G99" s="407"/>
      <c r="H99" s="365"/>
      <c r="I99" s="365"/>
      <c r="J99" s="365"/>
      <c r="K99" s="365"/>
      <c r="L99" s="366"/>
      <c r="M99" s="366"/>
      <c r="N99" s="408">
        <f>SUM(N98)</f>
        <v>1</v>
      </c>
      <c r="O99" s="408">
        <f>SUM(O98)</f>
        <v>1</v>
      </c>
      <c r="P99" s="368"/>
      <c r="Q99" s="368"/>
      <c r="R99" s="368"/>
      <c r="S99" s="368"/>
      <c r="T99" s="368"/>
      <c r="U99" s="368"/>
      <c r="V99" s="368"/>
      <c r="W99" s="368"/>
      <c r="X99" s="368"/>
      <c r="Y99" s="368"/>
      <c r="Z99" s="368"/>
      <c r="AA99" s="368"/>
      <c r="AB99" s="368"/>
      <c r="AC99" s="368"/>
      <c r="AD99" s="368"/>
      <c r="AE99" s="368"/>
      <c r="AF99" s="368"/>
      <c r="AG99" s="368"/>
      <c r="AH99" s="368"/>
      <c r="AI99" s="368"/>
      <c r="AJ99" s="368"/>
      <c r="AK99" s="368"/>
      <c r="AL99" s="368"/>
      <c r="AM99" s="368"/>
      <c r="AN99" s="368"/>
      <c r="AO99" s="368"/>
      <c r="AP99" s="368"/>
      <c r="AQ99" s="368"/>
      <c r="AR99" s="366"/>
      <c r="AS99" s="366"/>
      <c r="AT99" s="409">
        <f>SUM(AT98)</f>
        <v>1</v>
      </c>
      <c r="AU99" s="379">
        <f>SUM(AU98)</f>
        <v>1</v>
      </c>
      <c r="AV99" s="369">
        <f>SUM(AV98)</f>
        <v>7.5000000000000002E-4</v>
      </c>
      <c r="AW99" s="369">
        <f>SUM(AW98)</f>
        <v>8.0000000000000004E-4</v>
      </c>
      <c r="AX99" s="410"/>
      <c r="AY99" s="410"/>
      <c r="AZ99" s="411"/>
      <c r="BA99" s="412"/>
      <c r="BB99" s="413"/>
      <c r="BC99" s="404"/>
      <c r="BD99" s="414"/>
      <c r="BE99" s="366"/>
    </row>
    <row r="100" spans="1:57" s="351" customFormat="1" ht="15" customHeight="1" x14ac:dyDescent="0.25">
      <c r="A100" s="396">
        <v>1</v>
      </c>
      <c r="B100" s="416">
        <v>51000001034</v>
      </c>
      <c r="C100" s="417" t="s">
        <v>112</v>
      </c>
      <c r="D100" s="418" t="s">
        <v>29</v>
      </c>
      <c r="E100" s="418" t="s">
        <v>102</v>
      </c>
      <c r="F100" s="418" t="s">
        <v>105</v>
      </c>
      <c r="G100" s="418" t="s">
        <v>113</v>
      </c>
      <c r="H100" s="365"/>
      <c r="I100" s="365"/>
      <c r="J100" s="365"/>
      <c r="K100" s="365"/>
      <c r="L100" s="366"/>
      <c r="M100" s="366"/>
      <c r="N100" s="399">
        <v>145</v>
      </c>
      <c r="O100" s="400">
        <f>SUM(N100)</f>
        <v>145</v>
      </c>
      <c r="P100" s="368"/>
      <c r="Q100" s="368"/>
      <c r="R100" s="368"/>
      <c r="S100" s="368"/>
      <c r="T100" s="368"/>
      <c r="U100" s="368"/>
      <c r="V100" s="368"/>
      <c r="W100" s="368"/>
      <c r="X100" s="368"/>
      <c r="Y100" s="368"/>
      <c r="Z100" s="368"/>
      <c r="AA100" s="368"/>
      <c r="AB100" s="368"/>
      <c r="AC100" s="368"/>
      <c r="AD100" s="368"/>
      <c r="AE100" s="368"/>
      <c r="AF100" s="368"/>
      <c r="AG100" s="368"/>
      <c r="AH100" s="368"/>
      <c r="AI100" s="368"/>
      <c r="AJ100" s="368"/>
      <c r="AK100" s="368"/>
      <c r="AL100" s="368"/>
      <c r="AM100" s="368"/>
      <c r="AN100" s="368"/>
      <c r="AO100" s="368"/>
      <c r="AP100" s="368"/>
      <c r="AQ100" s="368"/>
      <c r="AR100" s="366"/>
      <c r="AS100" s="366"/>
      <c r="AT100" s="401">
        <f>N100+R100+V100+Z100+AD100+AH100+AL100+AP100+J100</f>
        <v>145</v>
      </c>
      <c r="AU100" s="317">
        <f>AR100+AS100+AT100</f>
        <v>145</v>
      </c>
      <c r="AV100" s="332">
        <f>((AU100/BC100)*BB100)/1000</f>
        <v>1.428030303030303E-2</v>
      </c>
      <c r="AW100" s="332">
        <f>(AU100*BD100)/1000</f>
        <v>8.6999999999999994E-3</v>
      </c>
      <c r="AX100" s="396" t="s">
        <v>43</v>
      </c>
      <c r="AY100" s="396"/>
      <c r="AZ100" s="399"/>
      <c r="BA100" s="402"/>
      <c r="BB100" s="416">
        <v>39</v>
      </c>
      <c r="BC100" s="418" t="s">
        <v>114</v>
      </c>
      <c r="BD100" s="419">
        <v>0.06</v>
      </c>
      <c r="BE100" s="366"/>
    </row>
    <row r="101" spans="1:57" s="351" customFormat="1" ht="15" customHeight="1" x14ac:dyDescent="0.25">
      <c r="A101" s="404"/>
      <c r="B101" s="413"/>
      <c r="C101" s="376" t="s">
        <v>52</v>
      </c>
      <c r="D101" s="405"/>
      <c r="E101" s="405"/>
      <c r="F101" s="405"/>
      <c r="G101" s="405"/>
      <c r="H101" s="365"/>
      <c r="I101" s="365"/>
      <c r="J101" s="365"/>
      <c r="K101" s="365"/>
      <c r="L101" s="366"/>
      <c r="M101" s="366"/>
      <c r="N101" s="408">
        <f>SUM(N100)</f>
        <v>145</v>
      </c>
      <c r="O101" s="408">
        <f>SUM(O100)</f>
        <v>145</v>
      </c>
      <c r="P101" s="368"/>
      <c r="Q101" s="368"/>
      <c r="R101" s="368"/>
      <c r="S101" s="368"/>
      <c r="T101" s="368"/>
      <c r="U101" s="368"/>
      <c r="V101" s="368"/>
      <c r="W101" s="368"/>
      <c r="X101" s="368"/>
      <c r="Y101" s="368"/>
      <c r="Z101" s="368"/>
      <c r="AA101" s="368"/>
      <c r="AB101" s="368"/>
      <c r="AC101" s="368"/>
      <c r="AD101" s="368"/>
      <c r="AE101" s="368"/>
      <c r="AF101" s="368"/>
      <c r="AG101" s="368"/>
      <c r="AH101" s="368"/>
      <c r="AI101" s="368"/>
      <c r="AJ101" s="368"/>
      <c r="AK101" s="368"/>
      <c r="AL101" s="368"/>
      <c r="AM101" s="368"/>
      <c r="AN101" s="368"/>
      <c r="AO101" s="368"/>
      <c r="AP101" s="368"/>
      <c r="AQ101" s="368"/>
      <c r="AR101" s="366"/>
      <c r="AS101" s="366"/>
      <c r="AT101" s="409">
        <f>SUM(AT100)</f>
        <v>145</v>
      </c>
      <c r="AU101" s="379">
        <f>SUM(AU100)</f>
        <v>145</v>
      </c>
      <c r="AV101" s="369">
        <f>SUM(AV100)</f>
        <v>1.428030303030303E-2</v>
      </c>
      <c r="AW101" s="369">
        <f>SUM(AW100)</f>
        <v>8.6999999999999994E-3</v>
      </c>
      <c r="AX101" s="410"/>
      <c r="AY101" s="410"/>
      <c r="AZ101" s="411"/>
      <c r="BA101" s="412"/>
      <c r="BB101" s="420"/>
      <c r="BC101" s="421"/>
      <c r="BD101" s="419"/>
      <c r="BE101" s="366"/>
    </row>
    <row r="102" spans="1:57" s="351" customFormat="1" ht="15" customHeight="1" x14ac:dyDescent="0.25">
      <c r="A102" s="396">
        <v>1</v>
      </c>
      <c r="B102" s="416">
        <v>51000001037</v>
      </c>
      <c r="C102" s="417" t="s">
        <v>115</v>
      </c>
      <c r="D102" s="418" t="s">
        <v>29</v>
      </c>
      <c r="E102" s="418" t="s">
        <v>116</v>
      </c>
      <c r="F102" s="418" t="s">
        <v>104</v>
      </c>
      <c r="G102" s="418" t="s">
        <v>117</v>
      </c>
      <c r="H102" s="365"/>
      <c r="I102" s="365"/>
      <c r="J102" s="365"/>
      <c r="K102" s="365"/>
      <c r="L102" s="366"/>
      <c r="M102" s="366"/>
      <c r="N102" s="399">
        <v>9</v>
      </c>
      <c r="O102" s="400">
        <f>SUM(N102)</f>
        <v>9</v>
      </c>
      <c r="P102" s="368"/>
      <c r="Q102" s="368"/>
      <c r="R102" s="368"/>
      <c r="S102" s="368"/>
      <c r="T102" s="368"/>
      <c r="U102" s="368"/>
      <c r="V102" s="368"/>
      <c r="W102" s="368"/>
      <c r="X102" s="368"/>
      <c r="Y102" s="368"/>
      <c r="Z102" s="368"/>
      <c r="AA102" s="368"/>
      <c r="AB102" s="368"/>
      <c r="AC102" s="368"/>
      <c r="AD102" s="368"/>
      <c r="AE102" s="368"/>
      <c r="AF102" s="368"/>
      <c r="AG102" s="368"/>
      <c r="AH102" s="368"/>
      <c r="AI102" s="368"/>
      <c r="AJ102" s="368"/>
      <c r="AK102" s="368"/>
      <c r="AL102" s="368"/>
      <c r="AM102" s="368"/>
      <c r="AN102" s="368"/>
      <c r="AO102" s="368"/>
      <c r="AP102" s="368"/>
      <c r="AQ102" s="368"/>
      <c r="AR102" s="366"/>
      <c r="AS102" s="366"/>
      <c r="AT102" s="401">
        <f>N102+R102+V102+Z102+AD102+AH102+AL102+AP102+J102</f>
        <v>9</v>
      </c>
      <c r="AU102" s="317">
        <f>AR102+AS102+AT102</f>
        <v>9</v>
      </c>
      <c r="AV102" s="332">
        <f>((AU102/BC102)*BB102)/1000</f>
        <v>1.25E-3</v>
      </c>
      <c r="AW102" s="332">
        <f>(AU102*BD102)/1000</f>
        <v>8.0999999999999996E-4</v>
      </c>
      <c r="AX102" s="396" t="s">
        <v>43</v>
      </c>
      <c r="AY102" s="396"/>
      <c r="AZ102" s="399"/>
      <c r="BA102" s="402"/>
      <c r="BB102" s="416">
        <v>55</v>
      </c>
      <c r="BC102" s="418">
        <v>396</v>
      </c>
      <c r="BD102" s="419">
        <v>0.09</v>
      </c>
      <c r="BE102" s="366"/>
    </row>
    <row r="103" spans="1:57" s="351" customFormat="1" ht="15" customHeight="1" x14ac:dyDescent="0.25">
      <c r="A103" s="404"/>
      <c r="B103" s="413"/>
      <c r="C103" s="376" t="s">
        <v>52</v>
      </c>
      <c r="D103" s="405"/>
      <c r="E103" s="405"/>
      <c r="F103" s="405"/>
      <c r="G103" s="405"/>
      <c r="H103" s="365"/>
      <c r="I103" s="365"/>
      <c r="J103" s="365"/>
      <c r="K103" s="365"/>
      <c r="L103" s="366"/>
      <c r="M103" s="366"/>
      <c r="N103" s="408">
        <f>SUM(N102)</f>
        <v>9</v>
      </c>
      <c r="O103" s="408">
        <f>SUM(O102)</f>
        <v>9</v>
      </c>
      <c r="P103" s="368"/>
      <c r="Q103" s="368"/>
      <c r="R103" s="368"/>
      <c r="S103" s="368"/>
      <c r="T103" s="368"/>
      <c r="U103" s="368"/>
      <c r="V103" s="368"/>
      <c r="W103" s="368"/>
      <c r="X103" s="368"/>
      <c r="Y103" s="368"/>
      <c r="Z103" s="368"/>
      <c r="AA103" s="368"/>
      <c r="AB103" s="368"/>
      <c r="AC103" s="368"/>
      <c r="AD103" s="368"/>
      <c r="AE103" s="368"/>
      <c r="AF103" s="368"/>
      <c r="AG103" s="368"/>
      <c r="AH103" s="368"/>
      <c r="AI103" s="368"/>
      <c r="AJ103" s="368"/>
      <c r="AK103" s="368"/>
      <c r="AL103" s="368"/>
      <c r="AM103" s="368"/>
      <c r="AN103" s="368"/>
      <c r="AO103" s="368"/>
      <c r="AP103" s="368"/>
      <c r="AQ103" s="368"/>
      <c r="AR103" s="366"/>
      <c r="AS103" s="366"/>
      <c r="AT103" s="409">
        <f>SUM(AT102)</f>
        <v>9</v>
      </c>
      <c r="AU103" s="379">
        <f>SUM(AU102)</f>
        <v>9</v>
      </c>
      <c r="AV103" s="369">
        <f>SUM(AV102)</f>
        <v>1.25E-3</v>
      </c>
      <c r="AW103" s="369">
        <f>SUM(AW102)</f>
        <v>8.0999999999999996E-4</v>
      </c>
      <c r="AX103" s="410"/>
      <c r="AY103" s="410"/>
      <c r="AZ103" s="411"/>
      <c r="BA103" s="412"/>
      <c r="BB103" s="420"/>
      <c r="BC103" s="421"/>
      <c r="BD103" s="419"/>
      <c r="BE103" s="366"/>
    </row>
    <row r="104" spans="1:57" s="351" customFormat="1" ht="15" customHeight="1" x14ac:dyDescent="0.25">
      <c r="A104" s="396">
        <v>1</v>
      </c>
      <c r="B104" s="416"/>
      <c r="C104" s="417" t="s">
        <v>118</v>
      </c>
      <c r="D104" s="333" t="s">
        <v>29</v>
      </c>
      <c r="E104" s="418" t="s">
        <v>119</v>
      </c>
      <c r="F104" s="418" t="s">
        <v>77</v>
      </c>
      <c r="G104" s="418" t="s">
        <v>40</v>
      </c>
      <c r="H104" s="365"/>
      <c r="I104" s="365"/>
      <c r="J104" s="365"/>
      <c r="K104" s="365"/>
      <c r="L104" s="366"/>
      <c r="M104" s="366"/>
      <c r="N104" s="399">
        <v>1</v>
      </c>
      <c r="O104" s="400">
        <f>SUM(N104)</f>
        <v>1</v>
      </c>
      <c r="P104" s="368"/>
      <c r="Q104" s="368"/>
      <c r="R104" s="368"/>
      <c r="S104" s="368"/>
      <c r="T104" s="368"/>
      <c r="U104" s="368"/>
      <c r="V104" s="368"/>
      <c r="W104" s="368"/>
      <c r="X104" s="368"/>
      <c r="Y104" s="368"/>
      <c r="Z104" s="368"/>
      <c r="AA104" s="368"/>
      <c r="AB104" s="368"/>
      <c r="AC104" s="368"/>
      <c r="AD104" s="368"/>
      <c r="AE104" s="368"/>
      <c r="AF104" s="368"/>
      <c r="AG104" s="368"/>
      <c r="AH104" s="368"/>
      <c r="AI104" s="368"/>
      <c r="AJ104" s="368"/>
      <c r="AK104" s="368"/>
      <c r="AL104" s="368"/>
      <c r="AM104" s="368"/>
      <c r="AN104" s="368"/>
      <c r="AO104" s="368"/>
      <c r="AP104" s="368"/>
      <c r="AQ104" s="368"/>
      <c r="AR104" s="366"/>
      <c r="AS104" s="366"/>
      <c r="AT104" s="401">
        <f>N104+R104+V104+Z104+AD104+AH104+AL104+AP104+J104</f>
        <v>1</v>
      </c>
      <c r="AU104" s="317">
        <f>AR104+AS104+AT104</f>
        <v>1</v>
      </c>
      <c r="AV104" s="332">
        <f>((AU104/BC104)*BB104)/1000</f>
        <v>0</v>
      </c>
      <c r="AW104" s="332">
        <f>(AU104*BD104)/1000</f>
        <v>3.7500000000000001E-4</v>
      </c>
      <c r="AX104" s="396"/>
      <c r="AY104" s="396"/>
      <c r="AZ104" s="399"/>
      <c r="BA104" s="402"/>
      <c r="BB104" s="333"/>
      <c r="BC104" s="418">
        <v>1</v>
      </c>
      <c r="BD104" s="349">
        <v>0.375</v>
      </c>
      <c r="BE104" s="366"/>
    </row>
    <row r="105" spans="1:57" s="351" customFormat="1" ht="15" customHeight="1" x14ac:dyDescent="0.25">
      <c r="A105" s="404"/>
      <c r="B105" s="413"/>
      <c r="C105" s="376" t="s">
        <v>52</v>
      </c>
      <c r="D105" s="405"/>
      <c r="E105" s="405"/>
      <c r="F105" s="405"/>
      <c r="G105" s="405"/>
      <c r="H105" s="365"/>
      <c r="I105" s="365"/>
      <c r="J105" s="365"/>
      <c r="K105" s="365"/>
      <c r="L105" s="366"/>
      <c r="M105" s="366"/>
      <c r="N105" s="408">
        <f>SUM(N104)</f>
        <v>1</v>
      </c>
      <c r="O105" s="408">
        <f>SUM(O104)</f>
        <v>1</v>
      </c>
      <c r="P105" s="368"/>
      <c r="Q105" s="368"/>
      <c r="R105" s="368"/>
      <c r="S105" s="368"/>
      <c r="T105" s="368"/>
      <c r="U105" s="368"/>
      <c r="V105" s="368"/>
      <c r="W105" s="368"/>
      <c r="X105" s="368"/>
      <c r="Y105" s="368"/>
      <c r="Z105" s="368"/>
      <c r="AA105" s="368"/>
      <c r="AB105" s="368"/>
      <c r="AC105" s="368"/>
      <c r="AD105" s="368"/>
      <c r="AE105" s="368"/>
      <c r="AF105" s="368"/>
      <c r="AG105" s="368"/>
      <c r="AH105" s="368"/>
      <c r="AI105" s="368"/>
      <c r="AJ105" s="368"/>
      <c r="AK105" s="368"/>
      <c r="AL105" s="368"/>
      <c r="AM105" s="368"/>
      <c r="AN105" s="368"/>
      <c r="AO105" s="368"/>
      <c r="AP105" s="368"/>
      <c r="AQ105" s="368"/>
      <c r="AR105" s="366"/>
      <c r="AS105" s="366"/>
      <c r="AT105" s="409">
        <f>SUM(AT104)</f>
        <v>1</v>
      </c>
      <c r="AU105" s="379">
        <f>SUM(AU104)</f>
        <v>1</v>
      </c>
      <c r="AV105" s="369">
        <f>SUM(AV104)</f>
        <v>0</v>
      </c>
      <c r="AW105" s="369">
        <f>SUM(AW104)</f>
        <v>3.7500000000000001E-4</v>
      </c>
      <c r="AX105" s="410"/>
      <c r="AY105" s="410"/>
      <c r="AZ105" s="411"/>
      <c r="BA105" s="412"/>
      <c r="BB105" s="420"/>
      <c r="BC105" s="421"/>
      <c r="BD105" s="414"/>
      <c r="BE105" s="366"/>
    </row>
    <row r="106" spans="1:57" s="351" customFormat="1" ht="15" customHeight="1" x14ac:dyDescent="0.25">
      <c r="A106" s="396">
        <v>1</v>
      </c>
      <c r="B106" s="422" t="s">
        <v>312</v>
      </c>
      <c r="C106" s="423" t="s">
        <v>120</v>
      </c>
      <c r="D106" s="333" t="s">
        <v>29</v>
      </c>
      <c r="E106" s="418" t="s">
        <v>236</v>
      </c>
      <c r="F106" s="418" t="s">
        <v>105</v>
      </c>
      <c r="G106" s="418" t="s">
        <v>122</v>
      </c>
      <c r="H106" s="365"/>
      <c r="I106" s="365"/>
      <c r="J106" s="365"/>
      <c r="K106" s="365"/>
      <c r="L106" s="366"/>
      <c r="M106" s="366"/>
      <c r="N106" s="399">
        <v>23</v>
      </c>
      <c r="O106" s="317">
        <f>SUM(N106)</f>
        <v>23</v>
      </c>
      <c r="P106" s="368"/>
      <c r="Q106" s="368"/>
      <c r="R106" s="368"/>
      <c r="S106" s="368"/>
      <c r="T106" s="368"/>
      <c r="U106" s="368"/>
      <c r="V106" s="368"/>
      <c r="W106" s="368"/>
      <c r="X106" s="368"/>
      <c r="Y106" s="368"/>
      <c r="Z106" s="368"/>
      <c r="AA106" s="368"/>
      <c r="AB106" s="368"/>
      <c r="AC106" s="368"/>
      <c r="AD106" s="368"/>
      <c r="AE106" s="368"/>
      <c r="AF106" s="368"/>
      <c r="AG106" s="368"/>
      <c r="AH106" s="368"/>
      <c r="AI106" s="368"/>
      <c r="AJ106" s="368"/>
      <c r="AK106" s="368"/>
      <c r="AL106" s="368"/>
      <c r="AM106" s="368"/>
      <c r="AN106" s="368"/>
      <c r="AO106" s="368"/>
      <c r="AP106" s="368"/>
      <c r="AQ106" s="368"/>
      <c r="AR106" s="366"/>
      <c r="AS106" s="366"/>
      <c r="AT106" s="401">
        <f>N106+R106+V106+Z106+AD106+AH106+AL106+AP106+J106</f>
        <v>23</v>
      </c>
      <c r="AU106" s="317">
        <f>AR106+AS106+AT106</f>
        <v>23</v>
      </c>
      <c r="AV106" s="332">
        <f>(AT106*BD106)/1000</f>
        <v>9.2000000000000016E-3</v>
      </c>
      <c r="AW106" s="332">
        <f>(AU106*BD106)/1000</f>
        <v>9.2000000000000016E-3</v>
      </c>
      <c r="AX106" s="404"/>
      <c r="AY106" s="404"/>
      <c r="AZ106" s="421"/>
      <c r="BA106" s="412"/>
      <c r="BB106" s="348"/>
      <c r="BC106" s="412"/>
      <c r="BD106" s="403">
        <v>0.4</v>
      </c>
      <c r="BE106" s="366"/>
    </row>
    <row r="107" spans="1:57" s="351" customFormat="1" ht="15" customHeight="1" x14ac:dyDescent="0.25">
      <c r="A107" s="424">
        <v>2</v>
      </c>
      <c r="B107" s="422" t="s">
        <v>312</v>
      </c>
      <c r="C107" s="425" t="s">
        <v>313</v>
      </c>
      <c r="D107" s="333" t="s">
        <v>29</v>
      </c>
      <c r="E107" s="426" t="s">
        <v>76</v>
      </c>
      <c r="F107" s="427" t="s">
        <v>314</v>
      </c>
      <c r="G107" s="426" t="s">
        <v>122</v>
      </c>
      <c r="H107" s="365"/>
      <c r="I107" s="365"/>
      <c r="J107" s="365"/>
      <c r="K107" s="365"/>
      <c r="L107" s="366"/>
      <c r="M107" s="366"/>
      <c r="N107" s="399">
        <v>4</v>
      </c>
      <c r="O107" s="317">
        <f>SUM(N107)</f>
        <v>4</v>
      </c>
      <c r="P107" s="368"/>
      <c r="Q107" s="368"/>
      <c r="R107" s="368"/>
      <c r="S107" s="368"/>
      <c r="T107" s="368"/>
      <c r="U107" s="368"/>
      <c r="V107" s="368"/>
      <c r="W107" s="368"/>
      <c r="X107" s="368"/>
      <c r="Y107" s="368"/>
      <c r="Z107" s="368"/>
      <c r="AA107" s="368"/>
      <c r="AB107" s="368"/>
      <c r="AC107" s="368"/>
      <c r="AD107" s="368"/>
      <c r="AE107" s="368"/>
      <c r="AF107" s="368"/>
      <c r="AG107" s="368"/>
      <c r="AH107" s="368"/>
      <c r="AI107" s="368"/>
      <c r="AJ107" s="368"/>
      <c r="AK107" s="368"/>
      <c r="AL107" s="368"/>
      <c r="AM107" s="368"/>
      <c r="AN107" s="368"/>
      <c r="AO107" s="368"/>
      <c r="AP107" s="368"/>
      <c r="AQ107" s="368"/>
      <c r="AR107" s="366"/>
      <c r="AS107" s="366"/>
      <c r="AT107" s="401">
        <f>N107+R107+V107+Z107+AD107+AH107+AL107+AP107+J107</f>
        <v>4</v>
      </c>
      <c r="AU107" s="317">
        <f>AR107+AS107+AT107</f>
        <v>4</v>
      </c>
      <c r="AV107" s="332">
        <f>(AT107*BD107)/1000</f>
        <v>1.6000000000000001E-3</v>
      </c>
      <c r="AW107" s="332">
        <f>(AU107*BD107)/1000</f>
        <v>1.6000000000000001E-3</v>
      </c>
      <c r="AX107" s="404"/>
      <c r="AY107" s="404"/>
      <c r="AZ107" s="421"/>
      <c r="BA107" s="412"/>
      <c r="BB107" s="348"/>
      <c r="BC107" s="412"/>
      <c r="BD107" s="403">
        <v>0.4</v>
      </c>
      <c r="BE107" s="366"/>
    </row>
    <row r="108" spans="1:57" s="351" customFormat="1" ht="15" customHeight="1" x14ac:dyDescent="0.25">
      <c r="A108" s="424">
        <v>3</v>
      </c>
      <c r="B108" s="422" t="s">
        <v>312</v>
      </c>
      <c r="C108" s="423" t="s">
        <v>120</v>
      </c>
      <c r="D108" s="333" t="s">
        <v>29</v>
      </c>
      <c r="E108" s="426" t="s">
        <v>121</v>
      </c>
      <c r="F108" s="427">
        <v>87</v>
      </c>
      <c r="G108" s="426" t="s">
        <v>122</v>
      </c>
      <c r="H108" s="365"/>
      <c r="I108" s="365"/>
      <c r="J108" s="365"/>
      <c r="K108" s="365"/>
      <c r="L108" s="366"/>
      <c r="M108" s="366"/>
      <c r="N108" s="399">
        <v>3</v>
      </c>
      <c r="O108" s="317">
        <f>SUM(N108)</f>
        <v>3</v>
      </c>
      <c r="P108" s="368"/>
      <c r="Q108" s="368"/>
      <c r="R108" s="368"/>
      <c r="S108" s="368"/>
      <c r="T108" s="368"/>
      <c r="U108" s="368"/>
      <c r="V108" s="368"/>
      <c r="W108" s="368"/>
      <c r="X108" s="368"/>
      <c r="Y108" s="368"/>
      <c r="Z108" s="368"/>
      <c r="AA108" s="368"/>
      <c r="AB108" s="368"/>
      <c r="AC108" s="368"/>
      <c r="AD108" s="368"/>
      <c r="AE108" s="368"/>
      <c r="AF108" s="368"/>
      <c r="AG108" s="368"/>
      <c r="AH108" s="368"/>
      <c r="AI108" s="368"/>
      <c r="AJ108" s="368"/>
      <c r="AK108" s="368"/>
      <c r="AL108" s="368"/>
      <c r="AM108" s="368"/>
      <c r="AN108" s="368"/>
      <c r="AO108" s="368"/>
      <c r="AP108" s="368"/>
      <c r="AQ108" s="368"/>
      <c r="AR108" s="366"/>
      <c r="AS108" s="366"/>
      <c r="AT108" s="401">
        <f>N108+R108+V108+Z108+AD108+AH108+AL108+AP108+J108</f>
        <v>3</v>
      </c>
      <c r="AU108" s="317">
        <f>AR108+AS108+AT108</f>
        <v>3</v>
      </c>
      <c r="AV108" s="332">
        <f>(AT108*BD108)/1000</f>
        <v>1.2000000000000001E-3</v>
      </c>
      <c r="AW108" s="332">
        <f>(AU108*BD108)/1000</f>
        <v>1.2000000000000001E-3</v>
      </c>
      <c r="AX108" s="404"/>
      <c r="AY108" s="404"/>
      <c r="AZ108" s="421"/>
      <c r="BA108" s="412"/>
      <c r="BB108" s="348"/>
      <c r="BC108" s="412"/>
      <c r="BD108" s="403">
        <v>0.4</v>
      </c>
      <c r="BE108" s="366"/>
    </row>
    <row r="109" spans="1:57" s="351" customFormat="1" ht="15" customHeight="1" x14ac:dyDescent="0.25">
      <c r="A109" s="404"/>
      <c r="B109" s="413"/>
      <c r="C109" s="376" t="s">
        <v>52</v>
      </c>
      <c r="D109" s="405"/>
      <c r="E109" s="405"/>
      <c r="F109" s="405"/>
      <c r="G109" s="405"/>
      <c r="H109" s="365"/>
      <c r="I109" s="365"/>
      <c r="J109" s="365"/>
      <c r="K109" s="365"/>
      <c r="L109" s="366"/>
      <c r="M109" s="366"/>
      <c r="N109" s="409">
        <f>SUM(N106:N108)</f>
        <v>30</v>
      </c>
      <c r="O109" s="409">
        <f>SUM(O106:O108)</f>
        <v>30</v>
      </c>
      <c r="P109" s="368"/>
      <c r="Q109" s="368"/>
      <c r="R109" s="368"/>
      <c r="S109" s="368"/>
      <c r="T109" s="368"/>
      <c r="U109" s="368"/>
      <c r="V109" s="368"/>
      <c r="W109" s="368"/>
      <c r="X109" s="368"/>
      <c r="Y109" s="368"/>
      <c r="Z109" s="368"/>
      <c r="AA109" s="368"/>
      <c r="AB109" s="368"/>
      <c r="AC109" s="368"/>
      <c r="AD109" s="368"/>
      <c r="AE109" s="368"/>
      <c r="AF109" s="368"/>
      <c r="AG109" s="368"/>
      <c r="AH109" s="368"/>
      <c r="AI109" s="368"/>
      <c r="AJ109" s="368"/>
      <c r="AK109" s="368"/>
      <c r="AL109" s="368"/>
      <c r="AM109" s="368"/>
      <c r="AN109" s="368"/>
      <c r="AO109" s="368"/>
      <c r="AP109" s="368"/>
      <c r="AQ109" s="368"/>
      <c r="AR109" s="366"/>
      <c r="AS109" s="366"/>
      <c r="AT109" s="409">
        <f>SUM(AT106:AT108)</f>
        <v>30</v>
      </c>
      <c r="AU109" s="379">
        <f>SUM(AU106:AU108)</f>
        <v>30</v>
      </c>
      <c r="AV109" s="428">
        <f>SUM(AV106:AV106)</f>
        <v>9.2000000000000016E-3</v>
      </c>
      <c r="AW109" s="428">
        <f>SUM(AW106:AW106)</f>
        <v>9.2000000000000016E-3</v>
      </c>
      <c r="AX109" s="410"/>
      <c r="AY109" s="410"/>
      <c r="AZ109" s="411"/>
      <c r="BA109" s="412"/>
      <c r="BB109" s="413"/>
      <c r="BC109" s="412"/>
      <c r="BD109" s="414"/>
      <c r="BE109" s="366"/>
    </row>
    <row r="110" spans="1:57" s="351" customFormat="1" ht="15" customHeight="1" x14ac:dyDescent="0.25">
      <c r="A110" s="396">
        <v>1</v>
      </c>
      <c r="B110" s="396">
        <v>51000001287</v>
      </c>
      <c r="C110" s="397" t="s">
        <v>123</v>
      </c>
      <c r="D110" s="333" t="s">
        <v>29</v>
      </c>
      <c r="E110" s="398" t="s">
        <v>124</v>
      </c>
      <c r="F110" s="398">
        <v>82</v>
      </c>
      <c r="G110" s="398" t="s">
        <v>125</v>
      </c>
      <c r="H110" s="365"/>
      <c r="I110" s="365"/>
      <c r="J110" s="365"/>
      <c r="K110" s="365"/>
      <c r="L110" s="366"/>
      <c r="M110" s="366"/>
      <c r="N110" s="399">
        <v>29</v>
      </c>
      <c r="O110" s="400">
        <f>SUM(N110)</f>
        <v>29</v>
      </c>
      <c r="P110" s="368"/>
      <c r="Q110" s="368"/>
      <c r="R110" s="368"/>
      <c r="S110" s="368"/>
      <c r="T110" s="368"/>
      <c r="U110" s="368"/>
      <c r="V110" s="368"/>
      <c r="W110" s="368"/>
      <c r="X110" s="368"/>
      <c r="Y110" s="368"/>
      <c r="Z110" s="368"/>
      <c r="AA110" s="368"/>
      <c r="AB110" s="368"/>
      <c r="AC110" s="368"/>
      <c r="AD110" s="368"/>
      <c r="AE110" s="368"/>
      <c r="AF110" s="368"/>
      <c r="AG110" s="368"/>
      <c r="AH110" s="368"/>
      <c r="AI110" s="368"/>
      <c r="AJ110" s="368"/>
      <c r="AK110" s="368"/>
      <c r="AL110" s="368"/>
      <c r="AM110" s="368"/>
      <c r="AN110" s="368"/>
      <c r="AO110" s="368"/>
      <c r="AP110" s="368"/>
      <c r="AQ110" s="368"/>
      <c r="AR110" s="366"/>
      <c r="AS110" s="366"/>
      <c r="AT110" s="401">
        <f>N110+R110+V110+Z110+AD110+AH110+AL110+AP110+J110</f>
        <v>29</v>
      </c>
      <c r="AU110" s="317">
        <f>AR110+AS110+AT110</f>
        <v>29</v>
      </c>
      <c r="AV110" s="332">
        <f>(AT110*BD110)/1000</f>
        <v>8.12E-4</v>
      </c>
      <c r="AW110" s="332">
        <f>(AU110*BD110)/1000</f>
        <v>8.12E-4</v>
      </c>
      <c r="AX110" s="396" t="s">
        <v>43</v>
      </c>
      <c r="AY110" s="396"/>
      <c r="AZ110" s="399"/>
      <c r="BA110" s="402"/>
      <c r="BB110" s="348"/>
      <c r="BC110" s="402">
        <v>400</v>
      </c>
      <c r="BD110" s="403">
        <v>2.8000000000000001E-2</v>
      </c>
      <c r="BE110" s="366"/>
    </row>
    <row r="111" spans="1:57" s="351" customFormat="1" ht="15" customHeight="1" x14ac:dyDescent="0.25">
      <c r="A111" s="404"/>
      <c r="B111" s="405"/>
      <c r="C111" s="376" t="s">
        <v>52</v>
      </c>
      <c r="D111" s="406"/>
      <c r="E111" s="407"/>
      <c r="F111" s="407"/>
      <c r="G111" s="407"/>
      <c r="H111" s="365"/>
      <c r="I111" s="365"/>
      <c r="J111" s="365"/>
      <c r="K111" s="365"/>
      <c r="L111" s="366"/>
      <c r="M111" s="366"/>
      <c r="N111" s="408">
        <f>SUM(N110)</f>
        <v>29</v>
      </c>
      <c r="O111" s="408">
        <f>SUM(O110)</f>
        <v>29</v>
      </c>
      <c r="P111" s="368"/>
      <c r="Q111" s="368"/>
      <c r="R111" s="368"/>
      <c r="S111" s="368"/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68"/>
      <c r="AF111" s="368"/>
      <c r="AG111" s="368"/>
      <c r="AH111" s="368"/>
      <c r="AI111" s="368"/>
      <c r="AJ111" s="368"/>
      <c r="AK111" s="368"/>
      <c r="AL111" s="368"/>
      <c r="AM111" s="368"/>
      <c r="AN111" s="368"/>
      <c r="AO111" s="368"/>
      <c r="AP111" s="368"/>
      <c r="AQ111" s="368"/>
      <c r="AR111" s="366"/>
      <c r="AS111" s="366"/>
      <c r="AT111" s="409">
        <f>SUM(AT110)</f>
        <v>29</v>
      </c>
      <c r="AU111" s="379">
        <f>SUM(AU110)</f>
        <v>29</v>
      </c>
      <c r="AV111" s="369">
        <f>SUM(AV110)</f>
        <v>8.12E-4</v>
      </c>
      <c r="AW111" s="369">
        <f>SUM(AW110)</f>
        <v>8.12E-4</v>
      </c>
      <c r="AX111" s="410"/>
      <c r="AY111" s="410"/>
      <c r="AZ111" s="411"/>
      <c r="BA111" s="412"/>
      <c r="BB111" s="413"/>
      <c r="BC111" s="404"/>
      <c r="BD111" s="414"/>
      <c r="BE111" s="366"/>
    </row>
    <row r="112" spans="1:57" s="351" customFormat="1" ht="15" customHeight="1" x14ac:dyDescent="0.25">
      <c r="A112" s="429">
        <v>1</v>
      </c>
      <c r="B112" s="430"/>
      <c r="C112" s="431" t="s">
        <v>315</v>
      </c>
      <c r="D112" s="432" t="s">
        <v>29</v>
      </c>
      <c r="E112" s="433" t="s">
        <v>116</v>
      </c>
      <c r="F112" s="433" t="s">
        <v>316</v>
      </c>
      <c r="G112" s="433" t="s">
        <v>40</v>
      </c>
      <c r="H112" s="365"/>
      <c r="I112" s="365"/>
      <c r="J112" s="365"/>
      <c r="K112" s="365"/>
      <c r="L112" s="434"/>
      <c r="M112" s="434"/>
      <c r="N112" s="434">
        <v>100</v>
      </c>
      <c r="O112" s="434">
        <v>100</v>
      </c>
      <c r="P112" s="368"/>
      <c r="Q112" s="368"/>
      <c r="R112" s="368"/>
      <c r="S112" s="368"/>
      <c r="T112" s="368"/>
      <c r="U112" s="368"/>
      <c r="V112" s="368"/>
      <c r="W112" s="368"/>
      <c r="X112" s="368"/>
      <c r="Y112" s="368"/>
      <c r="Z112" s="368"/>
      <c r="AA112" s="368"/>
      <c r="AB112" s="368"/>
      <c r="AC112" s="368"/>
      <c r="AD112" s="368"/>
      <c r="AE112" s="368"/>
      <c r="AF112" s="368"/>
      <c r="AG112" s="368"/>
      <c r="AH112" s="368"/>
      <c r="AI112" s="368"/>
      <c r="AJ112" s="368"/>
      <c r="AK112" s="368"/>
      <c r="AL112" s="368"/>
      <c r="AM112" s="368"/>
      <c r="AN112" s="368"/>
      <c r="AO112" s="368"/>
      <c r="AP112" s="368"/>
      <c r="AQ112" s="368"/>
      <c r="AR112" s="318">
        <f t="shared" ref="AR112:AT115" si="27">L112+P112+T112+X112+AB112+AF112+AJ112+AN112</f>
        <v>0</v>
      </c>
      <c r="AS112" s="318">
        <f t="shared" si="27"/>
        <v>0</v>
      </c>
      <c r="AT112" s="318">
        <f t="shared" si="27"/>
        <v>100</v>
      </c>
      <c r="AU112" s="318">
        <f t="shared" ref="AU112:AU115" si="28">AR112+AS112+AT112</f>
        <v>100</v>
      </c>
      <c r="AV112" s="435">
        <f t="shared" ref="AV112" si="29">(AU112*BD112)/1000</f>
        <v>0.44166999999999995</v>
      </c>
      <c r="AW112" s="435">
        <f t="shared" ref="AW112" si="30">(AU112*BD112)/1000</f>
        <v>0.44166999999999995</v>
      </c>
      <c r="AX112" s="436"/>
      <c r="AY112" s="436"/>
      <c r="AZ112" s="437"/>
      <c r="BA112" s="438"/>
      <c r="BB112" s="430"/>
      <c r="BC112" s="439"/>
      <c r="BD112" s="440">
        <v>4.4166999999999996</v>
      </c>
      <c r="BE112" s="441"/>
    </row>
    <row r="113" spans="1:57" s="351" customFormat="1" ht="15" customHeight="1" x14ac:dyDescent="0.25">
      <c r="A113" s="436"/>
      <c r="B113" s="442"/>
      <c r="C113" s="443" t="s">
        <v>53</v>
      </c>
      <c r="D113" s="444" t="s">
        <v>29</v>
      </c>
      <c r="E113" s="444"/>
      <c r="F113" s="444"/>
      <c r="G113" s="444"/>
      <c r="H113" s="365"/>
      <c r="I113" s="365"/>
      <c r="J113" s="365"/>
      <c r="K113" s="365"/>
      <c r="L113" s="445"/>
      <c r="M113" s="445"/>
      <c r="N113" s="445">
        <f>SUM(N112)</f>
        <v>100</v>
      </c>
      <c r="O113" s="445">
        <f>SUM(O112)</f>
        <v>100</v>
      </c>
      <c r="P113" s="368"/>
      <c r="Q113" s="368"/>
      <c r="R113" s="368"/>
      <c r="S113" s="368"/>
      <c r="T113" s="368"/>
      <c r="U113" s="368"/>
      <c r="V113" s="368"/>
      <c r="W113" s="368"/>
      <c r="X113" s="368"/>
      <c r="Y113" s="368"/>
      <c r="Z113" s="368"/>
      <c r="AA113" s="368"/>
      <c r="AB113" s="368"/>
      <c r="AC113" s="368"/>
      <c r="AD113" s="368"/>
      <c r="AE113" s="368"/>
      <c r="AF113" s="368"/>
      <c r="AG113" s="368"/>
      <c r="AH113" s="368"/>
      <c r="AI113" s="368"/>
      <c r="AJ113" s="368"/>
      <c r="AK113" s="368"/>
      <c r="AL113" s="368"/>
      <c r="AM113" s="368"/>
      <c r="AN113" s="368"/>
      <c r="AO113" s="368"/>
      <c r="AP113" s="368"/>
      <c r="AQ113" s="368"/>
      <c r="AR113" s="367">
        <f t="shared" si="27"/>
        <v>0</v>
      </c>
      <c r="AS113" s="367">
        <f t="shared" si="27"/>
        <v>0</v>
      </c>
      <c r="AT113" s="367">
        <f t="shared" si="27"/>
        <v>100</v>
      </c>
      <c r="AU113" s="367">
        <f t="shared" si="28"/>
        <v>100</v>
      </c>
      <c r="AV113" s="446">
        <f>SUM(AV112)</f>
        <v>0.44166999999999995</v>
      </c>
      <c r="AW113" s="446">
        <f>SUM(AW112)</f>
        <v>0.44166999999999995</v>
      </c>
      <c r="AX113" s="436"/>
      <c r="AY113" s="436"/>
      <c r="AZ113" s="437"/>
      <c r="BA113" s="438"/>
      <c r="BB113" s="442"/>
      <c r="BC113" s="438"/>
      <c r="BD113" s="447"/>
      <c r="BE113" s="441"/>
    </row>
    <row r="114" spans="1:57" s="351" customFormat="1" ht="15" customHeight="1" x14ac:dyDescent="0.25">
      <c r="A114" s="448">
        <v>1</v>
      </c>
      <c r="B114" s="449">
        <v>51000001282</v>
      </c>
      <c r="C114" s="450" t="s">
        <v>317</v>
      </c>
      <c r="D114" s="432" t="s">
        <v>29</v>
      </c>
      <c r="E114" s="448">
        <v>2</v>
      </c>
      <c r="F114" s="448">
        <v>66</v>
      </c>
      <c r="G114" s="448">
        <v>10</v>
      </c>
      <c r="H114" s="365"/>
      <c r="I114" s="365"/>
      <c r="J114" s="365"/>
      <c r="K114" s="365"/>
      <c r="L114" s="451"/>
      <c r="M114" s="451"/>
      <c r="N114" s="451">
        <v>379</v>
      </c>
      <c r="O114" s="451">
        <v>379</v>
      </c>
      <c r="P114" s="368"/>
      <c r="Q114" s="368"/>
      <c r="R114" s="368"/>
      <c r="S114" s="368"/>
      <c r="T114" s="368"/>
      <c r="U114" s="368"/>
      <c r="V114" s="368"/>
      <c r="W114" s="368"/>
      <c r="X114" s="368"/>
      <c r="Y114" s="368"/>
      <c r="Z114" s="368"/>
      <c r="AA114" s="368"/>
      <c r="AB114" s="368"/>
      <c r="AC114" s="368"/>
      <c r="AD114" s="368"/>
      <c r="AE114" s="368"/>
      <c r="AF114" s="368"/>
      <c r="AG114" s="368"/>
      <c r="AH114" s="368"/>
      <c r="AI114" s="368"/>
      <c r="AJ114" s="368"/>
      <c r="AK114" s="368"/>
      <c r="AL114" s="368"/>
      <c r="AM114" s="368"/>
      <c r="AN114" s="368"/>
      <c r="AO114" s="368"/>
      <c r="AP114" s="368"/>
      <c r="AQ114" s="368"/>
      <c r="AR114" s="318">
        <f t="shared" si="27"/>
        <v>0</v>
      </c>
      <c r="AS114" s="318">
        <f t="shared" si="27"/>
        <v>0</v>
      </c>
      <c r="AT114" s="318">
        <f t="shared" si="27"/>
        <v>379</v>
      </c>
      <c r="AU114" s="318">
        <f t="shared" si="28"/>
        <v>379</v>
      </c>
      <c r="AV114" s="435">
        <f>(AU114*BD114)/1000</f>
        <v>2.1224E-2</v>
      </c>
      <c r="AW114" s="435">
        <f t="shared" ref="AW114" si="31">(AU114*BD114)/1000</f>
        <v>2.1224E-2</v>
      </c>
      <c r="AX114" s="436"/>
      <c r="AY114" s="436"/>
      <c r="AZ114" s="437"/>
      <c r="BA114" s="438"/>
      <c r="BB114" s="452">
        <v>62</v>
      </c>
      <c r="BC114" s="453">
        <v>400</v>
      </c>
      <c r="BD114" s="454">
        <v>5.6000000000000001E-2</v>
      </c>
      <c r="BE114" s="441"/>
    </row>
    <row r="115" spans="1:57" s="351" customFormat="1" ht="15" customHeight="1" x14ac:dyDescent="0.25">
      <c r="A115" s="436"/>
      <c r="B115" s="442"/>
      <c r="C115" s="443" t="s">
        <v>53</v>
      </c>
      <c r="D115" s="444" t="s">
        <v>29</v>
      </c>
      <c r="E115" s="444"/>
      <c r="F115" s="444"/>
      <c r="G115" s="444"/>
      <c r="H115" s="365"/>
      <c r="I115" s="365"/>
      <c r="J115" s="365"/>
      <c r="K115" s="365"/>
      <c r="L115" s="445"/>
      <c r="M115" s="445"/>
      <c r="N115" s="445">
        <f>SUM(N114)</f>
        <v>379</v>
      </c>
      <c r="O115" s="445">
        <f>SUM(O114)</f>
        <v>379</v>
      </c>
      <c r="P115" s="368"/>
      <c r="Q115" s="368"/>
      <c r="R115" s="368"/>
      <c r="S115" s="368"/>
      <c r="T115" s="368"/>
      <c r="U115" s="368"/>
      <c r="V115" s="368"/>
      <c r="W115" s="368"/>
      <c r="X115" s="368"/>
      <c r="Y115" s="368"/>
      <c r="Z115" s="368"/>
      <c r="AA115" s="368"/>
      <c r="AB115" s="368"/>
      <c r="AC115" s="368"/>
      <c r="AD115" s="368"/>
      <c r="AE115" s="368"/>
      <c r="AF115" s="368"/>
      <c r="AG115" s="368"/>
      <c r="AH115" s="368"/>
      <c r="AI115" s="368"/>
      <c r="AJ115" s="368"/>
      <c r="AK115" s="368"/>
      <c r="AL115" s="368"/>
      <c r="AM115" s="368"/>
      <c r="AN115" s="368"/>
      <c r="AO115" s="368"/>
      <c r="AP115" s="368"/>
      <c r="AQ115" s="368"/>
      <c r="AR115" s="367">
        <f t="shared" si="27"/>
        <v>0</v>
      </c>
      <c r="AS115" s="367">
        <f t="shared" si="27"/>
        <v>0</v>
      </c>
      <c r="AT115" s="367">
        <f t="shared" si="27"/>
        <v>379</v>
      </c>
      <c r="AU115" s="367">
        <f t="shared" si="28"/>
        <v>379</v>
      </c>
      <c r="AV115" s="446">
        <f>SUM(AV114)</f>
        <v>2.1224E-2</v>
      </c>
      <c r="AW115" s="446">
        <f>SUM(AW114)</f>
        <v>2.1224E-2</v>
      </c>
      <c r="AX115" s="436"/>
      <c r="AY115" s="436"/>
      <c r="AZ115" s="437"/>
      <c r="BA115" s="438"/>
      <c r="BB115" s="442"/>
      <c r="BC115" s="438"/>
      <c r="BD115" s="447"/>
      <c r="BE115" s="441"/>
    </row>
    <row r="116" spans="1:57" s="351" customFormat="1" ht="15" customHeight="1" x14ac:dyDescent="0.25">
      <c r="A116" s="455">
        <v>1</v>
      </c>
      <c r="B116" s="456">
        <v>728241110007</v>
      </c>
      <c r="C116" s="457" t="s">
        <v>318</v>
      </c>
      <c r="D116" s="455" t="s">
        <v>33</v>
      </c>
      <c r="E116" s="455">
        <v>23</v>
      </c>
      <c r="F116" s="455">
        <v>52</v>
      </c>
      <c r="G116" s="455">
        <v>11</v>
      </c>
      <c r="H116" s="365"/>
      <c r="I116" s="365"/>
      <c r="J116" s="365"/>
      <c r="K116" s="365"/>
      <c r="L116" s="366"/>
      <c r="M116" s="366"/>
      <c r="N116" s="458">
        <v>753</v>
      </c>
      <c r="O116" s="458">
        <f>L116+M116+N116</f>
        <v>753</v>
      </c>
      <c r="P116" s="368"/>
      <c r="Q116" s="368"/>
      <c r="R116" s="368"/>
      <c r="S116" s="368"/>
      <c r="T116" s="368"/>
      <c r="U116" s="368"/>
      <c r="V116" s="368"/>
      <c r="W116" s="368"/>
      <c r="X116" s="368"/>
      <c r="Y116" s="368"/>
      <c r="Z116" s="368"/>
      <c r="AA116" s="368"/>
      <c r="AB116" s="368"/>
      <c r="AC116" s="368"/>
      <c r="AD116" s="368"/>
      <c r="AE116" s="368"/>
      <c r="AF116" s="368"/>
      <c r="AG116" s="368"/>
      <c r="AH116" s="368"/>
      <c r="AI116" s="368"/>
      <c r="AJ116" s="368"/>
      <c r="AK116" s="368"/>
      <c r="AL116" s="368"/>
      <c r="AM116" s="368"/>
      <c r="AN116" s="368"/>
      <c r="AO116" s="368"/>
      <c r="AP116" s="368"/>
      <c r="AQ116" s="368"/>
      <c r="AR116" s="366"/>
      <c r="AS116" s="366"/>
      <c r="AT116" s="331">
        <f>N116+R116+V116+Z116+AD116+AH116+AL116+AP116+J116</f>
        <v>753</v>
      </c>
      <c r="AU116" s="331">
        <f>AR116+AS116+AT116</f>
        <v>753</v>
      </c>
      <c r="AV116" s="332">
        <f>((AU116/BC116)*BB116)/1000</f>
        <v>3.3885000000000001</v>
      </c>
      <c r="AW116" s="332">
        <f>(AU116*BD116)/1000</f>
        <v>2.3343000000000003</v>
      </c>
      <c r="AX116" s="361"/>
      <c r="AY116" s="361"/>
      <c r="AZ116" s="366"/>
      <c r="BA116" s="366"/>
      <c r="BB116" s="459">
        <v>45</v>
      </c>
      <c r="BC116" s="459">
        <v>10</v>
      </c>
      <c r="BD116" s="460">
        <v>3.1</v>
      </c>
      <c r="BE116" s="366"/>
    </row>
    <row r="117" spans="1:57" s="351" customFormat="1" ht="15" customHeight="1" x14ac:dyDescent="0.25">
      <c r="A117" s="461"/>
      <c r="B117" s="462"/>
      <c r="C117" s="463" t="s">
        <v>30</v>
      </c>
      <c r="D117" s="464"/>
      <c r="E117" s="465"/>
      <c r="F117" s="465"/>
      <c r="G117" s="465"/>
      <c r="H117" s="365"/>
      <c r="I117" s="365"/>
      <c r="J117" s="365"/>
      <c r="K117" s="365"/>
      <c r="L117" s="366"/>
      <c r="M117" s="366"/>
      <c r="N117" s="367">
        <f>N116</f>
        <v>753</v>
      </c>
      <c r="O117" s="367">
        <f>O116</f>
        <v>753</v>
      </c>
      <c r="P117" s="368"/>
      <c r="Q117" s="368"/>
      <c r="R117" s="368"/>
      <c r="S117" s="368"/>
      <c r="T117" s="368"/>
      <c r="U117" s="368"/>
      <c r="V117" s="368"/>
      <c r="W117" s="368"/>
      <c r="X117" s="368"/>
      <c r="Y117" s="368"/>
      <c r="Z117" s="368"/>
      <c r="AA117" s="368"/>
      <c r="AB117" s="368"/>
      <c r="AC117" s="368"/>
      <c r="AD117" s="368"/>
      <c r="AE117" s="368"/>
      <c r="AF117" s="368"/>
      <c r="AG117" s="368"/>
      <c r="AH117" s="368"/>
      <c r="AI117" s="368"/>
      <c r="AJ117" s="368"/>
      <c r="AK117" s="368"/>
      <c r="AL117" s="368"/>
      <c r="AM117" s="368"/>
      <c r="AN117" s="368"/>
      <c r="AO117" s="368"/>
      <c r="AP117" s="368"/>
      <c r="AQ117" s="368"/>
      <c r="AR117" s="366"/>
      <c r="AS117" s="366"/>
      <c r="AT117" s="366">
        <f>SUM(AT116)</f>
        <v>753</v>
      </c>
      <c r="AU117" s="366">
        <f>SUM(AU116)</f>
        <v>753</v>
      </c>
      <c r="AV117" s="369">
        <f>SUM(AV116)</f>
        <v>3.3885000000000001</v>
      </c>
      <c r="AW117" s="369">
        <f>SUM(AW116)</f>
        <v>2.3343000000000003</v>
      </c>
      <c r="AX117" s="361"/>
      <c r="AY117" s="361"/>
      <c r="AZ117" s="366"/>
      <c r="BA117" s="366"/>
      <c r="BB117" s="373"/>
      <c r="BC117" s="361"/>
      <c r="BD117" s="374"/>
      <c r="BE117" s="366"/>
    </row>
    <row r="118" spans="1:57" s="351" customFormat="1" ht="15" customHeight="1" x14ac:dyDescent="0.25">
      <c r="A118" s="466">
        <v>1</v>
      </c>
      <c r="B118" s="466">
        <v>51000001357</v>
      </c>
      <c r="C118" s="467" t="s">
        <v>60</v>
      </c>
      <c r="D118" s="432" t="s">
        <v>29</v>
      </c>
      <c r="E118" s="433" t="s">
        <v>59</v>
      </c>
      <c r="F118" s="433" t="s">
        <v>77</v>
      </c>
      <c r="G118" s="433" t="s">
        <v>51</v>
      </c>
      <c r="H118" s="365"/>
      <c r="I118" s="365"/>
      <c r="J118" s="365"/>
      <c r="K118" s="365"/>
      <c r="L118" s="468"/>
      <c r="M118" s="468"/>
      <c r="N118" s="468">
        <v>647</v>
      </c>
      <c r="O118" s="434">
        <v>647</v>
      </c>
      <c r="P118" s="368"/>
      <c r="Q118" s="368"/>
      <c r="R118" s="368"/>
      <c r="S118" s="368"/>
      <c r="T118" s="368"/>
      <c r="U118" s="368"/>
      <c r="V118" s="368"/>
      <c r="W118" s="368"/>
      <c r="X118" s="368"/>
      <c r="Y118" s="368"/>
      <c r="Z118" s="368"/>
      <c r="AA118" s="368"/>
      <c r="AB118" s="368"/>
      <c r="AC118" s="368"/>
      <c r="AD118" s="368"/>
      <c r="AE118" s="368"/>
      <c r="AF118" s="368"/>
      <c r="AG118" s="368"/>
      <c r="AH118" s="368"/>
      <c r="AI118" s="368"/>
      <c r="AJ118" s="368"/>
      <c r="AK118" s="368"/>
      <c r="AL118" s="368"/>
      <c r="AM118" s="368"/>
      <c r="AN118" s="368"/>
      <c r="AO118" s="368"/>
      <c r="AP118" s="368"/>
      <c r="AQ118" s="368"/>
      <c r="AR118" s="469"/>
      <c r="AS118" s="469"/>
      <c r="AT118" s="468">
        <v>647</v>
      </c>
      <c r="AU118" s="434">
        <v>647</v>
      </c>
      <c r="AV118" s="435">
        <f>((AU118/BC118)*BB118)/1000</f>
        <v>6.2303703703703701E-2</v>
      </c>
      <c r="AW118" s="435">
        <f t="shared" ref="AW118:AW123" si="32">(AU118*BD118)/1000</f>
        <v>4.5290000000000004E-2</v>
      </c>
      <c r="AX118" s="470"/>
      <c r="AY118" s="470"/>
      <c r="AZ118" s="471"/>
      <c r="BA118" s="472"/>
      <c r="BB118" s="472">
        <v>52</v>
      </c>
      <c r="BC118" s="432">
        <v>540</v>
      </c>
      <c r="BD118" s="473">
        <v>7.0000000000000007E-2</v>
      </c>
      <c r="BE118" s="473"/>
    </row>
    <row r="119" spans="1:57" s="351" customFormat="1" ht="15" customHeight="1" x14ac:dyDescent="0.25">
      <c r="A119" s="466">
        <v>2</v>
      </c>
      <c r="B119" s="466">
        <v>51000001357</v>
      </c>
      <c r="C119" s="467" t="s">
        <v>60</v>
      </c>
      <c r="D119" s="432" t="s">
        <v>29</v>
      </c>
      <c r="E119" s="433" t="s">
        <v>190</v>
      </c>
      <c r="F119" s="433" t="s">
        <v>319</v>
      </c>
      <c r="G119" s="433" t="s">
        <v>51</v>
      </c>
      <c r="H119" s="365"/>
      <c r="I119" s="365"/>
      <c r="J119" s="365"/>
      <c r="K119" s="365"/>
      <c r="L119" s="468"/>
      <c r="M119" s="468"/>
      <c r="N119" s="468">
        <v>20</v>
      </c>
      <c r="O119" s="434">
        <v>20</v>
      </c>
      <c r="P119" s="368"/>
      <c r="Q119" s="368"/>
      <c r="R119" s="368"/>
      <c r="S119" s="368"/>
      <c r="T119" s="368"/>
      <c r="U119" s="368"/>
      <c r="V119" s="368"/>
      <c r="W119" s="368"/>
      <c r="X119" s="368"/>
      <c r="Y119" s="368"/>
      <c r="Z119" s="368"/>
      <c r="AA119" s="368"/>
      <c r="AB119" s="368"/>
      <c r="AC119" s="368"/>
      <c r="AD119" s="368"/>
      <c r="AE119" s="368"/>
      <c r="AF119" s="368"/>
      <c r="AG119" s="368"/>
      <c r="AH119" s="368"/>
      <c r="AI119" s="368"/>
      <c r="AJ119" s="368"/>
      <c r="AK119" s="368"/>
      <c r="AL119" s="368"/>
      <c r="AM119" s="368"/>
      <c r="AN119" s="368"/>
      <c r="AO119" s="368"/>
      <c r="AP119" s="368"/>
      <c r="AQ119" s="368"/>
      <c r="AR119" s="469"/>
      <c r="AS119" s="469"/>
      <c r="AT119" s="468">
        <v>20</v>
      </c>
      <c r="AU119" s="434">
        <v>20</v>
      </c>
      <c r="AV119" s="435">
        <f>((AU119/BC119)*BB119)/1000</f>
        <v>1.9259259259259258E-3</v>
      </c>
      <c r="AW119" s="435">
        <f t="shared" si="32"/>
        <v>1.4000000000000002E-3</v>
      </c>
      <c r="AX119" s="470"/>
      <c r="AY119" s="470"/>
      <c r="AZ119" s="471"/>
      <c r="BA119" s="472"/>
      <c r="BB119" s="472">
        <v>52</v>
      </c>
      <c r="BC119" s="432">
        <v>540</v>
      </c>
      <c r="BD119" s="473">
        <v>7.0000000000000007E-2</v>
      </c>
      <c r="BE119" s="473"/>
    </row>
    <row r="120" spans="1:57" s="351" customFormat="1" ht="15" customHeight="1" x14ac:dyDescent="0.25">
      <c r="A120" s="466">
        <v>3</v>
      </c>
      <c r="B120" s="466">
        <v>51000001357</v>
      </c>
      <c r="C120" s="467" t="s">
        <v>60</v>
      </c>
      <c r="D120" s="432" t="s">
        <v>29</v>
      </c>
      <c r="E120" s="433" t="s">
        <v>40</v>
      </c>
      <c r="F120" s="433" t="s">
        <v>319</v>
      </c>
      <c r="G120" s="433" t="s">
        <v>51</v>
      </c>
      <c r="H120" s="365"/>
      <c r="I120" s="365"/>
      <c r="J120" s="365"/>
      <c r="K120" s="365"/>
      <c r="L120" s="468"/>
      <c r="M120" s="468"/>
      <c r="N120" s="468">
        <v>1541</v>
      </c>
      <c r="O120" s="434">
        <v>1541</v>
      </c>
      <c r="P120" s="368"/>
      <c r="Q120" s="368"/>
      <c r="R120" s="368"/>
      <c r="S120" s="368"/>
      <c r="T120" s="368"/>
      <c r="U120" s="368"/>
      <c r="V120" s="368"/>
      <c r="W120" s="368"/>
      <c r="X120" s="368"/>
      <c r="Y120" s="368"/>
      <c r="Z120" s="368"/>
      <c r="AA120" s="368"/>
      <c r="AB120" s="368"/>
      <c r="AC120" s="368"/>
      <c r="AD120" s="368"/>
      <c r="AE120" s="368"/>
      <c r="AF120" s="368"/>
      <c r="AG120" s="368"/>
      <c r="AH120" s="368"/>
      <c r="AI120" s="368"/>
      <c r="AJ120" s="368"/>
      <c r="AK120" s="368"/>
      <c r="AL120" s="368"/>
      <c r="AM120" s="368"/>
      <c r="AN120" s="368"/>
      <c r="AO120" s="368"/>
      <c r="AP120" s="368"/>
      <c r="AQ120" s="368"/>
      <c r="AR120" s="469"/>
      <c r="AS120" s="469"/>
      <c r="AT120" s="468">
        <v>1541</v>
      </c>
      <c r="AU120" s="434">
        <v>1541</v>
      </c>
      <c r="AV120" s="435">
        <f t="shared" ref="AV120:AV123" si="33">((AU120/BC120)*BB120)/1000</f>
        <v>0.1483925925925926</v>
      </c>
      <c r="AW120" s="435">
        <f t="shared" si="32"/>
        <v>0.10787000000000001</v>
      </c>
      <c r="AX120" s="470"/>
      <c r="AY120" s="470"/>
      <c r="AZ120" s="471"/>
      <c r="BA120" s="472"/>
      <c r="BB120" s="472">
        <v>52</v>
      </c>
      <c r="BC120" s="432">
        <v>540</v>
      </c>
      <c r="BD120" s="473">
        <v>7.0000000000000007E-2</v>
      </c>
      <c r="BE120" s="473"/>
    </row>
    <row r="121" spans="1:57" s="351" customFormat="1" ht="15" customHeight="1" x14ac:dyDescent="0.25">
      <c r="A121" s="466">
        <v>4</v>
      </c>
      <c r="B121" s="466">
        <v>51000001357</v>
      </c>
      <c r="C121" s="467" t="s">
        <v>60</v>
      </c>
      <c r="D121" s="432" t="s">
        <v>29</v>
      </c>
      <c r="E121" s="433" t="s">
        <v>59</v>
      </c>
      <c r="F121" s="433" t="s">
        <v>320</v>
      </c>
      <c r="G121" s="433" t="s">
        <v>51</v>
      </c>
      <c r="H121" s="365"/>
      <c r="I121" s="365"/>
      <c r="J121" s="365"/>
      <c r="K121" s="365"/>
      <c r="L121" s="468"/>
      <c r="M121" s="468"/>
      <c r="N121" s="468">
        <v>630</v>
      </c>
      <c r="O121" s="434">
        <v>630</v>
      </c>
      <c r="P121" s="368"/>
      <c r="Q121" s="368"/>
      <c r="R121" s="368"/>
      <c r="S121" s="368"/>
      <c r="T121" s="368"/>
      <c r="U121" s="368"/>
      <c r="V121" s="368"/>
      <c r="W121" s="368"/>
      <c r="X121" s="368"/>
      <c r="Y121" s="368"/>
      <c r="Z121" s="368"/>
      <c r="AA121" s="368"/>
      <c r="AB121" s="368"/>
      <c r="AC121" s="368"/>
      <c r="AD121" s="368"/>
      <c r="AE121" s="368"/>
      <c r="AF121" s="368"/>
      <c r="AG121" s="368"/>
      <c r="AH121" s="368"/>
      <c r="AI121" s="368"/>
      <c r="AJ121" s="368"/>
      <c r="AK121" s="368"/>
      <c r="AL121" s="368"/>
      <c r="AM121" s="368"/>
      <c r="AN121" s="368"/>
      <c r="AO121" s="368"/>
      <c r="AP121" s="368"/>
      <c r="AQ121" s="368"/>
      <c r="AR121" s="469"/>
      <c r="AS121" s="469"/>
      <c r="AT121" s="468">
        <v>630</v>
      </c>
      <c r="AU121" s="434">
        <v>630</v>
      </c>
      <c r="AV121" s="435">
        <f t="shared" si="33"/>
        <v>6.0666666666666674E-2</v>
      </c>
      <c r="AW121" s="435">
        <f t="shared" si="32"/>
        <v>4.41E-2</v>
      </c>
      <c r="AX121" s="470"/>
      <c r="AY121" s="470"/>
      <c r="AZ121" s="471"/>
      <c r="BA121" s="472"/>
      <c r="BB121" s="472">
        <v>52</v>
      </c>
      <c r="BC121" s="432">
        <v>540</v>
      </c>
      <c r="BD121" s="473">
        <v>7.0000000000000007E-2</v>
      </c>
      <c r="BE121" s="473"/>
    </row>
    <row r="122" spans="1:57" s="351" customFormat="1" ht="15" customHeight="1" x14ac:dyDescent="0.25">
      <c r="A122" s="466">
        <v>5</v>
      </c>
      <c r="B122" s="466">
        <v>51000001357</v>
      </c>
      <c r="C122" s="467" t="s">
        <v>60</v>
      </c>
      <c r="D122" s="432" t="s">
        <v>29</v>
      </c>
      <c r="E122" s="433" t="s">
        <v>54</v>
      </c>
      <c r="F122" s="433" t="s">
        <v>321</v>
      </c>
      <c r="G122" s="433" t="s">
        <v>51</v>
      </c>
      <c r="H122" s="365"/>
      <c r="I122" s="365"/>
      <c r="J122" s="365"/>
      <c r="K122" s="365"/>
      <c r="L122" s="468"/>
      <c r="M122" s="468"/>
      <c r="N122" s="468">
        <v>1</v>
      </c>
      <c r="O122" s="434">
        <v>1</v>
      </c>
      <c r="P122" s="368"/>
      <c r="Q122" s="368"/>
      <c r="R122" s="368"/>
      <c r="S122" s="368"/>
      <c r="T122" s="368"/>
      <c r="U122" s="368"/>
      <c r="V122" s="368"/>
      <c r="W122" s="368"/>
      <c r="X122" s="368"/>
      <c r="Y122" s="368"/>
      <c r="Z122" s="368"/>
      <c r="AA122" s="368"/>
      <c r="AB122" s="368"/>
      <c r="AC122" s="368"/>
      <c r="AD122" s="368"/>
      <c r="AE122" s="368"/>
      <c r="AF122" s="368"/>
      <c r="AG122" s="368"/>
      <c r="AH122" s="368"/>
      <c r="AI122" s="368"/>
      <c r="AJ122" s="368"/>
      <c r="AK122" s="368"/>
      <c r="AL122" s="368"/>
      <c r="AM122" s="368"/>
      <c r="AN122" s="368"/>
      <c r="AO122" s="368"/>
      <c r="AP122" s="368"/>
      <c r="AQ122" s="368"/>
      <c r="AR122" s="469"/>
      <c r="AS122" s="469"/>
      <c r="AT122" s="468">
        <v>1</v>
      </c>
      <c r="AU122" s="434">
        <v>1</v>
      </c>
      <c r="AV122" s="435">
        <f t="shared" si="33"/>
        <v>9.6296296296296296E-5</v>
      </c>
      <c r="AW122" s="435">
        <f>(AU122*BD122)/1000</f>
        <v>7.0000000000000007E-5</v>
      </c>
      <c r="AX122" s="470"/>
      <c r="AY122" s="470"/>
      <c r="AZ122" s="471"/>
      <c r="BA122" s="472"/>
      <c r="BB122" s="472">
        <v>52</v>
      </c>
      <c r="BC122" s="432">
        <v>540</v>
      </c>
      <c r="BD122" s="473">
        <v>7.0000000000000007E-2</v>
      </c>
      <c r="BE122" s="473"/>
    </row>
    <row r="123" spans="1:57" s="351" customFormat="1" ht="15" customHeight="1" x14ac:dyDescent="0.25">
      <c r="A123" s="466">
        <v>6</v>
      </c>
      <c r="B123" s="466">
        <v>51000001357</v>
      </c>
      <c r="C123" s="467" t="s">
        <v>60</v>
      </c>
      <c r="D123" s="432" t="s">
        <v>29</v>
      </c>
      <c r="E123" s="433" t="s">
        <v>190</v>
      </c>
      <c r="F123" s="433" t="s">
        <v>68</v>
      </c>
      <c r="G123" s="433" t="s">
        <v>51</v>
      </c>
      <c r="H123" s="365"/>
      <c r="I123" s="365"/>
      <c r="J123" s="365"/>
      <c r="K123" s="365"/>
      <c r="L123" s="468"/>
      <c r="M123" s="468"/>
      <c r="N123" s="468">
        <v>1</v>
      </c>
      <c r="O123" s="434">
        <v>1</v>
      </c>
      <c r="P123" s="368"/>
      <c r="Q123" s="368"/>
      <c r="R123" s="368"/>
      <c r="S123" s="368"/>
      <c r="T123" s="368"/>
      <c r="U123" s="368"/>
      <c r="V123" s="368"/>
      <c r="W123" s="368"/>
      <c r="X123" s="368"/>
      <c r="Y123" s="368"/>
      <c r="Z123" s="368"/>
      <c r="AA123" s="368"/>
      <c r="AB123" s="368"/>
      <c r="AC123" s="368"/>
      <c r="AD123" s="368"/>
      <c r="AE123" s="368"/>
      <c r="AF123" s="368"/>
      <c r="AG123" s="368"/>
      <c r="AH123" s="368"/>
      <c r="AI123" s="368"/>
      <c r="AJ123" s="368"/>
      <c r="AK123" s="368"/>
      <c r="AL123" s="368"/>
      <c r="AM123" s="368"/>
      <c r="AN123" s="368"/>
      <c r="AO123" s="368"/>
      <c r="AP123" s="368"/>
      <c r="AQ123" s="368"/>
      <c r="AR123" s="469"/>
      <c r="AS123" s="469"/>
      <c r="AT123" s="468">
        <v>1</v>
      </c>
      <c r="AU123" s="434">
        <v>1</v>
      </c>
      <c r="AV123" s="435">
        <f t="shared" si="33"/>
        <v>9.6296296296296296E-5</v>
      </c>
      <c r="AW123" s="435">
        <f t="shared" si="32"/>
        <v>7.0000000000000007E-5</v>
      </c>
      <c r="AX123" s="470"/>
      <c r="AY123" s="470"/>
      <c r="AZ123" s="471"/>
      <c r="BA123" s="472"/>
      <c r="BB123" s="472">
        <v>52</v>
      </c>
      <c r="BC123" s="432">
        <v>540</v>
      </c>
      <c r="BD123" s="473">
        <v>7.0000000000000007E-2</v>
      </c>
      <c r="BE123" s="473"/>
    </row>
    <row r="124" spans="1:57" s="351" customFormat="1" ht="15" customHeight="1" x14ac:dyDescent="0.25">
      <c r="A124" s="466">
        <v>7</v>
      </c>
      <c r="B124" s="466">
        <v>51000001357</v>
      </c>
      <c r="C124" s="467" t="s">
        <v>60</v>
      </c>
      <c r="D124" s="432" t="s">
        <v>29</v>
      </c>
      <c r="E124" s="433" t="s">
        <v>190</v>
      </c>
      <c r="F124" s="433" t="s">
        <v>322</v>
      </c>
      <c r="G124" s="433" t="s">
        <v>51</v>
      </c>
      <c r="H124" s="365"/>
      <c r="I124" s="365"/>
      <c r="J124" s="365"/>
      <c r="K124" s="365"/>
      <c r="L124" s="468"/>
      <c r="M124" s="468"/>
      <c r="N124" s="468">
        <v>6</v>
      </c>
      <c r="O124" s="434">
        <v>6</v>
      </c>
      <c r="P124" s="368"/>
      <c r="Q124" s="368"/>
      <c r="R124" s="368"/>
      <c r="S124" s="368"/>
      <c r="T124" s="368"/>
      <c r="U124" s="368"/>
      <c r="V124" s="368"/>
      <c r="W124" s="368"/>
      <c r="X124" s="368"/>
      <c r="Y124" s="368"/>
      <c r="Z124" s="368"/>
      <c r="AA124" s="368"/>
      <c r="AB124" s="368"/>
      <c r="AC124" s="368"/>
      <c r="AD124" s="368"/>
      <c r="AE124" s="368"/>
      <c r="AF124" s="368"/>
      <c r="AG124" s="368"/>
      <c r="AH124" s="368"/>
      <c r="AI124" s="368"/>
      <c r="AJ124" s="368"/>
      <c r="AK124" s="368"/>
      <c r="AL124" s="368"/>
      <c r="AM124" s="368"/>
      <c r="AN124" s="368"/>
      <c r="AO124" s="368"/>
      <c r="AP124" s="368"/>
      <c r="AQ124" s="368"/>
      <c r="AR124" s="469"/>
      <c r="AS124" s="469"/>
      <c r="AT124" s="468">
        <v>6</v>
      </c>
      <c r="AU124" s="434">
        <v>6</v>
      </c>
      <c r="AV124" s="435">
        <f>((AU124/BC124)*BB124)/1000</f>
        <v>5.7777777777777786E-4</v>
      </c>
      <c r="AW124" s="435">
        <f>(AU124*BD124)/1000</f>
        <v>4.2000000000000002E-4</v>
      </c>
      <c r="AX124" s="470"/>
      <c r="AY124" s="470"/>
      <c r="AZ124" s="471"/>
      <c r="BA124" s="472"/>
      <c r="BB124" s="472">
        <v>52</v>
      </c>
      <c r="BC124" s="432">
        <v>540</v>
      </c>
      <c r="BD124" s="473">
        <v>7.0000000000000007E-2</v>
      </c>
      <c r="BE124" s="473"/>
    </row>
    <row r="125" spans="1:57" s="351" customFormat="1" ht="15" customHeight="1" x14ac:dyDescent="0.25">
      <c r="A125" s="436"/>
      <c r="B125" s="442"/>
      <c r="C125" s="443" t="s">
        <v>53</v>
      </c>
      <c r="D125" s="444" t="s">
        <v>29</v>
      </c>
      <c r="E125" s="441"/>
      <c r="F125" s="441"/>
      <c r="G125" s="441"/>
      <c r="H125" s="365"/>
      <c r="I125" s="365"/>
      <c r="J125" s="365"/>
      <c r="K125" s="365"/>
      <c r="L125" s="445"/>
      <c r="M125" s="445"/>
      <c r="N125" s="445">
        <f>SUM(N118:N124)</f>
        <v>2846</v>
      </c>
      <c r="O125" s="445">
        <f>SUM(O118:O124)</f>
        <v>2846</v>
      </c>
      <c r="P125" s="368"/>
      <c r="Q125" s="368"/>
      <c r="R125" s="368"/>
      <c r="S125" s="368"/>
      <c r="T125" s="368"/>
      <c r="U125" s="368"/>
      <c r="V125" s="368"/>
      <c r="W125" s="368"/>
      <c r="X125" s="368"/>
      <c r="Y125" s="368"/>
      <c r="Z125" s="368"/>
      <c r="AA125" s="368"/>
      <c r="AB125" s="368"/>
      <c r="AC125" s="368"/>
      <c r="AD125" s="368"/>
      <c r="AE125" s="368"/>
      <c r="AF125" s="368"/>
      <c r="AG125" s="368"/>
      <c r="AH125" s="368"/>
      <c r="AI125" s="368"/>
      <c r="AJ125" s="368"/>
      <c r="AK125" s="368"/>
      <c r="AL125" s="368"/>
      <c r="AM125" s="368"/>
      <c r="AN125" s="368"/>
      <c r="AO125" s="368"/>
      <c r="AP125" s="368"/>
      <c r="AQ125" s="368"/>
      <c r="AR125" s="469"/>
      <c r="AS125" s="469"/>
      <c r="AT125" s="445">
        <f>SUM(AT118:AT124)</f>
        <v>2846</v>
      </c>
      <c r="AU125" s="445">
        <f>SUM(AU118:AU124)</f>
        <v>2846</v>
      </c>
      <c r="AV125" s="446">
        <f>SUM(AV118:AV124)</f>
        <v>0.27405925925925934</v>
      </c>
      <c r="AW125" s="446">
        <f>SUM(AW118:AW124)</f>
        <v>0.19921999999999998</v>
      </c>
      <c r="AX125" s="470"/>
      <c r="AY125" s="470"/>
      <c r="AZ125" s="471"/>
      <c r="BA125" s="472"/>
      <c r="BB125" s="442"/>
      <c r="BC125" s="438"/>
      <c r="BD125" s="447"/>
      <c r="BE125" s="447"/>
    </row>
    <row r="126" spans="1:57" s="351" customFormat="1" ht="15" customHeight="1" x14ac:dyDescent="0.25">
      <c r="A126" s="474">
        <v>1</v>
      </c>
      <c r="B126" s="475">
        <v>51000001358</v>
      </c>
      <c r="C126" s="476" t="s">
        <v>323</v>
      </c>
      <c r="D126" s="432" t="s">
        <v>29</v>
      </c>
      <c r="E126" s="433" t="s">
        <v>190</v>
      </c>
      <c r="F126" s="433" t="s">
        <v>324</v>
      </c>
      <c r="G126" s="433" t="s">
        <v>51</v>
      </c>
      <c r="H126" s="365"/>
      <c r="I126" s="365"/>
      <c r="J126" s="365"/>
      <c r="K126" s="365"/>
      <c r="L126" s="468"/>
      <c r="M126" s="468"/>
      <c r="N126" s="468">
        <v>201</v>
      </c>
      <c r="O126" s="434">
        <v>201</v>
      </c>
      <c r="P126" s="368"/>
      <c r="Q126" s="368"/>
      <c r="R126" s="368"/>
      <c r="S126" s="368"/>
      <c r="T126" s="368"/>
      <c r="U126" s="368"/>
      <c r="V126" s="368"/>
      <c r="W126" s="368"/>
      <c r="X126" s="368"/>
      <c r="Y126" s="368"/>
      <c r="Z126" s="368"/>
      <c r="AA126" s="368"/>
      <c r="AB126" s="368"/>
      <c r="AC126" s="368"/>
      <c r="AD126" s="368"/>
      <c r="AE126" s="368"/>
      <c r="AF126" s="368"/>
      <c r="AG126" s="368"/>
      <c r="AH126" s="368"/>
      <c r="AI126" s="368"/>
      <c r="AJ126" s="368"/>
      <c r="AK126" s="368"/>
      <c r="AL126" s="368"/>
      <c r="AM126" s="368"/>
      <c r="AN126" s="368"/>
      <c r="AO126" s="368"/>
      <c r="AP126" s="368"/>
      <c r="AQ126" s="368"/>
      <c r="AR126" s="469"/>
      <c r="AS126" s="469"/>
      <c r="AT126" s="468">
        <v>201</v>
      </c>
      <c r="AU126" s="434">
        <v>201</v>
      </c>
      <c r="AV126" s="435">
        <f>((AU126/BC126)*BB126)/1000</f>
        <v>1.9355555555555553E-2</v>
      </c>
      <c r="AW126" s="435">
        <f>(AU126*BD126)/1000</f>
        <v>1.4070000000000003E-2</v>
      </c>
      <c r="AX126" s="470"/>
      <c r="AY126" s="470"/>
      <c r="AZ126" s="471"/>
      <c r="BA126" s="472"/>
      <c r="BB126" s="472">
        <v>52</v>
      </c>
      <c r="BC126" s="432">
        <v>540</v>
      </c>
      <c r="BD126" s="473">
        <v>7.0000000000000007E-2</v>
      </c>
      <c r="BE126" s="447"/>
    </row>
    <row r="127" spans="1:57" s="351" customFormat="1" ht="15" customHeight="1" x14ac:dyDescent="0.25">
      <c r="A127" s="474">
        <v>2</v>
      </c>
      <c r="B127" s="475">
        <v>51000001358</v>
      </c>
      <c r="C127" s="476" t="s">
        <v>323</v>
      </c>
      <c r="D127" s="432" t="s">
        <v>29</v>
      </c>
      <c r="E127" s="433" t="s">
        <v>87</v>
      </c>
      <c r="F127" s="433" t="s">
        <v>324</v>
      </c>
      <c r="G127" s="433" t="s">
        <v>51</v>
      </c>
      <c r="H127" s="365"/>
      <c r="I127" s="365"/>
      <c r="J127" s="365"/>
      <c r="K127" s="365"/>
      <c r="L127" s="468"/>
      <c r="M127" s="468"/>
      <c r="N127" s="468">
        <v>990</v>
      </c>
      <c r="O127" s="434">
        <v>990</v>
      </c>
      <c r="P127" s="368"/>
      <c r="Q127" s="368"/>
      <c r="R127" s="368"/>
      <c r="S127" s="368"/>
      <c r="T127" s="368"/>
      <c r="U127" s="368"/>
      <c r="V127" s="368"/>
      <c r="W127" s="368"/>
      <c r="X127" s="368"/>
      <c r="Y127" s="368"/>
      <c r="Z127" s="368"/>
      <c r="AA127" s="368"/>
      <c r="AB127" s="368"/>
      <c r="AC127" s="368"/>
      <c r="AD127" s="368"/>
      <c r="AE127" s="368"/>
      <c r="AF127" s="368"/>
      <c r="AG127" s="368"/>
      <c r="AH127" s="368"/>
      <c r="AI127" s="368"/>
      <c r="AJ127" s="368"/>
      <c r="AK127" s="368"/>
      <c r="AL127" s="368"/>
      <c r="AM127" s="368"/>
      <c r="AN127" s="368"/>
      <c r="AO127" s="368"/>
      <c r="AP127" s="368"/>
      <c r="AQ127" s="368"/>
      <c r="AR127" s="469"/>
      <c r="AS127" s="469"/>
      <c r="AT127" s="468">
        <v>990</v>
      </c>
      <c r="AU127" s="434">
        <v>990</v>
      </c>
      <c r="AV127" s="435">
        <f>((AU127/BC127)*BB127)/1000</f>
        <v>9.5333333333333325E-2</v>
      </c>
      <c r="AW127" s="435">
        <f>(AU127*BD127)/1000</f>
        <v>6.9300000000000014E-2</v>
      </c>
      <c r="AX127" s="470"/>
      <c r="AY127" s="470"/>
      <c r="AZ127" s="471"/>
      <c r="BA127" s="472"/>
      <c r="BB127" s="472">
        <v>52</v>
      </c>
      <c r="BC127" s="432">
        <v>540</v>
      </c>
      <c r="BD127" s="473">
        <v>7.0000000000000007E-2</v>
      </c>
      <c r="BE127" s="447"/>
    </row>
    <row r="128" spans="1:57" s="351" customFormat="1" ht="15" customHeight="1" x14ac:dyDescent="0.25">
      <c r="A128" s="474">
        <v>3</v>
      </c>
      <c r="B128" s="475">
        <v>51000001358</v>
      </c>
      <c r="C128" s="476" t="s">
        <v>323</v>
      </c>
      <c r="D128" s="432" t="s">
        <v>29</v>
      </c>
      <c r="E128" s="433" t="s">
        <v>191</v>
      </c>
      <c r="F128" s="433" t="s">
        <v>225</v>
      </c>
      <c r="G128" s="433" t="s">
        <v>51</v>
      </c>
      <c r="H128" s="365"/>
      <c r="I128" s="365"/>
      <c r="J128" s="365"/>
      <c r="K128" s="365"/>
      <c r="L128" s="468"/>
      <c r="M128" s="468"/>
      <c r="N128" s="468">
        <v>1</v>
      </c>
      <c r="O128" s="434">
        <v>1</v>
      </c>
      <c r="P128" s="368"/>
      <c r="Q128" s="368"/>
      <c r="R128" s="368"/>
      <c r="S128" s="368"/>
      <c r="T128" s="368"/>
      <c r="U128" s="368"/>
      <c r="V128" s="368"/>
      <c r="W128" s="368"/>
      <c r="X128" s="368"/>
      <c r="Y128" s="368"/>
      <c r="Z128" s="368"/>
      <c r="AA128" s="368"/>
      <c r="AB128" s="368"/>
      <c r="AC128" s="368"/>
      <c r="AD128" s="368"/>
      <c r="AE128" s="368"/>
      <c r="AF128" s="368"/>
      <c r="AG128" s="368"/>
      <c r="AH128" s="368"/>
      <c r="AI128" s="368"/>
      <c r="AJ128" s="368"/>
      <c r="AK128" s="368"/>
      <c r="AL128" s="368"/>
      <c r="AM128" s="368"/>
      <c r="AN128" s="368"/>
      <c r="AO128" s="368"/>
      <c r="AP128" s="368"/>
      <c r="AQ128" s="368"/>
      <c r="AR128" s="469"/>
      <c r="AS128" s="469"/>
      <c r="AT128" s="468">
        <v>1</v>
      </c>
      <c r="AU128" s="434">
        <v>1</v>
      </c>
      <c r="AV128" s="435">
        <f>((AU128/BC128)*BB128)/1000</f>
        <v>9.6296296296296296E-5</v>
      </c>
      <c r="AW128" s="435">
        <f>(AU128*BD128)/1000</f>
        <v>7.0000000000000007E-5</v>
      </c>
      <c r="AX128" s="470"/>
      <c r="AY128" s="470"/>
      <c r="AZ128" s="471"/>
      <c r="BA128" s="472"/>
      <c r="BB128" s="472">
        <v>52</v>
      </c>
      <c r="BC128" s="432">
        <v>540</v>
      </c>
      <c r="BD128" s="473">
        <v>7.0000000000000007E-2</v>
      </c>
      <c r="BE128" s="447"/>
    </row>
    <row r="129" spans="1:57" s="351" customFormat="1" ht="15" customHeight="1" x14ac:dyDescent="0.25">
      <c r="A129" s="474">
        <v>4</v>
      </c>
      <c r="B129" s="475">
        <v>51000001358</v>
      </c>
      <c r="C129" s="476" t="s">
        <v>323</v>
      </c>
      <c r="D129" s="432" t="s">
        <v>29</v>
      </c>
      <c r="E129" s="433" t="s">
        <v>70</v>
      </c>
      <c r="F129" s="433" t="s">
        <v>68</v>
      </c>
      <c r="G129" s="433" t="s">
        <v>51</v>
      </c>
      <c r="H129" s="365"/>
      <c r="I129" s="365"/>
      <c r="J129" s="365"/>
      <c r="K129" s="365"/>
      <c r="L129" s="468"/>
      <c r="M129" s="468"/>
      <c r="N129" s="468">
        <v>30</v>
      </c>
      <c r="O129" s="434">
        <v>30</v>
      </c>
      <c r="P129" s="368"/>
      <c r="Q129" s="368"/>
      <c r="R129" s="368"/>
      <c r="S129" s="368"/>
      <c r="T129" s="368"/>
      <c r="U129" s="368"/>
      <c r="V129" s="368"/>
      <c r="W129" s="368"/>
      <c r="X129" s="368"/>
      <c r="Y129" s="368"/>
      <c r="Z129" s="368"/>
      <c r="AA129" s="368"/>
      <c r="AB129" s="368"/>
      <c r="AC129" s="368"/>
      <c r="AD129" s="368"/>
      <c r="AE129" s="368"/>
      <c r="AF129" s="368"/>
      <c r="AG129" s="368"/>
      <c r="AH129" s="368"/>
      <c r="AI129" s="368"/>
      <c r="AJ129" s="368"/>
      <c r="AK129" s="368"/>
      <c r="AL129" s="368"/>
      <c r="AM129" s="368"/>
      <c r="AN129" s="368"/>
      <c r="AO129" s="368"/>
      <c r="AP129" s="368"/>
      <c r="AQ129" s="368"/>
      <c r="AR129" s="469"/>
      <c r="AS129" s="469"/>
      <c r="AT129" s="468">
        <v>30</v>
      </c>
      <c r="AU129" s="434">
        <v>30</v>
      </c>
      <c r="AV129" s="435">
        <f>((AU129/BC129)*BB129)/1000</f>
        <v>2.8888888888888888E-3</v>
      </c>
      <c r="AW129" s="435">
        <f>(AU129*BD129)/1000</f>
        <v>2.1000000000000003E-3</v>
      </c>
      <c r="AX129" s="470"/>
      <c r="AY129" s="470"/>
      <c r="AZ129" s="471"/>
      <c r="BA129" s="472"/>
      <c r="BB129" s="472">
        <v>52</v>
      </c>
      <c r="BC129" s="432">
        <v>540</v>
      </c>
      <c r="BD129" s="473">
        <v>7.0000000000000007E-2</v>
      </c>
      <c r="BE129" s="447"/>
    </row>
    <row r="130" spans="1:57" s="351" customFormat="1" ht="15" customHeight="1" x14ac:dyDescent="0.25">
      <c r="A130" s="436"/>
      <c r="B130" s="442"/>
      <c r="C130" s="443" t="s">
        <v>53</v>
      </c>
      <c r="D130" s="444" t="s">
        <v>29</v>
      </c>
      <c r="E130" s="441"/>
      <c r="F130" s="441"/>
      <c r="G130" s="441"/>
      <c r="H130" s="365"/>
      <c r="I130" s="365"/>
      <c r="J130" s="365"/>
      <c r="K130" s="365"/>
      <c r="L130" s="477"/>
      <c r="M130" s="477"/>
      <c r="N130" s="477">
        <f>SUM(N126:N129)</f>
        <v>1222</v>
      </c>
      <c r="O130" s="477">
        <f>SUM(O126:O129)</f>
        <v>1222</v>
      </c>
      <c r="P130" s="368"/>
      <c r="Q130" s="368"/>
      <c r="R130" s="368"/>
      <c r="S130" s="368"/>
      <c r="T130" s="368"/>
      <c r="U130" s="368"/>
      <c r="V130" s="368"/>
      <c r="W130" s="368"/>
      <c r="X130" s="368"/>
      <c r="Y130" s="368"/>
      <c r="Z130" s="368"/>
      <c r="AA130" s="368"/>
      <c r="AB130" s="368"/>
      <c r="AC130" s="368"/>
      <c r="AD130" s="368"/>
      <c r="AE130" s="368"/>
      <c r="AF130" s="368"/>
      <c r="AG130" s="368"/>
      <c r="AH130" s="368"/>
      <c r="AI130" s="368"/>
      <c r="AJ130" s="368"/>
      <c r="AK130" s="368"/>
      <c r="AL130" s="368"/>
      <c r="AM130" s="368"/>
      <c r="AN130" s="368"/>
      <c r="AO130" s="368"/>
      <c r="AP130" s="368"/>
      <c r="AQ130" s="368"/>
      <c r="AR130" s="469"/>
      <c r="AS130" s="469"/>
      <c r="AT130" s="477">
        <f>SUM(AT126:AT129)</f>
        <v>1222</v>
      </c>
      <c r="AU130" s="477">
        <f>SUM(AU126:AU129)</f>
        <v>1222</v>
      </c>
      <c r="AV130" s="446">
        <f>SUM(AV126:AV129)</f>
        <v>0.11767407407407407</v>
      </c>
      <c r="AW130" s="446">
        <f>SUM(AW126:AW129)</f>
        <v>8.5540000000000019E-2</v>
      </c>
      <c r="AX130" s="470"/>
      <c r="AY130" s="470"/>
      <c r="AZ130" s="471"/>
      <c r="BA130" s="472"/>
      <c r="BB130" s="442"/>
      <c r="BC130" s="438"/>
      <c r="BD130" s="447"/>
      <c r="BE130" s="447"/>
    </row>
    <row r="131" spans="1:57" s="351" customFormat="1" ht="15" customHeight="1" x14ac:dyDescent="0.25">
      <c r="A131" s="474">
        <v>1</v>
      </c>
      <c r="B131" s="466">
        <v>51000001368</v>
      </c>
      <c r="C131" s="478" t="s">
        <v>325</v>
      </c>
      <c r="D131" s="432" t="s">
        <v>29</v>
      </c>
      <c r="E131" s="429">
        <v>9</v>
      </c>
      <c r="F131" s="429">
        <v>67</v>
      </c>
      <c r="G131" s="429">
        <v>10</v>
      </c>
      <c r="H131" s="365"/>
      <c r="I131" s="365"/>
      <c r="J131" s="365"/>
      <c r="K131" s="365"/>
      <c r="L131" s="468"/>
      <c r="M131" s="468"/>
      <c r="N131" s="468">
        <v>480</v>
      </c>
      <c r="O131" s="434">
        <v>480</v>
      </c>
      <c r="P131" s="368"/>
      <c r="Q131" s="368"/>
      <c r="R131" s="368"/>
      <c r="S131" s="368"/>
      <c r="T131" s="368"/>
      <c r="U131" s="368"/>
      <c r="V131" s="368"/>
      <c r="W131" s="368"/>
      <c r="X131" s="368"/>
      <c r="Y131" s="368"/>
      <c r="Z131" s="368"/>
      <c r="AA131" s="368"/>
      <c r="AB131" s="368"/>
      <c r="AC131" s="368"/>
      <c r="AD131" s="368"/>
      <c r="AE131" s="368"/>
      <c r="AF131" s="368"/>
      <c r="AG131" s="368"/>
      <c r="AH131" s="368"/>
      <c r="AI131" s="368"/>
      <c r="AJ131" s="368"/>
      <c r="AK131" s="368"/>
      <c r="AL131" s="368"/>
      <c r="AM131" s="368"/>
      <c r="AN131" s="368"/>
      <c r="AO131" s="368"/>
      <c r="AP131" s="368"/>
      <c r="AQ131" s="368"/>
      <c r="AR131" s="469"/>
      <c r="AS131" s="469"/>
      <c r="AT131" s="468">
        <v>480</v>
      </c>
      <c r="AU131" s="434">
        <v>480</v>
      </c>
      <c r="AV131" s="435">
        <f>((AU131/BC131)*BB131)/1000</f>
        <v>0.13866666666666666</v>
      </c>
      <c r="AW131" s="435">
        <f>(AU131*BD131)/1000</f>
        <v>8.1600000000000006E-2</v>
      </c>
      <c r="AX131" s="470"/>
      <c r="AY131" s="470"/>
      <c r="AZ131" s="471"/>
      <c r="BA131" s="472"/>
      <c r="BB131" s="472">
        <v>52</v>
      </c>
      <c r="BC131" s="432">
        <v>180</v>
      </c>
      <c r="BD131" s="473">
        <v>0.17</v>
      </c>
      <c r="BE131" s="447"/>
    </row>
    <row r="132" spans="1:57" s="351" customFormat="1" ht="15" customHeight="1" x14ac:dyDescent="0.25">
      <c r="A132" s="429">
        <v>2</v>
      </c>
      <c r="B132" s="466">
        <v>51000001368</v>
      </c>
      <c r="C132" s="478" t="s">
        <v>325</v>
      </c>
      <c r="D132" s="433" t="s">
        <v>29</v>
      </c>
      <c r="E132" s="433" t="s">
        <v>119</v>
      </c>
      <c r="F132" s="433" t="s">
        <v>326</v>
      </c>
      <c r="G132" s="433" t="s">
        <v>51</v>
      </c>
      <c r="H132" s="365"/>
      <c r="I132" s="365"/>
      <c r="J132" s="365"/>
      <c r="K132" s="365"/>
      <c r="L132" s="468"/>
      <c r="M132" s="468"/>
      <c r="N132" s="468">
        <v>390</v>
      </c>
      <c r="O132" s="468">
        <v>390</v>
      </c>
      <c r="P132" s="368"/>
      <c r="Q132" s="368"/>
      <c r="R132" s="368"/>
      <c r="S132" s="368"/>
      <c r="T132" s="368"/>
      <c r="U132" s="368"/>
      <c r="V132" s="368"/>
      <c r="W132" s="368"/>
      <c r="X132" s="368"/>
      <c r="Y132" s="368"/>
      <c r="Z132" s="368"/>
      <c r="AA132" s="368"/>
      <c r="AB132" s="368"/>
      <c r="AC132" s="368"/>
      <c r="AD132" s="368"/>
      <c r="AE132" s="368"/>
      <c r="AF132" s="368"/>
      <c r="AG132" s="368"/>
      <c r="AH132" s="368"/>
      <c r="AI132" s="368"/>
      <c r="AJ132" s="368"/>
      <c r="AK132" s="368"/>
      <c r="AL132" s="368"/>
      <c r="AM132" s="368"/>
      <c r="AN132" s="368"/>
      <c r="AO132" s="368"/>
      <c r="AP132" s="368"/>
      <c r="AQ132" s="368"/>
      <c r="AR132" s="469"/>
      <c r="AS132" s="469"/>
      <c r="AT132" s="468">
        <v>390</v>
      </c>
      <c r="AU132" s="468">
        <v>390</v>
      </c>
      <c r="AV132" s="435">
        <f>((AU132/BC132)*BB132)/1000</f>
        <v>0.11266666666666665</v>
      </c>
      <c r="AW132" s="435">
        <f>(AU132*BD132)/1000</f>
        <v>6.6300000000000012E-2</v>
      </c>
      <c r="AX132" s="470"/>
      <c r="AY132" s="470"/>
      <c r="AZ132" s="471"/>
      <c r="BA132" s="472"/>
      <c r="BB132" s="472">
        <v>52</v>
      </c>
      <c r="BC132" s="432">
        <v>180</v>
      </c>
      <c r="BD132" s="473">
        <v>0.17</v>
      </c>
      <c r="BE132" s="447"/>
    </row>
    <row r="133" spans="1:57" s="351" customFormat="1" ht="15" customHeight="1" x14ac:dyDescent="0.25">
      <c r="A133" s="474">
        <v>3</v>
      </c>
      <c r="B133" s="466">
        <v>51000001368</v>
      </c>
      <c r="C133" s="478" t="s">
        <v>325</v>
      </c>
      <c r="D133" s="432" t="s">
        <v>29</v>
      </c>
      <c r="E133" s="430">
        <v>9</v>
      </c>
      <c r="F133" s="429">
        <v>86</v>
      </c>
      <c r="G133" s="429">
        <v>10</v>
      </c>
      <c r="H133" s="365"/>
      <c r="I133" s="365"/>
      <c r="J133" s="365"/>
      <c r="K133" s="365"/>
      <c r="L133" s="468"/>
      <c r="M133" s="468"/>
      <c r="N133" s="468">
        <v>1260</v>
      </c>
      <c r="O133" s="434">
        <v>1260</v>
      </c>
      <c r="P133" s="368"/>
      <c r="Q133" s="368"/>
      <c r="R133" s="368"/>
      <c r="S133" s="368"/>
      <c r="T133" s="368"/>
      <c r="U133" s="368"/>
      <c r="V133" s="368"/>
      <c r="W133" s="368"/>
      <c r="X133" s="368"/>
      <c r="Y133" s="368"/>
      <c r="Z133" s="368"/>
      <c r="AA133" s="368"/>
      <c r="AB133" s="368"/>
      <c r="AC133" s="368"/>
      <c r="AD133" s="368"/>
      <c r="AE133" s="368"/>
      <c r="AF133" s="368"/>
      <c r="AG133" s="368"/>
      <c r="AH133" s="368"/>
      <c r="AI133" s="368"/>
      <c r="AJ133" s="368"/>
      <c r="AK133" s="368"/>
      <c r="AL133" s="368"/>
      <c r="AM133" s="368"/>
      <c r="AN133" s="368"/>
      <c r="AO133" s="368"/>
      <c r="AP133" s="368"/>
      <c r="AQ133" s="368"/>
      <c r="AR133" s="469"/>
      <c r="AS133" s="469"/>
      <c r="AT133" s="468">
        <v>1260</v>
      </c>
      <c r="AU133" s="434">
        <v>1260</v>
      </c>
      <c r="AV133" s="435">
        <f>((AU133/BC133)*BB133)/1000</f>
        <v>0.36399999999999999</v>
      </c>
      <c r="AW133" s="435">
        <f>(AU133*BD133)/1000</f>
        <v>0.21420000000000003</v>
      </c>
      <c r="AX133" s="470"/>
      <c r="AY133" s="470"/>
      <c r="AZ133" s="471"/>
      <c r="BA133" s="472"/>
      <c r="BB133" s="472">
        <v>52</v>
      </c>
      <c r="BC133" s="432">
        <v>180</v>
      </c>
      <c r="BD133" s="473">
        <v>0.17</v>
      </c>
      <c r="BE133" s="447"/>
    </row>
    <row r="134" spans="1:57" s="351" customFormat="1" ht="15" customHeight="1" x14ac:dyDescent="0.25">
      <c r="A134" s="474">
        <v>4</v>
      </c>
      <c r="B134" s="466">
        <v>51000001368</v>
      </c>
      <c r="C134" s="478" t="s">
        <v>325</v>
      </c>
      <c r="D134" s="432" t="s">
        <v>29</v>
      </c>
      <c r="E134" s="430">
        <v>4</v>
      </c>
      <c r="F134" s="429">
        <v>87</v>
      </c>
      <c r="G134" s="429">
        <v>10</v>
      </c>
      <c r="H134" s="365"/>
      <c r="I134" s="365"/>
      <c r="J134" s="365"/>
      <c r="K134" s="365"/>
      <c r="L134" s="468"/>
      <c r="M134" s="468"/>
      <c r="N134" s="468">
        <v>780</v>
      </c>
      <c r="O134" s="434">
        <v>780</v>
      </c>
      <c r="P134" s="368"/>
      <c r="Q134" s="368"/>
      <c r="R134" s="368"/>
      <c r="S134" s="368"/>
      <c r="T134" s="368"/>
      <c r="U134" s="368"/>
      <c r="V134" s="368"/>
      <c r="W134" s="368"/>
      <c r="X134" s="368"/>
      <c r="Y134" s="368"/>
      <c r="Z134" s="368"/>
      <c r="AA134" s="368"/>
      <c r="AB134" s="368"/>
      <c r="AC134" s="368"/>
      <c r="AD134" s="368"/>
      <c r="AE134" s="368"/>
      <c r="AF134" s="368"/>
      <c r="AG134" s="368"/>
      <c r="AH134" s="368"/>
      <c r="AI134" s="368"/>
      <c r="AJ134" s="368"/>
      <c r="AK134" s="368"/>
      <c r="AL134" s="368"/>
      <c r="AM134" s="368"/>
      <c r="AN134" s="368"/>
      <c r="AO134" s="368"/>
      <c r="AP134" s="368"/>
      <c r="AQ134" s="368"/>
      <c r="AR134" s="469"/>
      <c r="AS134" s="469"/>
      <c r="AT134" s="468">
        <v>780</v>
      </c>
      <c r="AU134" s="434">
        <v>780</v>
      </c>
      <c r="AV134" s="435">
        <f>((AU134/BC134)*BB134)/1000</f>
        <v>0.2253333333333333</v>
      </c>
      <c r="AW134" s="435">
        <f>(AU134*BD134)/1000</f>
        <v>0.13260000000000002</v>
      </c>
      <c r="AX134" s="470"/>
      <c r="AY134" s="470"/>
      <c r="AZ134" s="471"/>
      <c r="BA134" s="472"/>
      <c r="BB134" s="472">
        <v>52</v>
      </c>
      <c r="BC134" s="432">
        <v>180</v>
      </c>
      <c r="BD134" s="473">
        <v>0.17</v>
      </c>
      <c r="BE134" s="447"/>
    </row>
    <row r="135" spans="1:57" s="351" customFormat="1" ht="15" customHeight="1" x14ac:dyDescent="0.25">
      <c r="A135" s="436"/>
      <c r="B135" s="442"/>
      <c r="C135" s="443" t="s">
        <v>53</v>
      </c>
      <c r="D135" s="444" t="s">
        <v>29</v>
      </c>
      <c r="E135" s="441"/>
      <c r="F135" s="441"/>
      <c r="G135" s="441"/>
      <c r="H135" s="365"/>
      <c r="I135" s="365"/>
      <c r="J135" s="365"/>
      <c r="K135" s="365"/>
      <c r="L135" s="477">
        <f>SUM(L131:L134)</f>
        <v>0</v>
      </c>
      <c r="M135" s="477">
        <f>SUM(M131:M134)</f>
        <v>0</v>
      </c>
      <c r="N135" s="477">
        <f>SUM(N131:N134)</f>
        <v>2910</v>
      </c>
      <c r="O135" s="477">
        <f>SUM(O131:O134)</f>
        <v>2910</v>
      </c>
      <c r="P135" s="368"/>
      <c r="Q135" s="368"/>
      <c r="R135" s="368"/>
      <c r="S135" s="368"/>
      <c r="T135" s="368"/>
      <c r="U135" s="368"/>
      <c r="V135" s="368"/>
      <c r="W135" s="368"/>
      <c r="X135" s="368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  <c r="AI135" s="368"/>
      <c r="AJ135" s="368"/>
      <c r="AK135" s="368"/>
      <c r="AL135" s="368"/>
      <c r="AM135" s="368"/>
      <c r="AN135" s="368"/>
      <c r="AO135" s="368"/>
      <c r="AP135" s="368"/>
      <c r="AQ135" s="368"/>
      <c r="AR135" s="469"/>
      <c r="AS135" s="469"/>
      <c r="AT135" s="477">
        <f>SUM(AT131:AT134)</f>
        <v>2910</v>
      </c>
      <c r="AU135" s="477">
        <f>SUM(AU131:AU134)</f>
        <v>2910</v>
      </c>
      <c r="AV135" s="446">
        <f>SUM(AV131:AV134)</f>
        <v>0.84066666666666656</v>
      </c>
      <c r="AW135" s="446">
        <f>SUM(AW131:AW134)</f>
        <v>0.49470000000000014</v>
      </c>
      <c r="AX135" s="470"/>
      <c r="AY135" s="470"/>
      <c r="AZ135" s="471"/>
      <c r="BA135" s="472"/>
      <c r="BB135" s="442"/>
      <c r="BC135" s="438"/>
      <c r="BD135" s="447"/>
      <c r="BE135" s="447"/>
    </row>
    <row r="136" spans="1:57" s="351" customFormat="1" ht="15" customHeight="1" x14ac:dyDescent="0.25">
      <c r="A136" s="474">
        <v>1</v>
      </c>
      <c r="B136" s="475">
        <v>51000001369</v>
      </c>
      <c r="C136" s="478" t="s">
        <v>327</v>
      </c>
      <c r="D136" s="432" t="s">
        <v>29</v>
      </c>
      <c r="E136" s="429">
        <v>10</v>
      </c>
      <c r="F136" s="429">
        <v>72</v>
      </c>
      <c r="G136" s="429">
        <v>10</v>
      </c>
      <c r="H136" s="365"/>
      <c r="I136" s="365"/>
      <c r="J136" s="365"/>
      <c r="K136" s="365"/>
      <c r="L136" s="468"/>
      <c r="M136" s="468"/>
      <c r="N136" s="468">
        <v>1</v>
      </c>
      <c r="O136" s="434">
        <v>1</v>
      </c>
      <c r="P136" s="368"/>
      <c r="Q136" s="368"/>
      <c r="R136" s="368"/>
      <c r="S136" s="368"/>
      <c r="T136" s="368"/>
      <c r="U136" s="368"/>
      <c r="V136" s="368"/>
      <c r="W136" s="368"/>
      <c r="X136" s="368"/>
      <c r="Y136" s="368"/>
      <c r="Z136" s="368"/>
      <c r="AA136" s="368"/>
      <c r="AB136" s="368"/>
      <c r="AC136" s="368"/>
      <c r="AD136" s="368"/>
      <c r="AE136" s="368"/>
      <c r="AF136" s="368"/>
      <c r="AG136" s="368"/>
      <c r="AH136" s="368"/>
      <c r="AI136" s="368"/>
      <c r="AJ136" s="368"/>
      <c r="AK136" s="368"/>
      <c r="AL136" s="368"/>
      <c r="AM136" s="368"/>
      <c r="AN136" s="368"/>
      <c r="AO136" s="368"/>
      <c r="AP136" s="368"/>
      <c r="AQ136" s="368"/>
      <c r="AR136" s="469"/>
      <c r="AS136" s="469"/>
      <c r="AT136" s="468">
        <v>1</v>
      </c>
      <c r="AU136" s="434">
        <v>1</v>
      </c>
      <c r="AV136" s="435">
        <f>((AU136/BC136)*BB136)/1000</f>
        <v>2.8888888888888893E-4</v>
      </c>
      <c r="AW136" s="435">
        <f>(AU136*BD136)/1000</f>
        <v>1.7000000000000001E-4</v>
      </c>
      <c r="AX136" s="470"/>
      <c r="AY136" s="470"/>
      <c r="AZ136" s="471"/>
      <c r="BA136" s="472"/>
      <c r="BB136" s="472">
        <v>52</v>
      </c>
      <c r="BC136" s="432">
        <v>180</v>
      </c>
      <c r="BD136" s="473">
        <v>0.17</v>
      </c>
      <c r="BE136" s="447"/>
    </row>
    <row r="137" spans="1:57" s="351" customFormat="1" ht="15" customHeight="1" x14ac:dyDescent="0.25">
      <c r="A137" s="474">
        <v>2</v>
      </c>
      <c r="B137" s="475">
        <v>51000001369</v>
      </c>
      <c r="C137" s="478" t="s">
        <v>327</v>
      </c>
      <c r="D137" s="432" t="s">
        <v>29</v>
      </c>
      <c r="E137" s="429">
        <v>7</v>
      </c>
      <c r="F137" s="429">
        <v>77</v>
      </c>
      <c r="G137" s="429">
        <v>10</v>
      </c>
      <c r="H137" s="365"/>
      <c r="I137" s="365"/>
      <c r="J137" s="365"/>
      <c r="K137" s="365"/>
      <c r="L137" s="468"/>
      <c r="M137" s="468"/>
      <c r="N137" s="468">
        <v>37</v>
      </c>
      <c r="O137" s="434">
        <v>37</v>
      </c>
      <c r="P137" s="368"/>
      <c r="Q137" s="368"/>
      <c r="R137" s="368"/>
      <c r="S137" s="368"/>
      <c r="T137" s="368"/>
      <c r="U137" s="368"/>
      <c r="V137" s="368"/>
      <c r="W137" s="368"/>
      <c r="X137" s="368"/>
      <c r="Y137" s="368"/>
      <c r="Z137" s="368"/>
      <c r="AA137" s="368"/>
      <c r="AB137" s="368"/>
      <c r="AC137" s="368"/>
      <c r="AD137" s="368"/>
      <c r="AE137" s="368"/>
      <c r="AF137" s="368"/>
      <c r="AG137" s="368"/>
      <c r="AH137" s="368"/>
      <c r="AI137" s="368"/>
      <c r="AJ137" s="368"/>
      <c r="AK137" s="368"/>
      <c r="AL137" s="368"/>
      <c r="AM137" s="368"/>
      <c r="AN137" s="368"/>
      <c r="AO137" s="368"/>
      <c r="AP137" s="368"/>
      <c r="AQ137" s="368"/>
      <c r="AR137" s="469"/>
      <c r="AS137" s="469"/>
      <c r="AT137" s="468">
        <v>37</v>
      </c>
      <c r="AU137" s="434">
        <v>37</v>
      </c>
      <c r="AV137" s="435">
        <f>((AU137/BC137)*BB137)/1000</f>
        <v>1.0688888888888888E-2</v>
      </c>
      <c r="AW137" s="435">
        <f>(AU137*BD137)/1000</f>
        <v>6.2900000000000005E-3</v>
      </c>
      <c r="AX137" s="470"/>
      <c r="AY137" s="470"/>
      <c r="AZ137" s="471"/>
      <c r="BA137" s="472"/>
      <c r="BB137" s="472">
        <v>52</v>
      </c>
      <c r="BC137" s="432">
        <v>180</v>
      </c>
      <c r="BD137" s="473">
        <v>0.17</v>
      </c>
      <c r="BE137" s="447"/>
    </row>
    <row r="138" spans="1:57" s="351" customFormat="1" ht="15" customHeight="1" x14ac:dyDescent="0.25">
      <c r="A138" s="474">
        <v>3</v>
      </c>
      <c r="B138" s="475">
        <v>51000001369</v>
      </c>
      <c r="C138" s="478" t="s">
        <v>327</v>
      </c>
      <c r="D138" s="432" t="s">
        <v>29</v>
      </c>
      <c r="E138" s="429">
        <v>6</v>
      </c>
      <c r="F138" s="429">
        <v>77</v>
      </c>
      <c r="G138" s="429">
        <v>10</v>
      </c>
      <c r="H138" s="365"/>
      <c r="I138" s="365"/>
      <c r="J138" s="365"/>
      <c r="K138" s="365"/>
      <c r="L138" s="468"/>
      <c r="M138" s="468"/>
      <c r="N138" s="468">
        <v>4186</v>
      </c>
      <c r="O138" s="434">
        <v>4186</v>
      </c>
      <c r="P138" s="368"/>
      <c r="Q138" s="368"/>
      <c r="R138" s="368"/>
      <c r="S138" s="368"/>
      <c r="T138" s="368"/>
      <c r="U138" s="368"/>
      <c r="V138" s="368"/>
      <c r="W138" s="368"/>
      <c r="X138" s="368"/>
      <c r="Y138" s="368"/>
      <c r="Z138" s="368"/>
      <c r="AA138" s="368"/>
      <c r="AB138" s="368"/>
      <c r="AC138" s="368"/>
      <c r="AD138" s="368"/>
      <c r="AE138" s="368"/>
      <c r="AF138" s="368"/>
      <c r="AG138" s="368"/>
      <c r="AH138" s="368"/>
      <c r="AI138" s="368"/>
      <c r="AJ138" s="368"/>
      <c r="AK138" s="368"/>
      <c r="AL138" s="368"/>
      <c r="AM138" s="368"/>
      <c r="AN138" s="368"/>
      <c r="AO138" s="368"/>
      <c r="AP138" s="368"/>
      <c r="AQ138" s="368"/>
      <c r="AR138" s="469"/>
      <c r="AS138" s="469"/>
      <c r="AT138" s="468">
        <v>4186</v>
      </c>
      <c r="AU138" s="434">
        <v>4186</v>
      </c>
      <c r="AV138" s="435">
        <f>((AU138/BC138)*BB138)/1000</f>
        <v>1.2092888888888891</v>
      </c>
      <c r="AW138" s="435">
        <f>(AU138*BD138)/1000</f>
        <v>0.71162000000000003</v>
      </c>
      <c r="AX138" s="470"/>
      <c r="AY138" s="470"/>
      <c r="AZ138" s="471"/>
      <c r="BA138" s="472"/>
      <c r="BB138" s="472">
        <v>52</v>
      </c>
      <c r="BC138" s="432">
        <v>180</v>
      </c>
      <c r="BD138" s="473">
        <v>0.17</v>
      </c>
      <c r="BE138" s="447"/>
    </row>
    <row r="139" spans="1:57" s="351" customFormat="1" ht="15" customHeight="1" x14ac:dyDescent="0.25">
      <c r="A139" s="474">
        <v>4</v>
      </c>
      <c r="B139" s="475">
        <v>51000001369</v>
      </c>
      <c r="C139" s="478" t="s">
        <v>327</v>
      </c>
      <c r="D139" s="432" t="s">
        <v>29</v>
      </c>
      <c r="E139" s="429">
        <v>1</v>
      </c>
      <c r="F139" s="429">
        <v>78</v>
      </c>
      <c r="G139" s="429">
        <v>10</v>
      </c>
      <c r="H139" s="365"/>
      <c r="I139" s="365"/>
      <c r="J139" s="365"/>
      <c r="K139" s="365"/>
      <c r="L139" s="468"/>
      <c r="M139" s="468"/>
      <c r="N139" s="468">
        <v>40</v>
      </c>
      <c r="O139" s="434">
        <v>40</v>
      </c>
      <c r="P139" s="368"/>
      <c r="Q139" s="368"/>
      <c r="R139" s="368"/>
      <c r="S139" s="368"/>
      <c r="T139" s="368"/>
      <c r="U139" s="368"/>
      <c r="V139" s="368"/>
      <c r="W139" s="368"/>
      <c r="X139" s="368"/>
      <c r="Y139" s="368"/>
      <c r="Z139" s="368"/>
      <c r="AA139" s="368"/>
      <c r="AB139" s="368"/>
      <c r="AC139" s="368"/>
      <c r="AD139" s="368"/>
      <c r="AE139" s="368"/>
      <c r="AF139" s="368"/>
      <c r="AG139" s="368"/>
      <c r="AH139" s="368"/>
      <c r="AI139" s="368"/>
      <c r="AJ139" s="368"/>
      <c r="AK139" s="368"/>
      <c r="AL139" s="368"/>
      <c r="AM139" s="368"/>
      <c r="AN139" s="368"/>
      <c r="AO139" s="368"/>
      <c r="AP139" s="368"/>
      <c r="AQ139" s="368"/>
      <c r="AR139" s="469"/>
      <c r="AS139" s="469"/>
      <c r="AT139" s="468">
        <v>40</v>
      </c>
      <c r="AU139" s="434">
        <v>40</v>
      </c>
      <c r="AV139" s="435">
        <f>((AU139/BC139)*BB139)/1000</f>
        <v>1.1555555555555555E-2</v>
      </c>
      <c r="AW139" s="435">
        <f>(AU139*BD139)/1000</f>
        <v>6.8000000000000005E-3</v>
      </c>
      <c r="AX139" s="470"/>
      <c r="AY139" s="470"/>
      <c r="AZ139" s="471"/>
      <c r="BA139" s="472"/>
      <c r="BB139" s="472">
        <v>52</v>
      </c>
      <c r="BC139" s="432">
        <v>180</v>
      </c>
      <c r="BD139" s="473">
        <v>0.17</v>
      </c>
      <c r="BE139" s="447"/>
    </row>
    <row r="140" spans="1:57" s="351" customFormat="1" ht="15" customHeight="1" x14ac:dyDescent="0.25">
      <c r="A140" s="474">
        <v>5</v>
      </c>
      <c r="B140" s="475">
        <v>51000001369</v>
      </c>
      <c r="C140" s="478" t="s">
        <v>327</v>
      </c>
      <c r="D140" s="432" t="s">
        <v>29</v>
      </c>
      <c r="E140" s="429">
        <v>4</v>
      </c>
      <c r="F140" s="429">
        <v>78</v>
      </c>
      <c r="G140" s="429">
        <v>10</v>
      </c>
      <c r="H140" s="365"/>
      <c r="I140" s="365"/>
      <c r="J140" s="365"/>
      <c r="K140" s="365"/>
      <c r="L140" s="468"/>
      <c r="M140" s="468"/>
      <c r="N140" s="468">
        <v>1</v>
      </c>
      <c r="O140" s="434">
        <v>1</v>
      </c>
      <c r="P140" s="368"/>
      <c r="Q140" s="368"/>
      <c r="R140" s="368"/>
      <c r="S140" s="368"/>
      <c r="T140" s="368"/>
      <c r="U140" s="368"/>
      <c r="V140" s="368"/>
      <c r="W140" s="368"/>
      <c r="X140" s="368"/>
      <c r="Y140" s="368"/>
      <c r="Z140" s="368"/>
      <c r="AA140" s="368"/>
      <c r="AB140" s="368"/>
      <c r="AC140" s="368"/>
      <c r="AD140" s="368"/>
      <c r="AE140" s="368"/>
      <c r="AF140" s="368"/>
      <c r="AG140" s="368"/>
      <c r="AH140" s="368"/>
      <c r="AI140" s="368"/>
      <c r="AJ140" s="368"/>
      <c r="AK140" s="368"/>
      <c r="AL140" s="368"/>
      <c r="AM140" s="368"/>
      <c r="AN140" s="368"/>
      <c r="AO140" s="368"/>
      <c r="AP140" s="368"/>
      <c r="AQ140" s="368"/>
      <c r="AR140" s="469"/>
      <c r="AS140" s="469"/>
      <c r="AT140" s="468">
        <v>1</v>
      </c>
      <c r="AU140" s="434">
        <v>1</v>
      </c>
      <c r="AV140" s="435">
        <f t="shared" ref="AV140:AV148" si="34">((AU140/BC140)*BB140)/1000</f>
        <v>2.8888888888888893E-4</v>
      </c>
      <c r="AW140" s="435">
        <f t="shared" ref="AW140:AW148" si="35">(AU140*BD140)/1000</f>
        <v>1.7000000000000001E-4</v>
      </c>
      <c r="AX140" s="470"/>
      <c r="AY140" s="470"/>
      <c r="AZ140" s="471"/>
      <c r="BA140" s="472"/>
      <c r="BB140" s="472">
        <v>52</v>
      </c>
      <c r="BC140" s="432">
        <v>180</v>
      </c>
      <c r="BD140" s="473">
        <v>0.17</v>
      </c>
      <c r="BE140" s="447"/>
    </row>
    <row r="141" spans="1:57" s="351" customFormat="1" ht="15" customHeight="1" x14ac:dyDescent="0.25">
      <c r="A141" s="474">
        <v>6</v>
      </c>
      <c r="B141" s="475">
        <v>51000001369</v>
      </c>
      <c r="C141" s="478" t="s">
        <v>327</v>
      </c>
      <c r="D141" s="432" t="s">
        <v>29</v>
      </c>
      <c r="E141" s="429">
        <v>8</v>
      </c>
      <c r="F141" s="429">
        <v>78</v>
      </c>
      <c r="G141" s="429">
        <v>10</v>
      </c>
      <c r="H141" s="365"/>
      <c r="I141" s="365"/>
      <c r="J141" s="365"/>
      <c r="K141" s="365"/>
      <c r="L141" s="468"/>
      <c r="M141" s="468"/>
      <c r="N141" s="468">
        <v>2389</v>
      </c>
      <c r="O141" s="434">
        <v>2389</v>
      </c>
      <c r="P141" s="368"/>
      <c r="Q141" s="368"/>
      <c r="R141" s="368"/>
      <c r="S141" s="368"/>
      <c r="T141" s="368"/>
      <c r="U141" s="368"/>
      <c r="V141" s="368"/>
      <c r="W141" s="368"/>
      <c r="X141" s="368"/>
      <c r="Y141" s="368"/>
      <c r="Z141" s="368"/>
      <c r="AA141" s="368"/>
      <c r="AB141" s="368"/>
      <c r="AC141" s="368"/>
      <c r="AD141" s="368"/>
      <c r="AE141" s="368"/>
      <c r="AF141" s="368"/>
      <c r="AG141" s="368"/>
      <c r="AH141" s="368"/>
      <c r="AI141" s="368"/>
      <c r="AJ141" s="368"/>
      <c r="AK141" s="368"/>
      <c r="AL141" s="368"/>
      <c r="AM141" s="368"/>
      <c r="AN141" s="368"/>
      <c r="AO141" s="368"/>
      <c r="AP141" s="368"/>
      <c r="AQ141" s="368"/>
      <c r="AR141" s="469"/>
      <c r="AS141" s="469"/>
      <c r="AT141" s="468">
        <v>2389</v>
      </c>
      <c r="AU141" s="434">
        <v>2389</v>
      </c>
      <c r="AV141" s="435">
        <f t="shared" si="34"/>
        <v>0.69015555555555552</v>
      </c>
      <c r="AW141" s="435">
        <f t="shared" si="35"/>
        <v>0.40613000000000005</v>
      </c>
      <c r="AX141" s="470"/>
      <c r="AY141" s="470"/>
      <c r="AZ141" s="471"/>
      <c r="BA141" s="472"/>
      <c r="BB141" s="472">
        <v>52</v>
      </c>
      <c r="BC141" s="432">
        <v>180</v>
      </c>
      <c r="BD141" s="473">
        <v>0.17</v>
      </c>
      <c r="BE141" s="447"/>
    </row>
    <row r="142" spans="1:57" s="351" customFormat="1" ht="15" customHeight="1" x14ac:dyDescent="0.25">
      <c r="A142" s="474">
        <v>7</v>
      </c>
      <c r="B142" s="475">
        <v>51000001369</v>
      </c>
      <c r="C142" s="478" t="s">
        <v>327</v>
      </c>
      <c r="D142" s="432" t="s">
        <v>29</v>
      </c>
      <c r="E142" s="429">
        <v>10</v>
      </c>
      <c r="F142" s="429">
        <v>78</v>
      </c>
      <c r="G142" s="429">
        <v>10</v>
      </c>
      <c r="H142" s="365"/>
      <c r="I142" s="365"/>
      <c r="J142" s="365"/>
      <c r="K142" s="365"/>
      <c r="L142" s="468"/>
      <c r="M142" s="468"/>
      <c r="N142" s="468">
        <v>3010</v>
      </c>
      <c r="O142" s="434">
        <v>3010</v>
      </c>
      <c r="P142" s="368"/>
      <c r="Q142" s="368"/>
      <c r="R142" s="368"/>
      <c r="S142" s="368"/>
      <c r="T142" s="368"/>
      <c r="U142" s="368"/>
      <c r="V142" s="368"/>
      <c r="W142" s="368"/>
      <c r="X142" s="368"/>
      <c r="Y142" s="368"/>
      <c r="Z142" s="368"/>
      <c r="AA142" s="368"/>
      <c r="AB142" s="368"/>
      <c r="AC142" s="368"/>
      <c r="AD142" s="368"/>
      <c r="AE142" s="368"/>
      <c r="AF142" s="368"/>
      <c r="AG142" s="368"/>
      <c r="AH142" s="368"/>
      <c r="AI142" s="368"/>
      <c r="AJ142" s="368"/>
      <c r="AK142" s="368"/>
      <c r="AL142" s="368"/>
      <c r="AM142" s="368"/>
      <c r="AN142" s="368"/>
      <c r="AO142" s="368"/>
      <c r="AP142" s="368"/>
      <c r="AQ142" s="368"/>
      <c r="AR142" s="469"/>
      <c r="AS142" s="469"/>
      <c r="AT142" s="468">
        <v>3010</v>
      </c>
      <c r="AU142" s="434">
        <v>3010</v>
      </c>
      <c r="AV142" s="435">
        <f t="shared" si="34"/>
        <v>0.86955555555555553</v>
      </c>
      <c r="AW142" s="435">
        <f t="shared" si="35"/>
        <v>0.51170000000000004</v>
      </c>
      <c r="AX142" s="470"/>
      <c r="AY142" s="470"/>
      <c r="AZ142" s="471"/>
      <c r="BA142" s="472"/>
      <c r="BB142" s="472">
        <v>52</v>
      </c>
      <c r="BC142" s="432">
        <v>180</v>
      </c>
      <c r="BD142" s="473">
        <v>0.17</v>
      </c>
      <c r="BE142" s="447"/>
    </row>
    <row r="143" spans="1:57" s="351" customFormat="1" ht="15" customHeight="1" x14ac:dyDescent="0.25">
      <c r="A143" s="474">
        <v>8</v>
      </c>
      <c r="B143" s="475">
        <v>51000001369</v>
      </c>
      <c r="C143" s="478" t="s">
        <v>327</v>
      </c>
      <c r="D143" s="432" t="s">
        <v>29</v>
      </c>
      <c r="E143" s="429">
        <v>8</v>
      </c>
      <c r="F143" s="429">
        <v>80</v>
      </c>
      <c r="G143" s="429">
        <v>10</v>
      </c>
      <c r="H143" s="365"/>
      <c r="I143" s="365"/>
      <c r="J143" s="365"/>
      <c r="K143" s="365"/>
      <c r="L143" s="468"/>
      <c r="M143" s="468"/>
      <c r="N143" s="468">
        <v>720</v>
      </c>
      <c r="O143" s="434">
        <v>720</v>
      </c>
      <c r="P143" s="368"/>
      <c r="Q143" s="368"/>
      <c r="R143" s="368"/>
      <c r="S143" s="368"/>
      <c r="T143" s="368"/>
      <c r="U143" s="368"/>
      <c r="V143" s="368"/>
      <c r="W143" s="368"/>
      <c r="X143" s="368"/>
      <c r="Y143" s="368"/>
      <c r="Z143" s="368"/>
      <c r="AA143" s="368"/>
      <c r="AB143" s="368"/>
      <c r="AC143" s="368"/>
      <c r="AD143" s="368"/>
      <c r="AE143" s="368"/>
      <c r="AF143" s="368"/>
      <c r="AG143" s="368"/>
      <c r="AH143" s="368"/>
      <c r="AI143" s="368"/>
      <c r="AJ143" s="368"/>
      <c r="AK143" s="368"/>
      <c r="AL143" s="368"/>
      <c r="AM143" s="368"/>
      <c r="AN143" s="368"/>
      <c r="AO143" s="368"/>
      <c r="AP143" s="368"/>
      <c r="AQ143" s="368"/>
      <c r="AR143" s="469"/>
      <c r="AS143" s="469"/>
      <c r="AT143" s="468">
        <v>720</v>
      </c>
      <c r="AU143" s="434">
        <v>720</v>
      </c>
      <c r="AV143" s="435">
        <f t="shared" si="34"/>
        <v>0.20799999999999999</v>
      </c>
      <c r="AW143" s="435">
        <f t="shared" si="35"/>
        <v>0.12240000000000001</v>
      </c>
      <c r="AX143" s="470"/>
      <c r="AY143" s="470"/>
      <c r="AZ143" s="471"/>
      <c r="BA143" s="472"/>
      <c r="BB143" s="472">
        <v>52</v>
      </c>
      <c r="BC143" s="432">
        <v>180</v>
      </c>
      <c r="BD143" s="473">
        <v>0.17</v>
      </c>
      <c r="BE143" s="447"/>
    </row>
    <row r="144" spans="1:57" s="351" customFormat="1" ht="15" customHeight="1" x14ac:dyDescent="0.25">
      <c r="A144" s="474">
        <v>9</v>
      </c>
      <c r="B144" s="475">
        <v>51000001369</v>
      </c>
      <c r="C144" s="478" t="s">
        <v>327</v>
      </c>
      <c r="D144" s="432" t="s">
        <v>29</v>
      </c>
      <c r="E144" s="429">
        <v>5</v>
      </c>
      <c r="F144" s="429">
        <v>81</v>
      </c>
      <c r="G144" s="429">
        <v>10</v>
      </c>
      <c r="H144" s="365"/>
      <c r="I144" s="365"/>
      <c r="J144" s="365"/>
      <c r="K144" s="365"/>
      <c r="L144" s="468"/>
      <c r="M144" s="468"/>
      <c r="N144" s="468">
        <v>1</v>
      </c>
      <c r="O144" s="434">
        <v>1</v>
      </c>
      <c r="P144" s="368"/>
      <c r="Q144" s="368"/>
      <c r="R144" s="368"/>
      <c r="S144" s="368"/>
      <c r="T144" s="368"/>
      <c r="U144" s="368"/>
      <c r="V144" s="368"/>
      <c r="W144" s="368"/>
      <c r="X144" s="368"/>
      <c r="Y144" s="368"/>
      <c r="Z144" s="368"/>
      <c r="AA144" s="368"/>
      <c r="AB144" s="368"/>
      <c r="AC144" s="368"/>
      <c r="AD144" s="368"/>
      <c r="AE144" s="368"/>
      <c r="AF144" s="368"/>
      <c r="AG144" s="368"/>
      <c r="AH144" s="368"/>
      <c r="AI144" s="368"/>
      <c r="AJ144" s="368"/>
      <c r="AK144" s="368"/>
      <c r="AL144" s="368"/>
      <c r="AM144" s="368"/>
      <c r="AN144" s="368"/>
      <c r="AO144" s="368"/>
      <c r="AP144" s="368"/>
      <c r="AQ144" s="368"/>
      <c r="AR144" s="469"/>
      <c r="AS144" s="469"/>
      <c r="AT144" s="468">
        <v>1</v>
      </c>
      <c r="AU144" s="434">
        <v>1</v>
      </c>
      <c r="AV144" s="435">
        <f t="shared" si="34"/>
        <v>2.8888888888888893E-4</v>
      </c>
      <c r="AW144" s="435">
        <f t="shared" si="35"/>
        <v>1.7000000000000001E-4</v>
      </c>
      <c r="AX144" s="470"/>
      <c r="AY144" s="470"/>
      <c r="AZ144" s="471"/>
      <c r="BA144" s="472"/>
      <c r="BB144" s="472">
        <v>52</v>
      </c>
      <c r="BC144" s="432">
        <v>180</v>
      </c>
      <c r="BD144" s="473">
        <v>0.17</v>
      </c>
      <c r="BE144" s="447"/>
    </row>
    <row r="145" spans="1:57" s="351" customFormat="1" ht="15" customHeight="1" x14ac:dyDescent="0.25">
      <c r="A145" s="474">
        <v>10</v>
      </c>
      <c r="B145" s="475">
        <v>51000001369</v>
      </c>
      <c r="C145" s="478" t="s">
        <v>327</v>
      </c>
      <c r="D145" s="432" t="s">
        <v>29</v>
      </c>
      <c r="E145" s="429">
        <v>1</v>
      </c>
      <c r="F145" s="429">
        <v>82</v>
      </c>
      <c r="G145" s="429">
        <v>10</v>
      </c>
      <c r="H145" s="365"/>
      <c r="I145" s="365"/>
      <c r="J145" s="365"/>
      <c r="K145" s="365"/>
      <c r="L145" s="468"/>
      <c r="M145" s="468"/>
      <c r="N145" s="468">
        <v>3441</v>
      </c>
      <c r="O145" s="434">
        <v>3441</v>
      </c>
      <c r="P145" s="368"/>
      <c r="Q145" s="368"/>
      <c r="R145" s="368"/>
      <c r="S145" s="368"/>
      <c r="T145" s="368"/>
      <c r="U145" s="368"/>
      <c r="V145" s="368"/>
      <c r="W145" s="368"/>
      <c r="X145" s="368"/>
      <c r="Y145" s="368"/>
      <c r="Z145" s="368"/>
      <c r="AA145" s="368"/>
      <c r="AB145" s="368"/>
      <c r="AC145" s="368"/>
      <c r="AD145" s="368"/>
      <c r="AE145" s="368"/>
      <c r="AF145" s="368"/>
      <c r="AG145" s="368"/>
      <c r="AH145" s="368"/>
      <c r="AI145" s="368"/>
      <c r="AJ145" s="368"/>
      <c r="AK145" s="368"/>
      <c r="AL145" s="368"/>
      <c r="AM145" s="368"/>
      <c r="AN145" s="368"/>
      <c r="AO145" s="368"/>
      <c r="AP145" s="368"/>
      <c r="AQ145" s="368"/>
      <c r="AR145" s="469"/>
      <c r="AS145" s="469"/>
      <c r="AT145" s="468">
        <v>3441</v>
      </c>
      <c r="AU145" s="434">
        <v>3441</v>
      </c>
      <c r="AV145" s="435">
        <f t="shared" si="34"/>
        <v>0.99406666666666677</v>
      </c>
      <c r="AW145" s="435">
        <f t="shared" si="35"/>
        <v>0.58496999999999999</v>
      </c>
      <c r="AX145" s="470"/>
      <c r="AY145" s="470"/>
      <c r="AZ145" s="471"/>
      <c r="BA145" s="472"/>
      <c r="BB145" s="472">
        <v>52</v>
      </c>
      <c r="BC145" s="432">
        <v>180</v>
      </c>
      <c r="BD145" s="473">
        <v>0.17</v>
      </c>
      <c r="BE145" s="447"/>
    </row>
    <row r="146" spans="1:57" s="351" customFormat="1" ht="15" customHeight="1" x14ac:dyDescent="0.25">
      <c r="A146" s="474">
        <v>11</v>
      </c>
      <c r="B146" s="475">
        <v>51000001369</v>
      </c>
      <c r="C146" s="478" t="s">
        <v>327</v>
      </c>
      <c r="D146" s="432" t="s">
        <v>29</v>
      </c>
      <c r="E146" s="429">
        <v>4</v>
      </c>
      <c r="F146" s="429">
        <v>82</v>
      </c>
      <c r="G146" s="429">
        <v>10</v>
      </c>
      <c r="H146" s="365"/>
      <c r="I146" s="365"/>
      <c r="J146" s="365"/>
      <c r="K146" s="365"/>
      <c r="L146" s="468"/>
      <c r="M146" s="468"/>
      <c r="N146" s="468">
        <v>15</v>
      </c>
      <c r="O146" s="434">
        <v>15</v>
      </c>
      <c r="P146" s="368"/>
      <c r="Q146" s="368"/>
      <c r="R146" s="368"/>
      <c r="S146" s="368"/>
      <c r="T146" s="368"/>
      <c r="U146" s="368"/>
      <c r="V146" s="368"/>
      <c r="W146" s="368"/>
      <c r="X146" s="368"/>
      <c r="Y146" s="368"/>
      <c r="Z146" s="368"/>
      <c r="AA146" s="368"/>
      <c r="AB146" s="368"/>
      <c r="AC146" s="368"/>
      <c r="AD146" s="368"/>
      <c r="AE146" s="368"/>
      <c r="AF146" s="368"/>
      <c r="AG146" s="368"/>
      <c r="AH146" s="368"/>
      <c r="AI146" s="368"/>
      <c r="AJ146" s="368"/>
      <c r="AK146" s="368"/>
      <c r="AL146" s="368"/>
      <c r="AM146" s="368"/>
      <c r="AN146" s="368"/>
      <c r="AO146" s="368"/>
      <c r="AP146" s="368"/>
      <c r="AQ146" s="368"/>
      <c r="AR146" s="469"/>
      <c r="AS146" s="469"/>
      <c r="AT146" s="468">
        <v>15</v>
      </c>
      <c r="AU146" s="434">
        <v>15</v>
      </c>
      <c r="AV146" s="435">
        <f t="shared" si="34"/>
        <v>4.3333333333333331E-3</v>
      </c>
      <c r="AW146" s="435">
        <f t="shared" si="35"/>
        <v>2.5500000000000002E-3</v>
      </c>
      <c r="AX146" s="470"/>
      <c r="AY146" s="470"/>
      <c r="AZ146" s="471"/>
      <c r="BA146" s="472"/>
      <c r="BB146" s="472">
        <v>52</v>
      </c>
      <c r="BC146" s="432">
        <v>180</v>
      </c>
      <c r="BD146" s="473">
        <v>0.17</v>
      </c>
      <c r="BE146" s="447"/>
    </row>
    <row r="147" spans="1:57" s="351" customFormat="1" ht="15" customHeight="1" x14ac:dyDescent="0.25">
      <c r="A147" s="474">
        <v>12</v>
      </c>
      <c r="B147" s="475">
        <v>51000001369</v>
      </c>
      <c r="C147" s="478" t="s">
        <v>327</v>
      </c>
      <c r="D147" s="432" t="s">
        <v>29</v>
      </c>
      <c r="E147" s="429">
        <v>10</v>
      </c>
      <c r="F147" s="429">
        <v>82</v>
      </c>
      <c r="G147" s="429">
        <v>10</v>
      </c>
      <c r="H147" s="365"/>
      <c r="I147" s="365"/>
      <c r="J147" s="365"/>
      <c r="K147" s="365"/>
      <c r="L147" s="468"/>
      <c r="M147" s="468"/>
      <c r="N147" s="468">
        <v>2</v>
      </c>
      <c r="O147" s="434">
        <v>2</v>
      </c>
      <c r="P147" s="368"/>
      <c r="Q147" s="368"/>
      <c r="R147" s="368"/>
      <c r="S147" s="368"/>
      <c r="T147" s="368"/>
      <c r="U147" s="368"/>
      <c r="V147" s="368"/>
      <c r="W147" s="368"/>
      <c r="X147" s="368"/>
      <c r="Y147" s="368"/>
      <c r="Z147" s="368"/>
      <c r="AA147" s="368"/>
      <c r="AB147" s="368"/>
      <c r="AC147" s="368"/>
      <c r="AD147" s="368"/>
      <c r="AE147" s="368"/>
      <c r="AF147" s="368"/>
      <c r="AG147" s="368"/>
      <c r="AH147" s="368"/>
      <c r="AI147" s="368"/>
      <c r="AJ147" s="368"/>
      <c r="AK147" s="368"/>
      <c r="AL147" s="368"/>
      <c r="AM147" s="368"/>
      <c r="AN147" s="368"/>
      <c r="AO147" s="368"/>
      <c r="AP147" s="368"/>
      <c r="AQ147" s="368"/>
      <c r="AR147" s="469"/>
      <c r="AS147" s="469"/>
      <c r="AT147" s="468">
        <v>2</v>
      </c>
      <c r="AU147" s="434">
        <v>2</v>
      </c>
      <c r="AV147" s="435">
        <f>((AU147/BC147)*BB147)/1000</f>
        <v>5.7777777777777786E-4</v>
      </c>
      <c r="AW147" s="435">
        <f>(AU147*BD147)/1000</f>
        <v>3.4000000000000002E-4</v>
      </c>
      <c r="AX147" s="470"/>
      <c r="AY147" s="470"/>
      <c r="AZ147" s="471"/>
      <c r="BA147" s="472"/>
      <c r="BB147" s="472">
        <v>52</v>
      </c>
      <c r="BC147" s="432">
        <v>180</v>
      </c>
      <c r="BD147" s="473">
        <v>0.17</v>
      </c>
      <c r="BE147" s="447"/>
    </row>
    <row r="148" spans="1:57" s="351" customFormat="1" ht="15" customHeight="1" x14ac:dyDescent="0.25">
      <c r="A148" s="474">
        <v>13</v>
      </c>
      <c r="B148" s="475">
        <v>51000001369</v>
      </c>
      <c r="C148" s="478" t="s">
        <v>327</v>
      </c>
      <c r="D148" s="432" t="s">
        <v>29</v>
      </c>
      <c r="E148" s="429">
        <v>4</v>
      </c>
      <c r="F148" s="429">
        <v>85</v>
      </c>
      <c r="G148" s="429">
        <v>10</v>
      </c>
      <c r="H148" s="365"/>
      <c r="I148" s="365"/>
      <c r="J148" s="365"/>
      <c r="K148" s="365"/>
      <c r="L148" s="468"/>
      <c r="M148" s="468"/>
      <c r="N148" s="468">
        <v>215</v>
      </c>
      <c r="O148" s="434">
        <v>215</v>
      </c>
      <c r="P148" s="368"/>
      <c r="Q148" s="368"/>
      <c r="R148" s="368"/>
      <c r="S148" s="368"/>
      <c r="T148" s="368"/>
      <c r="U148" s="368"/>
      <c r="V148" s="368"/>
      <c r="W148" s="368"/>
      <c r="X148" s="368"/>
      <c r="Y148" s="368"/>
      <c r="Z148" s="368"/>
      <c r="AA148" s="368"/>
      <c r="AB148" s="368"/>
      <c r="AC148" s="368"/>
      <c r="AD148" s="368"/>
      <c r="AE148" s="368"/>
      <c r="AF148" s="368"/>
      <c r="AG148" s="368"/>
      <c r="AH148" s="368"/>
      <c r="AI148" s="368"/>
      <c r="AJ148" s="368"/>
      <c r="AK148" s="368"/>
      <c r="AL148" s="368"/>
      <c r="AM148" s="368"/>
      <c r="AN148" s="368"/>
      <c r="AO148" s="368"/>
      <c r="AP148" s="368"/>
      <c r="AQ148" s="368"/>
      <c r="AR148" s="469"/>
      <c r="AS148" s="469"/>
      <c r="AT148" s="468">
        <v>215</v>
      </c>
      <c r="AU148" s="434">
        <v>215</v>
      </c>
      <c r="AV148" s="435">
        <f t="shared" si="34"/>
        <v>6.211111111111111E-2</v>
      </c>
      <c r="AW148" s="435">
        <f t="shared" si="35"/>
        <v>3.6550000000000006E-2</v>
      </c>
      <c r="AX148" s="470"/>
      <c r="AY148" s="470"/>
      <c r="AZ148" s="471"/>
      <c r="BA148" s="472"/>
      <c r="BB148" s="472">
        <v>52</v>
      </c>
      <c r="BC148" s="432">
        <v>180</v>
      </c>
      <c r="BD148" s="473">
        <v>0.17</v>
      </c>
      <c r="BE148" s="447"/>
    </row>
    <row r="149" spans="1:57" s="351" customFormat="1" ht="15" customHeight="1" x14ac:dyDescent="0.25">
      <c r="A149" s="436"/>
      <c r="B149" s="442"/>
      <c r="C149" s="443" t="s">
        <v>53</v>
      </c>
      <c r="D149" s="444" t="s">
        <v>29</v>
      </c>
      <c r="E149" s="441"/>
      <c r="F149" s="441"/>
      <c r="G149" s="441"/>
      <c r="H149" s="365"/>
      <c r="I149" s="365"/>
      <c r="J149" s="365"/>
      <c r="K149" s="365"/>
      <c r="L149" s="479"/>
      <c r="M149" s="479"/>
      <c r="N149" s="479">
        <f>SUM(N136:N148)</f>
        <v>14058</v>
      </c>
      <c r="O149" s="479">
        <f>SUM(O136:O148)</f>
        <v>14058</v>
      </c>
      <c r="P149" s="368"/>
      <c r="Q149" s="368"/>
      <c r="R149" s="368"/>
      <c r="S149" s="368"/>
      <c r="T149" s="368"/>
      <c r="U149" s="368"/>
      <c r="V149" s="368"/>
      <c r="W149" s="368"/>
      <c r="X149" s="368"/>
      <c r="Y149" s="368"/>
      <c r="Z149" s="368"/>
      <c r="AA149" s="368"/>
      <c r="AB149" s="368"/>
      <c r="AC149" s="368"/>
      <c r="AD149" s="368"/>
      <c r="AE149" s="368"/>
      <c r="AF149" s="368"/>
      <c r="AG149" s="368"/>
      <c r="AH149" s="368"/>
      <c r="AI149" s="368"/>
      <c r="AJ149" s="368"/>
      <c r="AK149" s="368"/>
      <c r="AL149" s="368"/>
      <c r="AM149" s="368"/>
      <c r="AN149" s="368"/>
      <c r="AO149" s="368"/>
      <c r="AP149" s="368"/>
      <c r="AQ149" s="368"/>
      <c r="AR149" s="469"/>
      <c r="AS149" s="469"/>
      <c r="AT149" s="479">
        <f>SUM(AT136:AT148)</f>
        <v>14058</v>
      </c>
      <c r="AU149" s="479">
        <f>SUM(AU136:AU148)</f>
        <v>14058</v>
      </c>
      <c r="AV149" s="480">
        <f>SUM(AV136:AV148)</f>
        <v>4.0612000000000004</v>
      </c>
      <c r="AW149" s="480">
        <f>SUM(AW136:AW148)</f>
        <v>2.3898600000000001</v>
      </c>
      <c r="AX149" s="470"/>
      <c r="AY149" s="470"/>
      <c r="AZ149" s="471"/>
      <c r="BA149" s="472"/>
      <c r="BB149" s="442"/>
      <c r="BC149" s="438"/>
      <c r="BD149" s="447"/>
      <c r="BE149" s="447"/>
    </row>
    <row r="150" spans="1:57" s="351" customFormat="1" ht="15" customHeight="1" x14ac:dyDescent="0.25">
      <c r="A150" s="474">
        <v>1</v>
      </c>
      <c r="B150" s="466">
        <v>51000001370</v>
      </c>
      <c r="C150" s="478" t="s">
        <v>74</v>
      </c>
      <c r="D150" s="432" t="s">
        <v>29</v>
      </c>
      <c r="E150" s="429">
        <v>4</v>
      </c>
      <c r="F150" s="429">
        <v>74</v>
      </c>
      <c r="G150" s="429">
        <v>10</v>
      </c>
      <c r="H150" s="365"/>
      <c r="I150" s="365"/>
      <c r="J150" s="365"/>
      <c r="K150" s="365"/>
      <c r="L150" s="468"/>
      <c r="M150" s="468"/>
      <c r="N150" s="468">
        <v>1</v>
      </c>
      <c r="O150" s="468">
        <v>1</v>
      </c>
      <c r="P150" s="368"/>
      <c r="Q150" s="368"/>
      <c r="R150" s="368"/>
      <c r="S150" s="368"/>
      <c r="T150" s="368"/>
      <c r="U150" s="368"/>
      <c r="V150" s="368"/>
      <c r="W150" s="368"/>
      <c r="X150" s="368"/>
      <c r="Y150" s="368"/>
      <c r="Z150" s="368"/>
      <c r="AA150" s="368"/>
      <c r="AB150" s="368"/>
      <c r="AC150" s="368"/>
      <c r="AD150" s="368"/>
      <c r="AE150" s="368"/>
      <c r="AF150" s="368"/>
      <c r="AG150" s="368"/>
      <c r="AH150" s="368"/>
      <c r="AI150" s="368"/>
      <c r="AJ150" s="368"/>
      <c r="AK150" s="368"/>
      <c r="AL150" s="368"/>
      <c r="AM150" s="368"/>
      <c r="AN150" s="368"/>
      <c r="AO150" s="368"/>
      <c r="AP150" s="368"/>
      <c r="AQ150" s="368"/>
      <c r="AR150" s="469"/>
      <c r="AS150" s="469"/>
      <c r="AT150" s="468">
        <v>1</v>
      </c>
      <c r="AU150" s="468">
        <v>1</v>
      </c>
      <c r="AV150" s="435">
        <f t="shared" ref="AV150:AV163" si="36">((AU150/BC150)*BB150)/1000</f>
        <v>2.8888888888888893E-4</v>
      </c>
      <c r="AW150" s="435">
        <f t="shared" ref="AW150:AW163" si="37">(AU150*BD150)/1000</f>
        <v>1.7000000000000001E-4</v>
      </c>
      <c r="AX150" s="470"/>
      <c r="AY150" s="470"/>
      <c r="AZ150" s="471"/>
      <c r="BA150" s="472"/>
      <c r="BB150" s="472">
        <v>52</v>
      </c>
      <c r="BC150" s="432">
        <v>180</v>
      </c>
      <c r="BD150" s="473">
        <v>0.17</v>
      </c>
      <c r="BE150" s="447"/>
    </row>
    <row r="151" spans="1:57" s="351" customFormat="1" ht="15" customHeight="1" x14ac:dyDescent="0.25">
      <c r="A151" s="474">
        <v>2</v>
      </c>
      <c r="B151" s="466">
        <v>51000001370</v>
      </c>
      <c r="C151" s="478" t="s">
        <v>74</v>
      </c>
      <c r="D151" s="432" t="s">
        <v>29</v>
      </c>
      <c r="E151" s="429">
        <v>1</v>
      </c>
      <c r="F151" s="429">
        <v>75</v>
      </c>
      <c r="G151" s="429">
        <v>10</v>
      </c>
      <c r="H151" s="365"/>
      <c r="I151" s="365"/>
      <c r="J151" s="365"/>
      <c r="K151" s="365"/>
      <c r="L151" s="468"/>
      <c r="M151" s="468"/>
      <c r="N151" s="468">
        <v>2416</v>
      </c>
      <c r="O151" s="468">
        <v>2416</v>
      </c>
      <c r="P151" s="368"/>
      <c r="Q151" s="368"/>
      <c r="R151" s="368"/>
      <c r="S151" s="368"/>
      <c r="T151" s="368"/>
      <c r="U151" s="368"/>
      <c r="V151" s="368"/>
      <c r="W151" s="368"/>
      <c r="X151" s="368"/>
      <c r="Y151" s="368"/>
      <c r="Z151" s="368"/>
      <c r="AA151" s="368"/>
      <c r="AB151" s="368"/>
      <c r="AC151" s="368"/>
      <c r="AD151" s="368"/>
      <c r="AE151" s="368"/>
      <c r="AF151" s="368"/>
      <c r="AG151" s="368"/>
      <c r="AH151" s="368"/>
      <c r="AI151" s="368"/>
      <c r="AJ151" s="368"/>
      <c r="AK151" s="368"/>
      <c r="AL151" s="368"/>
      <c r="AM151" s="368"/>
      <c r="AN151" s="368"/>
      <c r="AO151" s="368"/>
      <c r="AP151" s="368"/>
      <c r="AQ151" s="368"/>
      <c r="AR151" s="469"/>
      <c r="AS151" s="469"/>
      <c r="AT151" s="468">
        <v>2416</v>
      </c>
      <c r="AU151" s="468">
        <v>2416</v>
      </c>
      <c r="AV151" s="435">
        <f t="shared" si="36"/>
        <v>0.69795555555555555</v>
      </c>
      <c r="AW151" s="435">
        <f>(AU151*BD151)/1000</f>
        <v>0.41072000000000003</v>
      </c>
      <c r="AX151" s="470"/>
      <c r="AY151" s="470"/>
      <c r="AZ151" s="471"/>
      <c r="BA151" s="472"/>
      <c r="BB151" s="472">
        <v>52</v>
      </c>
      <c r="BC151" s="432">
        <v>180</v>
      </c>
      <c r="BD151" s="473">
        <v>0.17</v>
      </c>
      <c r="BE151" s="447"/>
    </row>
    <row r="152" spans="1:57" s="351" customFormat="1" ht="15" customHeight="1" x14ac:dyDescent="0.25">
      <c r="A152" s="474">
        <v>3</v>
      </c>
      <c r="B152" s="466">
        <v>51000001370</v>
      </c>
      <c r="C152" s="478" t="s">
        <v>74</v>
      </c>
      <c r="D152" s="432" t="s">
        <v>29</v>
      </c>
      <c r="E152" s="429">
        <v>8</v>
      </c>
      <c r="F152" s="429">
        <v>77</v>
      </c>
      <c r="G152" s="429">
        <v>10</v>
      </c>
      <c r="H152" s="365"/>
      <c r="I152" s="365"/>
      <c r="J152" s="365"/>
      <c r="K152" s="365"/>
      <c r="L152" s="468"/>
      <c r="M152" s="468"/>
      <c r="N152" s="468">
        <v>1518</v>
      </c>
      <c r="O152" s="434">
        <v>1518</v>
      </c>
      <c r="P152" s="368"/>
      <c r="Q152" s="368"/>
      <c r="R152" s="368"/>
      <c r="S152" s="368"/>
      <c r="T152" s="368"/>
      <c r="U152" s="368"/>
      <c r="V152" s="368"/>
      <c r="W152" s="368"/>
      <c r="X152" s="368"/>
      <c r="Y152" s="368"/>
      <c r="Z152" s="368"/>
      <c r="AA152" s="368"/>
      <c r="AB152" s="368"/>
      <c r="AC152" s="368"/>
      <c r="AD152" s="368"/>
      <c r="AE152" s="368"/>
      <c r="AF152" s="368"/>
      <c r="AG152" s="368"/>
      <c r="AH152" s="368"/>
      <c r="AI152" s="368"/>
      <c r="AJ152" s="368"/>
      <c r="AK152" s="368"/>
      <c r="AL152" s="368"/>
      <c r="AM152" s="368"/>
      <c r="AN152" s="368"/>
      <c r="AO152" s="368"/>
      <c r="AP152" s="368"/>
      <c r="AQ152" s="368"/>
      <c r="AR152" s="469"/>
      <c r="AS152" s="469"/>
      <c r="AT152" s="468">
        <v>1518</v>
      </c>
      <c r="AU152" s="434">
        <v>1518</v>
      </c>
      <c r="AV152" s="435">
        <f t="shared" si="36"/>
        <v>0.43853333333333339</v>
      </c>
      <c r="AW152" s="435">
        <f>(AU152*BD152)/1000</f>
        <v>0.25806000000000001</v>
      </c>
      <c r="AX152" s="470"/>
      <c r="AY152" s="470"/>
      <c r="AZ152" s="471"/>
      <c r="BA152" s="472"/>
      <c r="BB152" s="472">
        <v>52</v>
      </c>
      <c r="BC152" s="432">
        <v>180</v>
      </c>
      <c r="BD152" s="473">
        <v>0.17</v>
      </c>
      <c r="BE152" s="447"/>
    </row>
    <row r="153" spans="1:57" s="351" customFormat="1" ht="15" customHeight="1" x14ac:dyDescent="0.25">
      <c r="A153" s="474">
        <v>4</v>
      </c>
      <c r="B153" s="466">
        <v>51000001370</v>
      </c>
      <c r="C153" s="478" t="s">
        <v>74</v>
      </c>
      <c r="D153" s="432" t="s">
        <v>29</v>
      </c>
      <c r="E153" s="429">
        <v>2</v>
      </c>
      <c r="F153" s="429">
        <v>78</v>
      </c>
      <c r="G153" s="429">
        <v>10</v>
      </c>
      <c r="H153" s="365"/>
      <c r="I153" s="365"/>
      <c r="J153" s="365"/>
      <c r="K153" s="365"/>
      <c r="L153" s="468"/>
      <c r="M153" s="468"/>
      <c r="N153" s="468">
        <v>5865</v>
      </c>
      <c r="O153" s="468">
        <v>5865</v>
      </c>
      <c r="P153" s="368"/>
      <c r="Q153" s="368"/>
      <c r="R153" s="368"/>
      <c r="S153" s="368"/>
      <c r="T153" s="368"/>
      <c r="U153" s="368"/>
      <c r="V153" s="368"/>
      <c r="W153" s="368"/>
      <c r="X153" s="368"/>
      <c r="Y153" s="368"/>
      <c r="Z153" s="368"/>
      <c r="AA153" s="368"/>
      <c r="AB153" s="368"/>
      <c r="AC153" s="368"/>
      <c r="AD153" s="368"/>
      <c r="AE153" s="368"/>
      <c r="AF153" s="368"/>
      <c r="AG153" s="368"/>
      <c r="AH153" s="368"/>
      <c r="AI153" s="368"/>
      <c r="AJ153" s="368"/>
      <c r="AK153" s="368"/>
      <c r="AL153" s="368"/>
      <c r="AM153" s="368"/>
      <c r="AN153" s="368"/>
      <c r="AO153" s="368"/>
      <c r="AP153" s="368"/>
      <c r="AQ153" s="368"/>
      <c r="AR153" s="469"/>
      <c r="AS153" s="469"/>
      <c r="AT153" s="468">
        <v>5865</v>
      </c>
      <c r="AU153" s="468">
        <v>5865</v>
      </c>
      <c r="AV153" s="435">
        <f t="shared" si="36"/>
        <v>1.6943333333333335</v>
      </c>
      <c r="AW153" s="435">
        <f>(AU153*BD153)/1000</f>
        <v>0.9970500000000001</v>
      </c>
      <c r="AX153" s="470"/>
      <c r="AY153" s="470"/>
      <c r="AZ153" s="471"/>
      <c r="BA153" s="472"/>
      <c r="BB153" s="472">
        <v>52</v>
      </c>
      <c r="BC153" s="432">
        <v>180</v>
      </c>
      <c r="BD153" s="473">
        <v>0.17</v>
      </c>
      <c r="BE153" s="447"/>
    </row>
    <row r="154" spans="1:57" s="351" customFormat="1" ht="15" customHeight="1" x14ac:dyDescent="0.25">
      <c r="A154" s="474">
        <v>5</v>
      </c>
      <c r="B154" s="466">
        <v>51000001370</v>
      </c>
      <c r="C154" s="478" t="s">
        <v>74</v>
      </c>
      <c r="D154" s="432" t="s">
        <v>29</v>
      </c>
      <c r="E154" s="429">
        <v>2</v>
      </c>
      <c r="F154" s="429">
        <v>80</v>
      </c>
      <c r="G154" s="429">
        <v>10</v>
      </c>
      <c r="H154" s="365"/>
      <c r="I154" s="365"/>
      <c r="J154" s="365"/>
      <c r="K154" s="365"/>
      <c r="L154" s="468"/>
      <c r="M154" s="468"/>
      <c r="N154" s="468">
        <v>180</v>
      </c>
      <c r="O154" s="434">
        <v>180</v>
      </c>
      <c r="P154" s="368"/>
      <c r="Q154" s="368"/>
      <c r="R154" s="368"/>
      <c r="S154" s="368"/>
      <c r="T154" s="368"/>
      <c r="U154" s="368"/>
      <c r="V154" s="368"/>
      <c r="W154" s="368"/>
      <c r="X154" s="368"/>
      <c r="Y154" s="368"/>
      <c r="Z154" s="368"/>
      <c r="AA154" s="368"/>
      <c r="AB154" s="368"/>
      <c r="AC154" s="368"/>
      <c r="AD154" s="368"/>
      <c r="AE154" s="368"/>
      <c r="AF154" s="368"/>
      <c r="AG154" s="368"/>
      <c r="AH154" s="368"/>
      <c r="AI154" s="368"/>
      <c r="AJ154" s="368"/>
      <c r="AK154" s="368"/>
      <c r="AL154" s="368"/>
      <c r="AM154" s="368"/>
      <c r="AN154" s="368"/>
      <c r="AO154" s="368"/>
      <c r="AP154" s="368"/>
      <c r="AQ154" s="368"/>
      <c r="AR154" s="469"/>
      <c r="AS154" s="469"/>
      <c r="AT154" s="468">
        <v>180</v>
      </c>
      <c r="AU154" s="434">
        <v>180</v>
      </c>
      <c r="AV154" s="435">
        <f t="shared" si="36"/>
        <v>5.1999999999999998E-2</v>
      </c>
      <c r="AW154" s="435">
        <f t="shared" si="37"/>
        <v>3.0600000000000002E-2</v>
      </c>
      <c r="AX154" s="470"/>
      <c r="AY154" s="470"/>
      <c r="AZ154" s="471"/>
      <c r="BA154" s="472"/>
      <c r="BB154" s="472">
        <v>52</v>
      </c>
      <c r="BC154" s="432">
        <v>180</v>
      </c>
      <c r="BD154" s="473">
        <v>0.17</v>
      </c>
      <c r="BE154" s="447"/>
    </row>
    <row r="155" spans="1:57" s="351" customFormat="1" ht="15" customHeight="1" x14ac:dyDescent="0.25">
      <c r="A155" s="474">
        <v>6</v>
      </c>
      <c r="B155" s="466">
        <v>51000001370</v>
      </c>
      <c r="C155" s="478" t="s">
        <v>74</v>
      </c>
      <c r="D155" s="432" t="s">
        <v>29</v>
      </c>
      <c r="E155" s="429">
        <v>6</v>
      </c>
      <c r="F155" s="429">
        <v>80</v>
      </c>
      <c r="G155" s="429">
        <v>10</v>
      </c>
      <c r="H155" s="365"/>
      <c r="I155" s="365"/>
      <c r="J155" s="365"/>
      <c r="K155" s="365"/>
      <c r="L155" s="468"/>
      <c r="M155" s="468"/>
      <c r="N155" s="468">
        <v>6390</v>
      </c>
      <c r="O155" s="434">
        <v>6390</v>
      </c>
      <c r="P155" s="368"/>
      <c r="Q155" s="368"/>
      <c r="R155" s="368"/>
      <c r="S155" s="368"/>
      <c r="T155" s="368"/>
      <c r="U155" s="368"/>
      <c r="V155" s="368"/>
      <c r="W155" s="368"/>
      <c r="X155" s="368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  <c r="AI155" s="368"/>
      <c r="AJ155" s="368"/>
      <c r="AK155" s="368"/>
      <c r="AL155" s="368"/>
      <c r="AM155" s="368"/>
      <c r="AN155" s="368"/>
      <c r="AO155" s="368"/>
      <c r="AP155" s="368"/>
      <c r="AQ155" s="368"/>
      <c r="AR155" s="469"/>
      <c r="AS155" s="469"/>
      <c r="AT155" s="468">
        <v>6390</v>
      </c>
      <c r="AU155" s="434">
        <v>6390</v>
      </c>
      <c r="AV155" s="435">
        <f t="shared" si="36"/>
        <v>1.8460000000000001</v>
      </c>
      <c r="AW155" s="435">
        <f t="shared" si="37"/>
        <v>1.0863000000000003</v>
      </c>
      <c r="AX155" s="470"/>
      <c r="AY155" s="470"/>
      <c r="AZ155" s="471"/>
      <c r="BA155" s="472"/>
      <c r="BB155" s="472">
        <v>52</v>
      </c>
      <c r="BC155" s="432">
        <v>180</v>
      </c>
      <c r="BD155" s="473">
        <v>0.17</v>
      </c>
      <c r="BE155" s="447"/>
    </row>
    <row r="156" spans="1:57" s="351" customFormat="1" ht="15" customHeight="1" x14ac:dyDescent="0.25">
      <c r="A156" s="474">
        <v>7</v>
      </c>
      <c r="B156" s="466">
        <v>51000001370</v>
      </c>
      <c r="C156" s="478" t="s">
        <v>74</v>
      </c>
      <c r="D156" s="432" t="s">
        <v>29</v>
      </c>
      <c r="E156" s="429">
        <v>2</v>
      </c>
      <c r="F156" s="429">
        <v>82</v>
      </c>
      <c r="G156" s="429">
        <v>10</v>
      </c>
      <c r="H156" s="365"/>
      <c r="I156" s="365"/>
      <c r="J156" s="365"/>
      <c r="K156" s="365"/>
      <c r="L156" s="468"/>
      <c r="M156" s="468"/>
      <c r="N156" s="468">
        <v>360</v>
      </c>
      <c r="O156" s="434">
        <v>360</v>
      </c>
      <c r="P156" s="368"/>
      <c r="Q156" s="368"/>
      <c r="R156" s="368"/>
      <c r="S156" s="368"/>
      <c r="T156" s="368"/>
      <c r="U156" s="368"/>
      <c r="V156" s="368"/>
      <c r="W156" s="368"/>
      <c r="X156" s="368"/>
      <c r="Y156" s="368"/>
      <c r="Z156" s="368"/>
      <c r="AA156" s="368"/>
      <c r="AB156" s="368"/>
      <c r="AC156" s="368"/>
      <c r="AD156" s="368"/>
      <c r="AE156" s="368"/>
      <c r="AF156" s="368"/>
      <c r="AG156" s="368"/>
      <c r="AH156" s="368"/>
      <c r="AI156" s="368"/>
      <c r="AJ156" s="368"/>
      <c r="AK156" s="368"/>
      <c r="AL156" s="368"/>
      <c r="AM156" s="368"/>
      <c r="AN156" s="368"/>
      <c r="AO156" s="368"/>
      <c r="AP156" s="368"/>
      <c r="AQ156" s="368"/>
      <c r="AR156" s="469"/>
      <c r="AS156" s="469"/>
      <c r="AT156" s="468">
        <v>360</v>
      </c>
      <c r="AU156" s="434">
        <v>360</v>
      </c>
      <c r="AV156" s="435">
        <f t="shared" si="36"/>
        <v>0.104</v>
      </c>
      <c r="AW156" s="435">
        <f t="shared" si="37"/>
        <v>6.1200000000000004E-2</v>
      </c>
      <c r="AX156" s="470"/>
      <c r="AY156" s="470"/>
      <c r="AZ156" s="471"/>
      <c r="BA156" s="472"/>
      <c r="BB156" s="472">
        <v>52</v>
      </c>
      <c r="BC156" s="432">
        <v>180</v>
      </c>
      <c r="BD156" s="473">
        <v>0.17</v>
      </c>
      <c r="BE156" s="447"/>
    </row>
    <row r="157" spans="1:57" s="351" customFormat="1" ht="15" customHeight="1" x14ac:dyDescent="0.25">
      <c r="A157" s="474">
        <v>8</v>
      </c>
      <c r="B157" s="466">
        <v>51000001370</v>
      </c>
      <c r="C157" s="478" t="s">
        <v>74</v>
      </c>
      <c r="D157" s="432" t="s">
        <v>29</v>
      </c>
      <c r="E157" s="429">
        <v>4</v>
      </c>
      <c r="F157" s="429">
        <v>82</v>
      </c>
      <c r="G157" s="429">
        <v>10</v>
      </c>
      <c r="H157" s="365"/>
      <c r="I157" s="365"/>
      <c r="J157" s="365"/>
      <c r="K157" s="365"/>
      <c r="L157" s="468"/>
      <c r="M157" s="468"/>
      <c r="N157" s="468">
        <v>4</v>
      </c>
      <c r="O157" s="434">
        <v>4</v>
      </c>
      <c r="P157" s="368"/>
      <c r="Q157" s="368"/>
      <c r="R157" s="368"/>
      <c r="S157" s="368"/>
      <c r="T157" s="368"/>
      <c r="U157" s="368"/>
      <c r="V157" s="368"/>
      <c r="W157" s="368"/>
      <c r="X157" s="368"/>
      <c r="Y157" s="368"/>
      <c r="Z157" s="368"/>
      <c r="AA157" s="368"/>
      <c r="AB157" s="368"/>
      <c r="AC157" s="368"/>
      <c r="AD157" s="368"/>
      <c r="AE157" s="368"/>
      <c r="AF157" s="368"/>
      <c r="AG157" s="368"/>
      <c r="AH157" s="368"/>
      <c r="AI157" s="368"/>
      <c r="AJ157" s="368"/>
      <c r="AK157" s="368"/>
      <c r="AL157" s="368"/>
      <c r="AM157" s="368"/>
      <c r="AN157" s="368"/>
      <c r="AO157" s="368"/>
      <c r="AP157" s="368"/>
      <c r="AQ157" s="368"/>
      <c r="AR157" s="469"/>
      <c r="AS157" s="469"/>
      <c r="AT157" s="468">
        <v>4</v>
      </c>
      <c r="AU157" s="434">
        <v>4</v>
      </c>
      <c r="AV157" s="435">
        <f>((AU157/BC157)*BB157)/1000</f>
        <v>1.1555555555555557E-3</v>
      </c>
      <c r="AW157" s="435">
        <f>(AU157*BD157)/1000</f>
        <v>6.8000000000000005E-4</v>
      </c>
      <c r="AX157" s="470"/>
      <c r="AY157" s="470"/>
      <c r="AZ157" s="471"/>
      <c r="BA157" s="472"/>
      <c r="BB157" s="472">
        <v>52</v>
      </c>
      <c r="BC157" s="432">
        <v>180</v>
      </c>
      <c r="BD157" s="473">
        <v>0.17</v>
      </c>
      <c r="BE157" s="447"/>
    </row>
    <row r="158" spans="1:57" s="351" customFormat="1" ht="15" customHeight="1" x14ac:dyDescent="0.25">
      <c r="A158" s="474">
        <v>9</v>
      </c>
      <c r="B158" s="466">
        <v>51000001370</v>
      </c>
      <c r="C158" s="478" t="s">
        <v>74</v>
      </c>
      <c r="D158" s="432" t="s">
        <v>29</v>
      </c>
      <c r="E158" s="429">
        <v>7</v>
      </c>
      <c r="F158" s="429">
        <v>82</v>
      </c>
      <c r="G158" s="429">
        <v>10</v>
      </c>
      <c r="H158" s="365"/>
      <c r="I158" s="365"/>
      <c r="J158" s="365"/>
      <c r="K158" s="365"/>
      <c r="L158" s="468"/>
      <c r="M158" s="468"/>
      <c r="N158" s="468">
        <v>1225</v>
      </c>
      <c r="O158" s="434">
        <v>1225</v>
      </c>
      <c r="P158" s="368"/>
      <c r="Q158" s="368"/>
      <c r="R158" s="368"/>
      <c r="S158" s="368"/>
      <c r="T158" s="368"/>
      <c r="U158" s="368"/>
      <c r="V158" s="368"/>
      <c r="W158" s="368"/>
      <c r="X158" s="368"/>
      <c r="Y158" s="368"/>
      <c r="Z158" s="368"/>
      <c r="AA158" s="368"/>
      <c r="AB158" s="368"/>
      <c r="AC158" s="368"/>
      <c r="AD158" s="368"/>
      <c r="AE158" s="368"/>
      <c r="AF158" s="368"/>
      <c r="AG158" s="368"/>
      <c r="AH158" s="368"/>
      <c r="AI158" s="368"/>
      <c r="AJ158" s="368"/>
      <c r="AK158" s="368"/>
      <c r="AL158" s="368"/>
      <c r="AM158" s="368"/>
      <c r="AN158" s="368"/>
      <c r="AO158" s="368"/>
      <c r="AP158" s="368"/>
      <c r="AQ158" s="368"/>
      <c r="AR158" s="469"/>
      <c r="AS158" s="469"/>
      <c r="AT158" s="468">
        <v>1225</v>
      </c>
      <c r="AU158" s="434">
        <v>1225</v>
      </c>
      <c r="AV158" s="435">
        <f t="shared" si="36"/>
        <v>0.35388888888888886</v>
      </c>
      <c r="AW158" s="435">
        <f t="shared" si="37"/>
        <v>0.20825000000000002</v>
      </c>
      <c r="AX158" s="470"/>
      <c r="AY158" s="470"/>
      <c r="AZ158" s="471"/>
      <c r="BA158" s="472"/>
      <c r="BB158" s="472">
        <v>52</v>
      </c>
      <c r="BC158" s="432">
        <v>180</v>
      </c>
      <c r="BD158" s="473">
        <v>0.17</v>
      </c>
      <c r="BE158" s="447"/>
    </row>
    <row r="159" spans="1:57" s="351" customFormat="1" ht="15" customHeight="1" x14ac:dyDescent="0.25">
      <c r="A159" s="474">
        <v>10</v>
      </c>
      <c r="B159" s="466">
        <v>51000001370</v>
      </c>
      <c r="C159" s="478" t="s">
        <v>74</v>
      </c>
      <c r="D159" s="432" t="s">
        <v>29</v>
      </c>
      <c r="E159" s="429">
        <v>8</v>
      </c>
      <c r="F159" s="429">
        <v>82</v>
      </c>
      <c r="G159" s="429">
        <v>10</v>
      </c>
      <c r="H159" s="365"/>
      <c r="I159" s="365"/>
      <c r="J159" s="365"/>
      <c r="K159" s="365"/>
      <c r="L159" s="468"/>
      <c r="M159" s="468"/>
      <c r="N159" s="468">
        <v>1</v>
      </c>
      <c r="O159" s="434">
        <v>1</v>
      </c>
      <c r="P159" s="368"/>
      <c r="Q159" s="368"/>
      <c r="R159" s="368"/>
      <c r="S159" s="368"/>
      <c r="T159" s="368"/>
      <c r="U159" s="368"/>
      <c r="V159" s="368"/>
      <c r="W159" s="368"/>
      <c r="X159" s="368"/>
      <c r="Y159" s="368"/>
      <c r="Z159" s="368"/>
      <c r="AA159" s="368"/>
      <c r="AB159" s="368"/>
      <c r="AC159" s="368"/>
      <c r="AD159" s="368"/>
      <c r="AE159" s="368"/>
      <c r="AF159" s="368"/>
      <c r="AG159" s="368"/>
      <c r="AH159" s="368"/>
      <c r="AI159" s="368"/>
      <c r="AJ159" s="368"/>
      <c r="AK159" s="368"/>
      <c r="AL159" s="368"/>
      <c r="AM159" s="368"/>
      <c r="AN159" s="368"/>
      <c r="AO159" s="368"/>
      <c r="AP159" s="368"/>
      <c r="AQ159" s="368"/>
      <c r="AR159" s="469"/>
      <c r="AS159" s="469"/>
      <c r="AT159" s="468">
        <v>1</v>
      </c>
      <c r="AU159" s="434">
        <v>1</v>
      </c>
      <c r="AV159" s="435">
        <f t="shared" si="36"/>
        <v>2.8888888888888893E-4</v>
      </c>
      <c r="AW159" s="435">
        <f t="shared" si="37"/>
        <v>1.7000000000000001E-4</v>
      </c>
      <c r="AX159" s="470"/>
      <c r="AY159" s="470"/>
      <c r="AZ159" s="471"/>
      <c r="BA159" s="472"/>
      <c r="BB159" s="472">
        <v>52</v>
      </c>
      <c r="BC159" s="432">
        <v>180</v>
      </c>
      <c r="BD159" s="473">
        <v>0.17</v>
      </c>
      <c r="BE159" s="447"/>
    </row>
    <row r="160" spans="1:57" s="351" customFormat="1" ht="15" customHeight="1" x14ac:dyDescent="0.25">
      <c r="A160" s="474">
        <v>11</v>
      </c>
      <c r="B160" s="466">
        <v>51000001370</v>
      </c>
      <c r="C160" s="478" t="s">
        <v>74</v>
      </c>
      <c r="D160" s="432" t="s">
        <v>29</v>
      </c>
      <c r="E160" s="429">
        <v>7</v>
      </c>
      <c r="F160" s="429">
        <v>82</v>
      </c>
      <c r="G160" s="429">
        <v>10</v>
      </c>
      <c r="H160" s="365"/>
      <c r="I160" s="365"/>
      <c r="J160" s="365"/>
      <c r="K160" s="365"/>
      <c r="L160" s="468"/>
      <c r="M160" s="468"/>
      <c r="N160" s="468">
        <v>1430</v>
      </c>
      <c r="O160" s="434">
        <v>1430</v>
      </c>
      <c r="P160" s="368"/>
      <c r="Q160" s="368"/>
      <c r="R160" s="368"/>
      <c r="S160" s="368"/>
      <c r="T160" s="368"/>
      <c r="U160" s="368"/>
      <c r="V160" s="368"/>
      <c r="W160" s="368"/>
      <c r="X160" s="368"/>
      <c r="Y160" s="368"/>
      <c r="Z160" s="368"/>
      <c r="AA160" s="368"/>
      <c r="AB160" s="368"/>
      <c r="AC160" s="368"/>
      <c r="AD160" s="368"/>
      <c r="AE160" s="368"/>
      <c r="AF160" s="368"/>
      <c r="AG160" s="368"/>
      <c r="AH160" s="368"/>
      <c r="AI160" s="368"/>
      <c r="AJ160" s="368"/>
      <c r="AK160" s="368"/>
      <c r="AL160" s="368"/>
      <c r="AM160" s="368"/>
      <c r="AN160" s="368"/>
      <c r="AO160" s="368"/>
      <c r="AP160" s="368"/>
      <c r="AQ160" s="368"/>
      <c r="AR160" s="469"/>
      <c r="AS160" s="469"/>
      <c r="AT160" s="468">
        <v>1430</v>
      </c>
      <c r="AU160" s="434">
        <v>1430</v>
      </c>
      <c r="AV160" s="435">
        <f t="shared" si="36"/>
        <v>0.41311111111111115</v>
      </c>
      <c r="AW160" s="435">
        <f>(AU160*BD160)/1000</f>
        <v>0.24310000000000001</v>
      </c>
      <c r="AX160" s="470"/>
      <c r="AY160" s="470"/>
      <c r="AZ160" s="471"/>
      <c r="BA160" s="472"/>
      <c r="BB160" s="472">
        <v>52</v>
      </c>
      <c r="BC160" s="432">
        <v>180</v>
      </c>
      <c r="BD160" s="473">
        <v>0.17</v>
      </c>
      <c r="BE160" s="447"/>
    </row>
    <row r="161" spans="1:57" s="351" customFormat="1" ht="15" customHeight="1" x14ac:dyDescent="0.25">
      <c r="A161" s="474">
        <v>12</v>
      </c>
      <c r="B161" s="466">
        <v>51000001370</v>
      </c>
      <c r="C161" s="478" t="s">
        <v>74</v>
      </c>
      <c r="D161" s="432" t="s">
        <v>29</v>
      </c>
      <c r="E161" s="429">
        <v>1</v>
      </c>
      <c r="F161" s="429">
        <v>83</v>
      </c>
      <c r="G161" s="429">
        <v>10</v>
      </c>
      <c r="H161" s="365"/>
      <c r="I161" s="365"/>
      <c r="J161" s="365"/>
      <c r="K161" s="365"/>
      <c r="L161" s="468"/>
      <c r="M161" s="468"/>
      <c r="N161" s="468">
        <v>9772</v>
      </c>
      <c r="O161" s="434">
        <v>9772</v>
      </c>
      <c r="P161" s="368"/>
      <c r="Q161" s="368"/>
      <c r="R161" s="368"/>
      <c r="S161" s="368"/>
      <c r="T161" s="368"/>
      <c r="U161" s="368"/>
      <c r="V161" s="368"/>
      <c r="W161" s="368"/>
      <c r="X161" s="368"/>
      <c r="Y161" s="368"/>
      <c r="Z161" s="368"/>
      <c r="AA161" s="368"/>
      <c r="AB161" s="368"/>
      <c r="AC161" s="368"/>
      <c r="AD161" s="368"/>
      <c r="AE161" s="368"/>
      <c r="AF161" s="368"/>
      <c r="AG161" s="368"/>
      <c r="AH161" s="368"/>
      <c r="AI161" s="368"/>
      <c r="AJ161" s="368"/>
      <c r="AK161" s="368"/>
      <c r="AL161" s="368"/>
      <c r="AM161" s="368"/>
      <c r="AN161" s="368"/>
      <c r="AO161" s="368"/>
      <c r="AP161" s="368"/>
      <c r="AQ161" s="368"/>
      <c r="AR161" s="469"/>
      <c r="AS161" s="469"/>
      <c r="AT161" s="468">
        <v>9772</v>
      </c>
      <c r="AU161" s="434">
        <v>9772</v>
      </c>
      <c r="AV161" s="435">
        <f t="shared" si="36"/>
        <v>2.8230222222222223</v>
      </c>
      <c r="AW161" s="435">
        <f>(AU161*BD161)/1000</f>
        <v>1.66124</v>
      </c>
      <c r="AX161" s="470"/>
      <c r="AY161" s="470"/>
      <c r="AZ161" s="471"/>
      <c r="BA161" s="472"/>
      <c r="BB161" s="472">
        <v>52</v>
      </c>
      <c r="BC161" s="432">
        <v>180</v>
      </c>
      <c r="BD161" s="473">
        <v>0.17</v>
      </c>
      <c r="BE161" s="447"/>
    </row>
    <row r="162" spans="1:57" s="351" customFormat="1" ht="15" customHeight="1" x14ac:dyDescent="0.25">
      <c r="A162" s="474">
        <v>13</v>
      </c>
      <c r="B162" s="466">
        <v>51000001370</v>
      </c>
      <c r="C162" s="478" t="s">
        <v>74</v>
      </c>
      <c r="D162" s="432" t="s">
        <v>29</v>
      </c>
      <c r="E162" s="429">
        <v>8</v>
      </c>
      <c r="F162" s="429">
        <v>83</v>
      </c>
      <c r="G162" s="429">
        <v>10</v>
      </c>
      <c r="H162" s="365"/>
      <c r="I162" s="365"/>
      <c r="J162" s="365"/>
      <c r="K162" s="365"/>
      <c r="L162" s="468"/>
      <c r="M162" s="468"/>
      <c r="N162" s="468">
        <v>6795</v>
      </c>
      <c r="O162" s="434">
        <v>6795</v>
      </c>
      <c r="P162" s="368"/>
      <c r="Q162" s="368"/>
      <c r="R162" s="368"/>
      <c r="S162" s="368"/>
      <c r="T162" s="368"/>
      <c r="U162" s="368"/>
      <c r="V162" s="368"/>
      <c r="W162" s="368"/>
      <c r="X162" s="368"/>
      <c r="Y162" s="368"/>
      <c r="Z162" s="368"/>
      <c r="AA162" s="368"/>
      <c r="AB162" s="368"/>
      <c r="AC162" s="368"/>
      <c r="AD162" s="368"/>
      <c r="AE162" s="368"/>
      <c r="AF162" s="368"/>
      <c r="AG162" s="368"/>
      <c r="AH162" s="368"/>
      <c r="AI162" s="368"/>
      <c r="AJ162" s="368"/>
      <c r="AK162" s="368"/>
      <c r="AL162" s="368"/>
      <c r="AM162" s="368"/>
      <c r="AN162" s="368"/>
      <c r="AO162" s="368"/>
      <c r="AP162" s="368"/>
      <c r="AQ162" s="368"/>
      <c r="AR162" s="469"/>
      <c r="AS162" s="469"/>
      <c r="AT162" s="468">
        <v>6795</v>
      </c>
      <c r="AU162" s="434">
        <v>6795</v>
      </c>
      <c r="AV162" s="435">
        <f t="shared" si="36"/>
        <v>1.9630000000000001</v>
      </c>
      <c r="AW162" s="435">
        <f t="shared" si="37"/>
        <v>1.1551500000000001</v>
      </c>
      <c r="AX162" s="470"/>
      <c r="AY162" s="470"/>
      <c r="AZ162" s="471"/>
      <c r="BA162" s="472"/>
      <c r="BB162" s="472">
        <v>52</v>
      </c>
      <c r="BC162" s="432">
        <v>180</v>
      </c>
      <c r="BD162" s="473">
        <v>0.17</v>
      </c>
      <c r="BE162" s="447"/>
    </row>
    <row r="163" spans="1:57" s="351" customFormat="1" ht="15" customHeight="1" x14ac:dyDescent="0.25">
      <c r="A163" s="474">
        <v>14</v>
      </c>
      <c r="B163" s="466">
        <v>51000001370</v>
      </c>
      <c r="C163" s="478" t="s">
        <v>74</v>
      </c>
      <c r="D163" s="432" t="s">
        <v>29</v>
      </c>
      <c r="E163" s="429">
        <v>3</v>
      </c>
      <c r="F163" s="429">
        <v>85</v>
      </c>
      <c r="G163" s="429">
        <v>10</v>
      </c>
      <c r="H163" s="365"/>
      <c r="I163" s="365"/>
      <c r="J163" s="365"/>
      <c r="K163" s="365"/>
      <c r="L163" s="468"/>
      <c r="M163" s="468"/>
      <c r="N163" s="468">
        <v>10704</v>
      </c>
      <c r="O163" s="468">
        <v>10704</v>
      </c>
      <c r="P163" s="368"/>
      <c r="Q163" s="368"/>
      <c r="R163" s="368"/>
      <c r="S163" s="368"/>
      <c r="T163" s="368"/>
      <c r="U163" s="368"/>
      <c r="V163" s="368"/>
      <c r="W163" s="368"/>
      <c r="X163" s="368"/>
      <c r="Y163" s="368"/>
      <c r="Z163" s="368"/>
      <c r="AA163" s="368"/>
      <c r="AB163" s="368"/>
      <c r="AC163" s="368"/>
      <c r="AD163" s="368"/>
      <c r="AE163" s="368"/>
      <c r="AF163" s="368"/>
      <c r="AG163" s="368"/>
      <c r="AH163" s="368"/>
      <c r="AI163" s="368"/>
      <c r="AJ163" s="368"/>
      <c r="AK163" s="368"/>
      <c r="AL163" s="368"/>
      <c r="AM163" s="368"/>
      <c r="AN163" s="368"/>
      <c r="AO163" s="368"/>
      <c r="AP163" s="368"/>
      <c r="AQ163" s="368"/>
      <c r="AR163" s="469"/>
      <c r="AS163" s="469"/>
      <c r="AT163" s="468">
        <v>10704</v>
      </c>
      <c r="AU163" s="468">
        <v>10704</v>
      </c>
      <c r="AV163" s="435">
        <f t="shared" si="36"/>
        <v>3.0922666666666667</v>
      </c>
      <c r="AW163" s="435">
        <f t="shared" si="37"/>
        <v>1.81968</v>
      </c>
      <c r="AX163" s="470"/>
      <c r="AY163" s="470"/>
      <c r="AZ163" s="471"/>
      <c r="BA163" s="472"/>
      <c r="BB163" s="472">
        <v>52</v>
      </c>
      <c r="BC163" s="432">
        <v>180</v>
      </c>
      <c r="BD163" s="473">
        <v>0.17</v>
      </c>
      <c r="BE163" s="447"/>
    </row>
    <row r="164" spans="1:57" s="351" customFormat="1" ht="15" customHeight="1" x14ac:dyDescent="0.25">
      <c r="A164" s="474">
        <v>15</v>
      </c>
      <c r="B164" s="466">
        <v>51000001370</v>
      </c>
      <c r="C164" s="478" t="s">
        <v>74</v>
      </c>
      <c r="D164" s="432" t="s">
        <v>29</v>
      </c>
      <c r="E164" s="429">
        <v>1</v>
      </c>
      <c r="F164" s="429">
        <v>90</v>
      </c>
      <c r="G164" s="429">
        <v>10</v>
      </c>
      <c r="H164" s="365"/>
      <c r="I164" s="365"/>
      <c r="J164" s="365"/>
      <c r="K164" s="365"/>
      <c r="L164" s="468"/>
      <c r="M164" s="468"/>
      <c r="N164" s="468">
        <v>3</v>
      </c>
      <c r="O164" s="468">
        <v>3</v>
      </c>
      <c r="P164" s="368"/>
      <c r="Q164" s="368"/>
      <c r="R164" s="368"/>
      <c r="S164" s="368"/>
      <c r="T164" s="368"/>
      <c r="U164" s="368"/>
      <c r="V164" s="368"/>
      <c r="W164" s="368"/>
      <c r="X164" s="368"/>
      <c r="Y164" s="368"/>
      <c r="Z164" s="368"/>
      <c r="AA164" s="368"/>
      <c r="AB164" s="368"/>
      <c r="AC164" s="368"/>
      <c r="AD164" s="368"/>
      <c r="AE164" s="368"/>
      <c r="AF164" s="368"/>
      <c r="AG164" s="368"/>
      <c r="AH164" s="368"/>
      <c r="AI164" s="368"/>
      <c r="AJ164" s="368"/>
      <c r="AK164" s="368"/>
      <c r="AL164" s="368"/>
      <c r="AM164" s="368"/>
      <c r="AN164" s="368"/>
      <c r="AO164" s="368"/>
      <c r="AP164" s="368"/>
      <c r="AQ164" s="368"/>
      <c r="AR164" s="469"/>
      <c r="AS164" s="469"/>
      <c r="AT164" s="468">
        <v>3</v>
      </c>
      <c r="AU164" s="468">
        <v>3</v>
      </c>
      <c r="AV164" s="435">
        <f>((AU164/BC164)*BB164)/1000</f>
        <v>8.6666666666666674E-4</v>
      </c>
      <c r="AW164" s="435">
        <f>(AU164*BD164)/1000</f>
        <v>5.1000000000000004E-4</v>
      </c>
      <c r="AX164" s="470"/>
      <c r="AY164" s="470"/>
      <c r="AZ164" s="471"/>
      <c r="BA164" s="472"/>
      <c r="BB164" s="472">
        <v>52</v>
      </c>
      <c r="BC164" s="432">
        <v>180</v>
      </c>
      <c r="BD164" s="473">
        <v>0.17</v>
      </c>
      <c r="BE164" s="447"/>
    </row>
    <row r="165" spans="1:57" s="351" customFormat="1" ht="15" customHeight="1" x14ac:dyDescent="0.25">
      <c r="A165" s="436"/>
      <c r="B165" s="442"/>
      <c r="C165" s="443" t="s">
        <v>53</v>
      </c>
      <c r="D165" s="444" t="s">
        <v>29</v>
      </c>
      <c r="E165" s="441"/>
      <c r="F165" s="441"/>
      <c r="G165" s="441"/>
      <c r="H165" s="365"/>
      <c r="I165" s="365"/>
      <c r="J165" s="365"/>
      <c r="K165" s="365"/>
      <c r="L165" s="477"/>
      <c r="M165" s="477"/>
      <c r="N165" s="477">
        <f>SUM(N150:N164)</f>
        <v>46664</v>
      </c>
      <c r="O165" s="477">
        <f>SUM(O150:O164)</f>
        <v>46664</v>
      </c>
      <c r="P165" s="368"/>
      <c r="Q165" s="368"/>
      <c r="R165" s="368"/>
      <c r="S165" s="368"/>
      <c r="T165" s="368"/>
      <c r="U165" s="368"/>
      <c r="V165" s="368"/>
      <c r="W165" s="368"/>
      <c r="X165" s="368"/>
      <c r="Y165" s="368"/>
      <c r="Z165" s="368"/>
      <c r="AA165" s="368"/>
      <c r="AB165" s="368"/>
      <c r="AC165" s="368"/>
      <c r="AD165" s="368"/>
      <c r="AE165" s="368"/>
      <c r="AF165" s="368"/>
      <c r="AG165" s="368"/>
      <c r="AH165" s="368"/>
      <c r="AI165" s="368"/>
      <c r="AJ165" s="368"/>
      <c r="AK165" s="368"/>
      <c r="AL165" s="368"/>
      <c r="AM165" s="368"/>
      <c r="AN165" s="368"/>
      <c r="AO165" s="368"/>
      <c r="AP165" s="368"/>
      <c r="AQ165" s="368"/>
      <c r="AR165" s="469"/>
      <c r="AS165" s="469"/>
      <c r="AT165" s="477">
        <f>SUM(AT150:AT164)</f>
        <v>46664</v>
      </c>
      <c r="AU165" s="477">
        <f>SUM(AU150:AU164)</f>
        <v>46664</v>
      </c>
      <c r="AV165" s="446">
        <f>SUM(AV150:AV164)</f>
        <v>13.480711111111113</v>
      </c>
      <c r="AW165" s="446">
        <f>SUM(AW150:AW164)</f>
        <v>7.9328800000000008</v>
      </c>
      <c r="AX165" s="470"/>
      <c r="AY165" s="470"/>
      <c r="AZ165" s="471"/>
      <c r="BA165" s="472"/>
      <c r="BB165" s="481"/>
      <c r="BC165" s="445"/>
      <c r="BD165" s="482"/>
      <c r="BE165" s="447"/>
    </row>
    <row r="166" spans="1:57" s="351" customFormat="1" ht="15" customHeight="1" x14ac:dyDescent="0.25">
      <c r="A166" s="474">
        <v>1</v>
      </c>
      <c r="B166" s="475">
        <v>51000001364</v>
      </c>
      <c r="C166" s="476" t="s">
        <v>75</v>
      </c>
      <c r="D166" s="432" t="s">
        <v>29</v>
      </c>
      <c r="E166" s="429">
        <v>18</v>
      </c>
      <c r="F166" s="429">
        <v>71</v>
      </c>
      <c r="G166" s="429">
        <v>10</v>
      </c>
      <c r="H166" s="365"/>
      <c r="I166" s="365"/>
      <c r="J166" s="365"/>
      <c r="K166" s="365"/>
      <c r="L166" s="468"/>
      <c r="M166" s="468"/>
      <c r="N166" s="468">
        <v>79</v>
      </c>
      <c r="O166" s="434">
        <v>79</v>
      </c>
      <c r="P166" s="368"/>
      <c r="Q166" s="368"/>
      <c r="R166" s="368"/>
      <c r="S166" s="368"/>
      <c r="T166" s="368"/>
      <c r="U166" s="368"/>
      <c r="V166" s="368"/>
      <c r="W166" s="368"/>
      <c r="X166" s="368"/>
      <c r="Y166" s="368"/>
      <c r="Z166" s="368"/>
      <c r="AA166" s="368"/>
      <c r="AB166" s="368"/>
      <c r="AC166" s="368"/>
      <c r="AD166" s="368"/>
      <c r="AE166" s="368"/>
      <c r="AF166" s="368"/>
      <c r="AG166" s="368"/>
      <c r="AH166" s="368"/>
      <c r="AI166" s="368"/>
      <c r="AJ166" s="368"/>
      <c r="AK166" s="368"/>
      <c r="AL166" s="368"/>
      <c r="AM166" s="368"/>
      <c r="AN166" s="368"/>
      <c r="AO166" s="368"/>
      <c r="AP166" s="368"/>
      <c r="AQ166" s="368"/>
      <c r="AR166" s="469"/>
      <c r="AS166" s="469"/>
      <c r="AT166" s="468">
        <v>79</v>
      </c>
      <c r="AU166" s="434">
        <v>79</v>
      </c>
      <c r="AV166" s="435">
        <f>((AU166/BC166)*BB166)/1000</f>
        <v>2.2822222222222223E-2</v>
      </c>
      <c r="AW166" s="435">
        <f>(AU166*BD166)/1000</f>
        <v>1.3430000000000001E-2</v>
      </c>
      <c r="AX166" s="470"/>
      <c r="AY166" s="470"/>
      <c r="AZ166" s="471"/>
      <c r="BA166" s="472"/>
      <c r="BB166" s="472">
        <v>52</v>
      </c>
      <c r="BC166" s="432">
        <v>180</v>
      </c>
      <c r="BD166" s="473">
        <v>0.17</v>
      </c>
      <c r="BE166" s="447"/>
    </row>
    <row r="167" spans="1:57" s="351" customFormat="1" ht="15" customHeight="1" x14ac:dyDescent="0.25">
      <c r="A167" s="474">
        <v>2</v>
      </c>
      <c r="B167" s="475">
        <v>51000001364</v>
      </c>
      <c r="C167" s="476" t="s">
        <v>75</v>
      </c>
      <c r="D167" s="432" t="s">
        <v>29</v>
      </c>
      <c r="E167" s="429">
        <v>4</v>
      </c>
      <c r="F167" s="429">
        <v>87</v>
      </c>
      <c r="G167" s="429">
        <v>10</v>
      </c>
      <c r="H167" s="365"/>
      <c r="I167" s="365"/>
      <c r="J167" s="365"/>
      <c r="K167" s="365"/>
      <c r="L167" s="468"/>
      <c r="M167" s="468"/>
      <c r="N167" s="468">
        <v>45</v>
      </c>
      <c r="O167" s="434">
        <v>45</v>
      </c>
      <c r="P167" s="368"/>
      <c r="Q167" s="368"/>
      <c r="R167" s="368"/>
      <c r="S167" s="368"/>
      <c r="T167" s="368"/>
      <c r="U167" s="368"/>
      <c r="V167" s="368"/>
      <c r="W167" s="368"/>
      <c r="X167" s="368"/>
      <c r="Y167" s="368"/>
      <c r="Z167" s="368"/>
      <c r="AA167" s="368"/>
      <c r="AB167" s="368"/>
      <c r="AC167" s="368"/>
      <c r="AD167" s="368"/>
      <c r="AE167" s="368"/>
      <c r="AF167" s="368"/>
      <c r="AG167" s="368"/>
      <c r="AH167" s="368"/>
      <c r="AI167" s="368"/>
      <c r="AJ167" s="368"/>
      <c r="AK167" s="368"/>
      <c r="AL167" s="368"/>
      <c r="AM167" s="368"/>
      <c r="AN167" s="368"/>
      <c r="AO167" s="368"/>
      <c r="AP167" s="368"/>
      <c r="AQ167" s="368"/>
      <c r="AR167" s="469"/>
      <c r="AS167" s="469"/>
      <c r="AT167" s="468">
        <v>45</v>
      </c>
      <c r="AU167" s="434">
        <v>45</v>
      </c>
      <c r="AV167" s="435">
        <f>((AU167/BC167)*BB167)/1000</f>
        <v>1.2999999999999999E-2</v>
      </c>
      <c r="AW167" s="435">
        <f>(AU167*BD167)/1000</f>
        <v>7.6500000000000005E-3</v>
      </c>
      <c r="AX167" s="470"/>
      <c r="AY167" s="470"/>
      <c r="AZ167" s="471"/>
      <c r="BA167" s="472"/>
      <c r="BB167" s="472">
        <v>52</v>
      </c>
      <c r="BC167" s="432">
        <v>180</v>
      </c>
      <c r="BD167" s="473">
        <v>0.17</v>
      </c>
      <c r="BE167" s="447"/>
    </row>
    <row r="168" spans="1:57" s="351" customFormat="1" ht="15" customHeight="1" x14ac:dyDescent="0.25">
      <c r="A168" s="474">
        <v>3</v>
      </c>
      <c r="B168" s="475">
        <v>51000001364</v>
      </c>
      <c r="C168" s="476" t="s">
        <v>75</v>
      </c>
      <c r="D168" s="432" t="s">
        <v>29</v>
      </c>
      <c r="E168" s="429">
        <v>1</v>
      </c>
      <c r="F168" s="429">
        <v>89</v>
      </c>
      <c r="G168" s="429">
        <v>10</v>
      </c>
      <c r="H168" s="365"/>
      <c r="I168" s="365"/>
      <c r="J168" s="365"/>
      <c r="K168" s="365"/>
      <c r="L168" s="468"/>
      <c r="M168" s="468"/>
      <c r="N168" s="468">
        <v>6826</v>
      </c>
      <c r="O168" s="434">
        <v>6826</v>
      </c>
      <c r="P168" s="368"/>
      <c r="Q168" s="368"/>
      <c r="R168" s="368"/>
      <c r="S168" s="368"/>
      <c r="T168" s="368"/>
      <c r="U168" s="368"/>
      <c r="V168" s="368"/>
      <c r="W168" s="368"/>
      <c r="X168" s="368"/>
      <c r="Y168" s="368"/>
      <c r="Z168" s="368"/>
      <c r="AA168" s="368"/>
      <c r="AB168" s="368"/>
      <c r="AC168" s="368"/>
      <c r="AD168" s="368"/>
      <c r="AE168" s="368"/>
      <c r="AF168" s="368"/>
      <c r="AG168" s="368"/>
      <c r="AH168" s="368"/>
      <c r="AI168" s="368"/>
      <c r="AJ168" s="368"/>
      <c r="AK168" s="368"/>
      <c r="AL168" s="368"/>
      <c r="AM168" s="368"/>
      <c r="AN168" s="368"/>
      <c r="AO168" s="368"/>
      <c r="AP168" s="368"/>
      <c r="AQ168" s="368"/>
      <c r="AR168" s="469"/>
      <c r="AS168" s="469"/>
      <c r="AT168" s="468">
        <v>6826</v>
      </c>
      <c r="AU168" s="434">
        <v>6826</v>
      </c>
      <c r="AV168" s="435">
        <f>((AU168/BC168)*BB168)/1000</f>
        <v>1.9719555555555557</v>
      </c>
      <c r="AW168" s="435">
        <f>(AU168*BD168)/1000</f>
        <v>1.16042</v>
      </c>
      <c r="AX168" s="470"/>
      <c r="AY168" s="470"/>
      <c r="AZ168" s="471"/>
      <c r="BA168" s="472"/>
      <c r="BB168" s="472">
        <v>52</v>
      </c>
      <c r="BC168" s="432">
        <v>180</v>
      </c>
      <c r="BD168" s="473">
        <v>0.17</v>
      </c>
      <c r="BE168" s="447"/>
    </row>
    <row r="169" spans="1:57" s="351" customFormat="1" ht="15" customHeight="1" x14ac:dyDescent="0.25">
      <c r="A169" s="436"/>
      <c r="B169" s="442"/>
      <c r="C169" s="443" t="s">
        <v>53</v>
      </c>
      <c r="D169" s="444" t="s">
        <v>29</v>
      </c>
      <c r="E169" s="441"/>
      <c r="F169" s="441"/>
      <c r="G169" s="441"/>
      <c r="H169" s="365"/>
      <c r="I169" s="365"/>
      <c r="J169" s="365"/>
      <c r="K169" s="365"/>
      <c r="L169" s="477"/>
      <c r="M169" s="477"/>
      <c r="N169" s="477">
        <f>SUM(N166:N168)</f>
        <v>6950</v>
      </c>
      <c r="O169" s="477">
        <f>SUM(O166:O168)</f>
        <v>6950</v>
      </c>
      <c r="P169" s="368"/>
      <c r="Q169" s="368"/>
      <c r="R169" s="368"/>
      <c r="S169" s="368"/>
      <c r="T169" s="368"/>
      <c r="U169" s="368"/>
      <c r="V169" s="368"/>
      <c r="W169" s="368"/>
      <c r="X169" s="368"/>
      <c r="Y169" s="368"/>
      <c r="Z169" s="368"/>
      <c r="AA169" s="368"/>
      <c r="AB169" s="368"/>
      <c r="AC169" s="368"/>
      <c r="AD169" s="368"/>
      <c r="AE169" s="368"/>
      <c r="AF169" s="368"/>
      <c r="AG169" s="368"/>
      <c r="AH169" s="368"/>
      <c r="AI169" s="368"/>
      <c r="AJ169" s="368"/>
      <c r="AK169" s="368"/>
      <c r="AL169" s="368"/>
      <c r="AM169" s="368"/>
      <c r="AN169" s="368"/>
      <c r="AO169" s="368"/>
      <c r="AP169" s="368"/>
      <c r="AQ169" s="368"/>
      <c r="AR169" s="469"/>
      <c r="AS169" s="469"/>
      <c r="AT169" s="477">
        <f>SUM(AT166:AT168)</f>
        <v>6950</v>
      </c>
      <c r="AU169" s="477">
        <f>SUM(AU166:AU168)</f>
        <v>6950</v>
      </c>
      <c r="AV169" s="446">
        <f>SUM(AV166:AV168)</f>
        <v>2.0077777777777781</v>
      </c>
      <c r="AW169" s="446">
        <f>SUM(AW166:AW168)</f>
        <v>1.1815</v>
      </c>
      <c r="AX169" s="470"/>
      <c r="AY169" s="470"/>
      <c r="AZ169" s="471"/>
      <c r="BA169" s="472"/>
      <c r="BB169" s="481"/>
      <c r="BC169" s="445"/>
      <c r="BD169" s="482"/>
      <c r="BE169" s="447"/>
    </row>
    <row r="170" spans="1:57" s="351" customFormat="1" ht="15" customHeight="1" x14ac:dyDescent="0.25">
      <c r="A170" s="474">
        <v>1</v>
      </c>
      <c r="B170" s="483" t="s">
        <v>328</v>
      </c>
      <c r="C170" s="476" t="s">
        <v>329</v>
      </c>
      <c r="D170" s="432" t="s">
        <v>29</v>
      </c>
      <c r="E170" s="429">
        <v>9</v>
      </c>
      <c r="F170" s="429">
        <v>79</v>
      </c>
      <c r="G170" s="429">
        <v>10</v>
      </c>
      <c r="H170" s="365"/>
      <c r="I170" s="365"/>
      <c r="J170" s="365"/>
      <c r="K170" s="365"/>
      <c r="L170" s="468"/>
      <c r="M170" s="468"/>
      <c r="N170" s="468">
        <v>32</v>
      </c>
      <c r="O170" s="434">
        <v>32</v>
      </c>
      <c r="P170" s="368"/>
      <c r="Q170" s="368"/>
      <c r="R170" s="368"/>
      <c r="S170" s="368"/>
      <c r="T170" s="368"/>
      <c r="U170" s="368"/>
      <c r="V170" s="368"/>
      <c r="W170" s="368"/>
      <c r="X170" s="368"/>
      <c r="Y170" s="368"/>
      <c r="Z170" s="368"/>
      <c r="AA170" s="368"/>
      <c r="AB170" s="368"/>
      <c r="AC170" s="368"/>
      <c r="AD170" s="368"/>
      <c r="AE170" s="368"/>
      <c r="AF170" s="368"/>
      <c r="AG170" s="368"/>
      <c r="AH170" s="368"/>
      <c r="AI170" s="368"/>
      <c r="AJ170" s="368"/>
      <c r="AK170" s="368"/>
      <c r="AL170" s="368"/>
      <c r="AM170" s="368"/>
      <c r="AN170" s="368"/>
      <c r="AO170" s="368"/>
      <c r="AP170" s="368"/>
      <c r="AQ170" s="368"/>
      <c r="AR170" s="469"/>
      <c r="AS170" s="469"/>
      <c r="AT170" s="468">
        <v>32</v>
      </c>
      <c r="AU170" s="434">
        <v>32</v>
      </c>
      <c r="AV170" s="435">
        <f t="shared" ref="AV170:AV209" si="38">((AU170/BC170)*BB170)/1000</f>
        <v>2.2857142857142854E-2</v>
      </c>
      <c r="AW170" s="435">
        <f t="shared" ref="AW170:AW209" si="39">(AU170*BD170)/1000</f>
        <v>1.2800000000000001E-2</v>
      </c>
      <c r="AX170" s="470"/>
      <c r="AY170" s="470"/>
      <c r="AZ170" s="471"/>
      <c r="BA170" s="472"/>
      <c r="BB170" s="430">
        <v>60</v>
      </c>
      <c r="BC170" s="466">
        <v>84</v>
      </c>
      <c r="BD170" s="440">
        <v>0.4</v>
      </c>
      <c r="BE170" s="447"/>
    </row>
    <row r="171" spans="1:57" s="351" customFormat="1" ht="15" customHeight="1" x14ac:dyDescent="0.25">
      <c r="A171" s="474">
        <f>A170+1</f>
        <v>2</v>
      </c>
      <c r="B171" s="483" t="s">
        <v>328</v>
      </c>
      <c r="C171" s="476" t="s">
        <v>329</v>
      </c>
      <c r="D171" s="432" t="s">
        <v>29</v>
      </c>
      <c r="E171" s="429">
        <v>3</v>
      </c>
      <c r="F171" s="429">
        <v>80</v>
      </c>
      <c r="G171" s="429">
        <v>10</v>
      </c>
      <c r="H171" s="365"/>
      <c r="I171" s="365"/>
      <c r="J171" s="365"/>
      <c r="K171" s="365"/>
      <c r="L171" s="468"/>
      <c r="M171" s="468"/>
      <c r="N171" s="468">
        <v>6</v>
      </c>
      <c r="O171" s="434">
        <v>6</v>
      </c>
      <c r="P171" s="368"/>
      <c r="Q171" s="368"/>
      <c r="R171" s="368"/>
      <c r="S171" s="368"/>
      <c r="T171" s="368"/>
      <c r="U171" s="368"/>
      <c r="V171" s="368"/>
      <c r="W171" s="368"/>
      <c r="X171" s="368"/>
      <c r="Y171" s="368"/>
      <c r="Z171" s="368"/>
      <c r="AA171" s="368"/>
      <c r="AB171" s="368"/>
      <c r="AC171" s="368"/>
      <c r="AD171" s="368"/>
      <c r="AE171" s="368"/>
      <c r="AF171" s="368"/>
      <c r="AG171" s="368"/>
      <c r="AH171" s="368"/>
      <c r="AI171" s="368"/>
      <c r="AJ171" s="368"/>
      <c r="AK171" s="368"/>
      <c r="AL171" s="368"/>
      <c r="AM171" s="368"/>
      <c r="AN171" s="368"/>
      <c r="AO171" s="368"/>
      <c r="AP171" s="368"/>
      <c r="AQ171" s="368"/>
      <c r="AR171" s="469"/>
      <c r="AS171" s="469"/>
      <c r="AT171" s="468">
        <v>6</v>
      </c>
      <c r="AU171" s="434">
        <v>6</v>
      </c>
      <c r="AV171" s="435">
        <f t="shared" si="38"/>
        <v>4.2857142857142859E-3</v>
      </c>
      <c r="AW171" s="435">
        <f t="shared" si="39"/>
        <v>2.4000000000000002E-3</v>
      </c>
      <c r="AX171" s="470"/>
      <c r="AY171" s="470"/>
      <c r="AZ171" s="471"/>
      <c r="BA171" s="472"/>
      <c r="BB171" s="430">
        <v>60</v>
      </c>
      <c r="BC171" s="466">
        <v>84</v>
      </c>
      <c r="BD171" s="440">
        <v>0.4</v>
      </c>
      <c r="BE171" s="447"/>
    </row>
    <row r="172" spans="1:57" s="351" customFormat="1" ht="15" customHeight="1" x14ac:dyDescent="0.25">
      <c r="A172" s="474">
        <f t="shared" ref="A172:A209" si="40">A171+1</f>
        <v>3</v>
      </c>
      <c r="B172" s="483" t="s">
        <v>330</v>
      </c>
      <c r="C172" s="476" t="s">
        <v>331</v>
      </c>
      <c r="D172" s="432" t="s">
        <v>29</v>
      </c>
      <c r="E172" s="429">
        <v>1</v>
      </c>
      <c r="F172" s="429">
        <v>71</v>
      </c>
      <c r="G172" s="429">
        <v>10</v>
      </c>
      <c r="H172" s="365"/>
      <c r="I172" s="365"/>
      <c r="J172" s="365"/>
      <c r="K172" s="365"/>
      <c r="L172" s="468"/>
      <c r="M172" s="468"/>
      <c r="N172" s="468">
        <v>30</v>
      </c>
      <c r="O172" s="434">
        <v>30</v>
      </c>
      <c r="P172" s="368"/>
      <c r="Q172" s="368"/>
      <c r="R172" s="368"/>
      <c r="S172" s="368"/>
      <c r="T172" s="368"/>
      <c r="U172" s="368"/>
      <c r="V172" s="368"/>
      <c r="W172" s="368"/>
      <c r="X172" s="368"/>
      <c r="Y172" s="368"/>
      <c r="Z172" s="368"/>
      <c r="AA172" s="368"/>
      <c r="AB172" s="368"/>
      <c r="AC172" s="368"/>
      <c r="AD172" s="368"/>
      <c r="AE172" s="368"/>
      <c r="AF172" s="368"/>
      <c r="AG172" s="368"/>
      <c r="AH172" s="368"/>
      <c r="AI172" s="368"/>
      <c r="AJ172" s="368"/>
      <c r="AK172" s="368"/>
      <c r="AL172" s="368"/>
      <c r="AM172" s="368"/>
      <c r="AN172" s="368"/>
      <c r="AO172" s="368"/>
      <c r="AP172" s="368"/>
      <c r="AQ172" s="368"/>
      <c r="AR172" s="469"/>
      <c r="AS172" s="469"/>
      <c r="AT172" s="468">
        <v>30</v>
      </c>
      <c r="AU172" s="434">
        <v>30</v>
      </c>
      <c r="AV172" s="435">
        <f t="shared" si="38"/>
        <v>2.1428571428571432E-2</v>
      </c>
      <c r="AW172" s="435">
        <f t="shared" si="39"/>
        <v>1.2E-2</v>
      </c>
      <c r="AX172" s="470"/>
      <c r="AY172" s="470"/>
      <c r="AZ172" s="471"/>
      <c r="BA172" s="472"/>
      <c r="BB172" s="430">
        <v>60</v>
      </c>
      <c r="BC172" s="466">
        <v>84</v>
      </c>
      <c r="BD172" s="440">
        <v>0.4</v>
      </c>
      <c r="BE172" s="447"/>
    </row>
    <row r="173" spans="1:57" s="351" customFormat="1" ht="15" customHeight="1" x14ac:dyDescent="0.25">
      <c r="A173" s="474">
        <f t="shared" si="40"/>
        <v>4</v>
      </c>
      <c r="B173" s="483" t="s">
        <v>330</v>
      </c>
      <c r="C173" s="476" t="s">
        <v>331</v>
      </c>
      <c r="D173" s="432" t="s">
        <v>29</v>
      </c>
      <c r="E173" s="429">
        <v>1</v>
      </c>
      <c r="F173" s="429">
        <v>73</v>
      </c>
      <c r="G173" s="429">
        <v>10</v>
      </c>
      <c r="H173" s="365"/>
      <c r="I173" s="365"/>
      <c r="J173" s="365"/>
      <c r="K173" s="365"/>
      <c r="L173" s="468"/>
      <c r="M173" s="468"/>
      <c r="N173" s="468">
        <v>15</v>
      </c>
      <c r="O173" s="434">
        <v>15</v>
      </c>
      <c r="P173" s="368"/>
      <c r="Q173" s="368"/>
      <c r="R173" s="368"/>
      <c r="S173" s="368"/>
      <c r="T173" s="368"/>
      <c r="U173" s="368"/>
      <c r="V173" s="368"/>
      <c r="W173" s="368"/>
      <c r="X173" s="368"/>
      <c r="Y173" s="368"/>
      <c r="Z173" s="368"/>
      <c r="AA173" s="368"/>
      <c r="AB173" s="368"/>
      <c r="AC173" s="368"/>
      <c r="AD173" s="368"/>
      <c r="AE173" s="368"/>
      <c r="AF173" s="368"/>
      <c r="AG173" s="368"/>
      <c r="AH173" s="368"/>
      <c r="AI173" s="368"/>
      <c r="AJ173" s="368"/>
      <c r="AK173" s="368"/>
      <c r="AL173" s="368"/>
      <c r="AM173" s="368"/>
      <c r="AN173" s="368"/>
      <c r="AO173" s="368"/>
      <c r="AP173" s="368"/>
      <c r="AQ173" s="368"/>
      <c r="AR173" s="469"/>
      <c r="AS173" s="469"/>
      <c r="AT173" s="468">
        <v>15</v>
      </c>
      <c r="AU173" s="434">
        <v>15</v>
      </c>
      <c r="AV173" s="435">
        <f t="shared" si="38"/>
        <v>1.0714285714285716E-2</v>
      </c>
      <c r="AW173" s="435">
        <f t="shared" si="39"/>
        <v>6.0000000000000001E-3</v>
      </c>
      <c r="AX173" s="470"/>
      <c r="AY173" s="470"/>
      <c r="AZ173" s="471"/>
      <c r="BA173" s="472"/>
      <c r="BB173" s="430">
        <v>60</v>
      </c>
      <c r="BC173" s="466">
        <v>84</v>
      </c>
      <c r="BD173" s="440">
        <v>0.4</v>
      </c>
      <c r="BE173" s="447"/>
    </row>
    <row r="174" spans="1:57" s="351" customFormat="1" ht="15" customHeight="1" x14ac:dyDescent="0.25">
      <c r="A174" s="474">
        <f t="shared" si="40"/>
        <v>5</v>
      </c>
      <c r="B174" s="483" t="s">
        <v>330</v>
      </c>
      <c r="C174" s="476" t="s">
        <v>331</v>
      </c>
      <c r="D174" s="432" t="s">
        <v>29</v>
      </c>
      <c r="E174" s="429">
        <v>2</v>
      </c>
      <c r="F174" s="429">
        <v>75</v>
      </c>
      <c r="G174" s="429">
        <v>10</v>
      </c>
      <c r="H174" s="365"/>
      <c r="I174" s="365"/>
      <c r="J174" s="365"/>
      <c r="K174" s="365"/>
      <c r="L174" s="468"/>
      <c r="M174" s="468"/>
      <c r="N174" s="468">
        <v>30</v>
      </c>
      <c r="O174" s="434">
        <v>30</v>
      </c>
      <c r="P174" s="368"/>
      <c r="Q174" s="368"/>
      <c r="R174" s="368"/>
      <c r="S174" s="368"/>
      <c r="T174" s="368"/>
      <c r="U174" s="368"/>
      <c r="V174" s="368"/>
      <c r="W174" s="368"/>
      <c r="X174" s="368"/>
      <c r="Y174" s="368"/>
      <c r="Z174" s="368"/>
      <c r="AA174" s="368"/>
      <c r="AB174" s="368"/>
      <c r="AC174" s="368"/>
      <c r="AD174" s="368"/>
      <c r="AE174" s="368"/>
      <c r="AF174" s="368"/>
      <c r="AG174" s="368"/>
      <c r="AH174" s="368"/>
      <c r="AI174" s="368"/>
      <c r="AJ174" s="368"/>
      <c r="AK174" s="368"/>
      <c r="AL174" s="368"/>
      <c r="AM174" s="368"/>
      <c r="AN174" s="368"/>
      <c r="AO174" s="368"/>
      <c r="AP174" s="368"/>
      <c r="AQ174" s="368"/>
      <c r="AR174" s="469"/>
      <c r="AS174" s="469"/>
      <c r="AT174" s="468">
        <v>30</v>
      </c>
      <c r="AU174" s="434">
        <v>30</v>
      </c>
      <c r="AV174" s="435">
        <f t="shared" si="38"/>
        <v>2.1428571428571432E-2</v>
      </c>
      <c r="AW174" s="435">
        <f t="shared" si="39"/>
        <v>1.2E-2</v>
      </c>
      <c r="AX174" s="470"/>
      <c r="AY174" s="470"/>
      <c r="AZ174" s="471"/>
      <c r="BA174" s="472"/>
      <c r="BB174" s="430">
        <v>60</v>
      </c>
      <c r="BC174" s="466">
        <v>84</v>
      </c>
      <c r="BD174" s="440">
        <v>0.4</v>
      </c>
      <c r="BE174" s="447"/>
    </row>
    <row r="175" spans="1:57" s="351" customFormat="1" ht="15" customHeight="1" x14ac:dyDescent="0.25">
      <c r="A175" s="474">
        <f t="shared" si="40"/>
        <v>6</v>
      </c>
      <c r="B175" s="483" t="s">
        <v>330</v>
      </c>
      <c r="C175" s="476" t="s">
        <v>331</v>
      </c>
      <c r="D175" s="432" t="s">
        <v>29</v>
      </c>
      <c r="E175" s="429">
        <v>4</v>
      </c>
      <c r="F175" s="429">
        <v>75</v>
      </c>
      <c r="G175" s="429">
        <v>10</v>
      </c>
      <c r="H175" s="365"/>
      <c r="I175" s="365"/>
      <c r="J175" s="365"/>
      <c r="K175" s="365"/>
      <c r="L175" s="468"/>
      <c r="M175" s="468"/>
      <c r="N175" s="468">
        <v>9</v>
      </c>
      <c r="O175" s="434">
        <v>9</v>
      </c>
      <c r="P175" s="368"/>
      <c r="Q175" s="368"/>
      <c r="R175" s="368"/>
      <c r="S175" s="368"/>
      <c r="T175" s="368"/>
      <c r="U175" s="368"/>
      <c r="V175" s="368"/>
      <c r="W175" s="368"/>
      <c r="X175" s="368"/>
      <c r="Y175" s="368"/>
      <c r="Z175" s="368"/>
      <c r="AA175" s="368"/>
      <c r="AB175" s="368"/>
      <c r="AC175" s="368"/>
      <c r="AD175" s="368"/>
      <c r="AE175" s="368"/>
      <c r="AF175" s="368"/>
      <c r="AG175" s="368"/>
      <c r="AH175" s="368"/>
      <c r="AI175" s="368"/>
      <c r="AJ175" s="368"/>
      <c r="AK175" s="368"/>
      <c r="AL175" s="368"/>
      <c r="AM175" s="368"/>
      <c r="AN175" s="368"/>
      <c r="AO175" s="368"/>
      <c r="AP175" s="368"/>
      <c r="AQ175" s="368"/>
      <c r="AR175" s="469"/>
      <c r="AS175" s="469"/>
      <c r="AT175" s="468">
        <v>9</v>
      </c>
      <c r="AU175" s="434">
        <v>9</v>
      </c>
      <c r="AV175" s="435">
        <f t="shared" si="38"/>
        <v>6.4285714285714276E-3</v>
      </c>
      <c r="AW175" s="435">
        <f t="shared" si="39"/>
        <v>3.5999999999999999E-3</v>
      </c>
      <c r="AX175" s="470"/>
      <c r="AY175" s="470"/>
      <c r="AZ175" s="471"/>
      <c r="BA175" s="472"/>
      <c r="BB175" s="430">
        <v>60</v>
      </c>
      <c r="BC175" s="466">
        <v>84</v>
      </c>
      <c r="BD175" s="440">
        <v>0.4</v>
      </c>
      <c r="BE175" s="447"/>
    </row>
    <row r="176" spans="1:57" s="351" customFormat="1" ht="15" customHeight="1" x14ac:dyDescent="0.25">
      <c r="A176" s="474">
        <f t="shared" si="40"/>
        <v>7</v>
      </c>
      <c r="B176" s="483" t="s">
        <v>330</v>
      </c>
      <c r="C176" s="476" t="s">
        <v>331</v>
      </c>
      <c r="D176" s="432" t="s">
        <v>29</v>
      </c>
      <c r="E176" s="429">
        <v>5</v>
      </c>
      <c r="F176" s="429">
        <v>75</v>
      </c>
      <c r="G176" s="429">
        <v>10</v>
      </c>
      <c r="H176" s="365"/>
      <c r="I176" s="365"/>
      <c r="J176" s="365"/>
      <c r="K176" s="365"/>
      <c r="L176" s="468"/>
      <c r="M176" s="468"/>
      <c r="N176" s="468">
        <v>3</v>
      </c>
      <c r="O176" s="434">
        <v>3</v>
      </c>
      <c r="P176" s="368"/>
      <c r="Q176" s="368"/>
      <c r="R176" s="368"/>
      <c r="S176" s="368"/>
      <c r="T176" s="368"/>
      <c r="U176" s="368"/>
      <c r="V176" s="368"/>
      <c r="W176" s="368"/>
      <c r="X176" s="368"/>
      <c r="Y176" s="368"/>
      <c r="Z176" s="368"/>
      <c r="AA176" s="368"/>
      <c r="AB176" s="368"/>
      <c r="AC176" s="368"/>
      <c r="AD176" s="368"/>
      <c r="AE176" s="368"/>
      <c r="AF176" s="368"/>
      <c r="AG176" s="368"/>
      <c r="AH176" s="368"/>
      <c r="AI176" s="368"/>
      <c r="AJ176" s="368"/>
      <c r="AK176" s="368"/>
      <c r="AL176" s="368"/>
      <c r="AM176" s="368"/>
      <c r="AN176" s="368"/>
      <c r="AO176" s="368"/>
      <c r="AP176" s="368"/>
      <c r="AQ176" s="368"/>
      <c r="AR176" s="469"/>
      <c r="AS176" s="469"/>
      <c r="AT176" s="468">
        <v>3</v>
      </c>
      <c r="AU176" s="434">
        <v>3</v>
      </c>
      <c r="AV176" s="435">
        <f t="shared" si="38"/>
        <v>2.142857142857143E-3</v>
      </c>
      <c r="AW176" s="435">
        <f t="shared" si="39"/>
        <v>1.2000000000000001E-3</v>
      </c>
      <c r="AX176" s="470"/>
      <c r="AY176" s="470"/>
      <c r="AZ176" s="471"/>
      <c r="BA176" s="472"/>
      <c r="BB176" s="430">
        <v>60</v>
      </c>
      <c r="BC176" s="466">
        <v>84</v>
      </c>
      <c r="BD176" s="440">
        <v>0.4</v>
      </c>
      <c r="BE176" s="447"/>
    </row>
    <row r="177" spans="1:57" s="351" customFormat="1" ht="15" customHeight="1" x14ac:dyDescent="0.25">
      <c r="A177" s="474">
        <f t="shared" si="40"/>
        <v>8</v>
      </c>
      <c r="B177" s="483" t="s">
        <v>330</v>
      </c>
      <c r="C177" s="476" t="s">
        <v>331</v>
      </c>
      <c r="D177" s="432" t="s">
        <v>29</v>
      </c>
      <c r="E177" s="429">
        <v>1</v>
      </c>
      <c r="F177" s="429">
        <v>76</v>
      </c>
      <c r="G177" s="429">
        <v>10</v>
      </c>
      <c r="H177" s="365"/>
      <c r="I177" s="365"/>
      <c r="J177" s="365"/>
      <c r="K177" s="365"/>
      <c r="L177" s="468"/>
      <c r="M177" s="468"/>
      <c r="N177" s="468">
        <v>12</v>
      </c>
      <c r="O177" s="434">
        <v>12</v>
      </c>
      <c r="P177" s="368"/>
      <c r="Q177" s="368"/>
      <c r="R177" s="368"/>
      <c r="S177" s="368"/>
      <c r="T177" s="368"/>
      <c r="U177" s="368"/>
      <c r="V177" s="368"/>
      <c r="W177" s="368"/>
      <c r="X177" s="368"/>
      <c r="Y177" s="368"/>
      <c r="Z177" s="368"/>
      <c r="AA177" s="368"/>
      <c r="AB177" s="368"/>
      <c r="AC177" s="368"/>
      <c r="AD177" s="368"/>
      <c r="AE177" s="368"/>
      <c r="AF177" s="368"/>
      <c r="AG177" s="368"/>
      <c r="AH177" s="368"/>
      <c r="AI177" s="368"/>
      <c r="AJ177" s="368"/>
      <c r="AK177" s="368"/>
      <c r="AL177" s="368"/>
      <c r="AM177" s="368"/>
      <c r="AN177" s="368"/>
      <c r="AO177" s="368"/>
      <c r="AP177" s="368"/>
      <c r="AQ177" s="368"/>
      <c r="AR177" s="469"/>
      <c r="AS177" s="469"/>
      <c r="AT177" s="468">
        <v>12</v>
      </c>
      <c r="AU177" s="434">
        <v>12</v>
      </c>
      <c r="AV177" s="435">
        <f t="shared" si="38"/>
        <v>8.5714285714285719E-3</v>
      </c>
      <c r="AW177" s="435">
        <f t="shared" si="39"/>
        <v>4.8000000000000004E-3</v>
      </c>
      <c r="AX177" s="470"/>
      <c r="AY177" s="470"/>
      <c r="AZ177" s="471"/>
      <c r="BA177" s="472"/>
      <c r="BB177" s="430">
        <v>60</v>
      </c>
      <c r="BC177" s="466">
        <v>84</v>
      </c>
      <c r="BD177" s="440">
        <v>0.4</v>
      </c>
      <c r="BE177" s="447"/>
    </row>
    <row r="178" spans="1:57" s="351" customFormat="1" ht="15" customHeight="1" x14ac:dyDescent="0.25">
      <c r="A178" s="474">
        <f t="shared" si="40"/>
        <v>9</v>
      </c>
      <c r="B178" s="483" t="s">
        <v>330</v>
      </c>
      <c r="C178" s="476" t="s">
        <v>331</v>
      </c>
      <c r="D178" s="432" t="s">
        <v>29</v>
      </c>
      <c r="E178" s="429">
        <v>2</v>
      </c>
      <c r="F178" s="429">
        <v>76</v>
      </c>
      <c r="G178" s="429">
        <v>10</v>
      </c>
      <c r="H178" s="365"/>
      <c r="I178" s="365"/>
      <c r="J178" s="365"/>
      <c r="K178" s="365"/>
      <c r="L178" s="468"/>
      <c r="M178" s="468"/>
      <c r="N178" s="468">
        <v>9</v>
      </c>
      <c r="O178" s="434">
        <v>9</v>
      </c>
      <c r="P178" s="368"/>
      <c r="Q178" s="368"/>
      <c r="R178" s="368"/>
      <c r="S178" s="368"/>
      <c r="T178" s="368"/>
      <c r="U178" s="368"/>
      <c r="V178" s="368"/>
      <c r="W178" s="368"/>
      <c r="X178" s="368"/>
      <c r="Y178" s="368"/>
      <c r="Z178" s="368"/>
      <c r="AA178" s="368"/>
      <c r="AB178" s="368"/>
      <c r="AC178" s="368"/>
      <c r="AD178" s="368"/>
      <c r="AE178" s="368"/>
      <c r="AF178" s="368"/>
      <c r="AG178" s="368"/>
      <c r="AH178" s="368"/>
      <c r="AI178" s="368"/>
      <c r="AJ178" s="368"/>
      <c r="AK178" s="368"/>
      <c r="AL178" s="368"/>
      <c r="AM178" s="368"/>
      <c r="AN178" s="368"/>
      <c r="AO178" s="368"/>
      <c r="AP178" s="368"/>
      <c r="AQ178" s="368"/>
      <c r="AR178" s="469"/>
      <c r="AS178" s="469"/>
      <c r="AT178" s="468">
        <v>9</v>
      </c>
      <c r="AU178" s="434">
        <v>9</v>
      </c>
      <c r="AV178" s="435">
        <f t="shared" si="38"/>
        <v>6.4285714285714276E-3</v>
      </c>
      <c r="AW178" s="435">
        <f t="shared" si="39"/>
        <v>3.5999999999999999E-3</v>
      </c>
      <c r="AX178" s="470"/>
      <c r="AY178" s="470"/>
      <c r="AZ178" s="471"/>
      <c r="BA178" s="472"/>
      <c r="BB178" s="430">
        <v>60</v>
      </c>
      <c r="BC178" s="466">
        <v>84</v>
      </c>
      <c r="BD178" s="440">
        <v>0.4</v>
      </c>
      <c r="BE178" s="447"/>
    </row>
    <row r="179" spans="1:57" s="351" customFormat="1" ht="15" customHeight="1" x14ac:dyDescent="0.25">
      <c r="A179" s="474">
        <f t="shared" si="40"/>
        <v>10</v>
      </c>
      <c r="B179" s="483" t="s">
        <v>330</v>
      </c>
      <c r="C179" s="476" t="s">
        <v>331</v>
      </c>
      <c r="D179" s="432" t="s">
        <v>29</v>
      </c>
      <c r="E179" s="429">
        <v>3</v>
      </c>
      <c r="F179" s="429">
        <v>76</v>
      </c>
      <c r="G179" s="429">
        <v>10</v>
      </c>
      <c r="H179" s="365"/>
      <c r="I179" s="365"/>
      <c r="J179" s="365"/>
      <c r="K179" s="365"/>
      <c r="L179" s="468"/>
      <c r="M179" s="468"/>
      <c r="N179" s="468">
        <v>54</v>
      </c>
      <c r="O179" s="434">
        <v>54</v>
      </c>
      <c r="P179" s="368"/>
      <c r="Q179" s="368"/>
      <c r="R179" s="368"/>
      <c r="S179" s="368"/>
      <c r="T179" s="368"/>
      <c r="U179" s="368"/>
      <c r="V179" s="368"/>
      <c r="W179" s="368"/>
      <c r="X179" s="368"/>
      <c r="Y179" s="368"/>
      <c r="Z179" s="368"/>
      <c r="AA179" s="368"/>
      <c r="AB179" s="368"/>
      <c r="AC179" s="368"/>
      <c r="AD179" s="368"/>
      <c r="AE179" s="368"/>
      <c r="AF179" s="368"/>
      <c r="AG179" s="368"/>
      <c r="AH179" s="368"/>
      <c r="AI179" s="368"/>
      <c r="AJ179" s="368"/>
      <c r="AK179" s="368"/>
      <c r="AL179" s="368"/>
      <c r="AM179" s="368"/>
      <c r="AN179" s="368"/>
      <c r="AO179" s="368"/>
      <c r="AP179" s="368"/>
      <c r="AQ179" s="368"/>
      <c r="AR179" s="469"/>
      <c r="AS179" s="469"/>
      <c r="AT179" s="468">
        <v>54</v>
      </c>
      <c r="AU179" s="434">
        <v>54</v>
      </c>
      <c r="AV179" s="435">
        <f t="shared" si="38"/>
        <v>3.8571428571428576E-2</v>
      </c>
      <c r="AW179" s="435">
        <f t="shared" si="39"/>
        <v>2.1600000000000001E-2</v>
      </c>
      <c r="AX179" s="470"/>
      <c r="AY179" s="470"/>
      <c r="AZ179" s="471"/>
      <c r="BA179" s="472"/>
      <c r="BB179" s="430">
        <v>60</v>
      </c>
      <c r="BC179" s="466">
        <v>84</v>
      </c>
      <c r="BD179" s="440">
        <v>0.4</v>
      </c>
      <c r="BE179" s="447"/>
    </row>
    <row r="180" spans="1:57" s="351" customFormat="1" ht="15" customHeight="1" x14ac:dyDescent="0.25">
      <c r="A180" s="474">
        <f t="shared" si="40"/>
        <v>11</v>
      </c>
      <c r="B180" s="483" t="s">
        <v>330</v>
      </c>
      <c r="C180" s="476" t="s">
        <v>331</v>
      </c>
      <c r="D180" s="432" t="s">
        <v>29</v>
      </c>
      <c r="E180" s="429">
        <v>4</v>
      </c>
      <c r="F180" s="429">
        <v>76</v>
      </c>
      <c r="G180" s="429">
        <v>10</v>
      </c>
      <c r="H180" s="365"/>
      <c r="I180" s="365"/>
      <c r="J180" s="365"/>
      <c r="K180" s="365"/>
      <c r="L180" s="468"/>
      <c r="M180" s="468"/>
      <c r="N180" s="468">
        <v>37</v>
      </c>
      <c r="O180" s="434">
        <v>37</v>
      </c>
      <c r="P180" s="368"/>
      <c r="Q180" s="368"/>
      <c r="R180" s="368"/>
      <c r="S180" s="368"/>
      <c r="T180" s="368"/>
      <c r="U180" s="368"/>
      <c r="V180" s="368"/>
      <c r="W180" s="368"/>
      <c r="X180" s="368"/>
      <c r="Y180" s="368"/>
      <c r="Z180" s="368"/>
      <c r="AA180" s="368"/>
      <c r="AB180" s="368"/>
      <c r="AC180" s="368"/>
      <c r="AD180" s="368"/>
      <c r="AE180" s="368"/>
      <c r="AF180" s="368"/>
      <c r="AG180" s="368"/>
      <c r="AH180" s="368"/>
      <c r="AI180" s="368"/>
      <c r="AJ180" s="368"/>
      <c r="AK180" s="368"/>
      <c r="AL180" s="368"/>
      <c r="AM180" s="368"/>
      <c r="AN180" s="368"/>
      <c r="AO180" s="368"/>
      <c r="AP180" s="368"/>
      <c r="AQ180" s="368"/>
      <c r="AR180" s="469"/>
      <c r="AS180" s="469"/>
      <c r="AT180" s="468">
        <v>37</v>
      </c>
      <c r="AU180" s="434">
        <v>37</v>
      </c>
      <c r="AV180" s="435">
        <f t="shared" si="38"/>
        <v>2.6428571428571426E-2</v>
      </c>
      <c r="AW180" s="435">
        <f t="shared" si="39"/>
        <v>1.4800000000000001E-2</v>
      </c>
      <c r="AX180" s="470"/>
      <c r="AY180" s="470"/>
      <c r="AZ180" s="471"/>
      <c r="BA180" s="472"/>
      <c r="BB180" s="430">
        <v>60</v>
      </c>
      <c r="BC180" s="466">
        <v>84</v>
      </c>
      <c r="BD180" s="440">
        <v>0.4</v>
      </c>
      <c r="BE180" s="447"/>
    </row>
    <row r="181" spans="1:57" s="351" customFormat="1" ht="15" customHeight="1" x14ac:dyDescent="0.25">
      <c r="A181" s="474">
        <f t="shared" si="40"/>
        <v>12</v>
      </c>
      <c r="B181" s="483" t="s">
        <v>330</v>
      </c>
      <c r="C181" s="476" t="s">
        <v>331</v>
      </c>
      <c r="D181" s="432" t="s">
        <v>29</v>
      </c>
      <c r="E181" s="429">
        <v>3</v>
      </c>
      <c r="F181" s="429">
        <v>77</v>
      </c>
      <c r="G181" s="429">
        <v>10</v>
      </c>
      <c r="H181" s="365"/>
      <c r="I181" s="365"/>
      <c r="J181" s="365"/>
      <c r="K181" s="365"/>
      <c r="L181" s="468"/>
      <c r="M181" s="468"/>
      <c r="N181" s="468">
        <v>3</v>
      </c>
      <c r="O181" s="434">
        <v>3</v>
      </c>
      <c r="P181" s="368"/>
      <c r="Q181" s="368"/>
      <c r="R181" s="368"/>
      <c r="S181" s="368"/>
      <c r="T181" s="368"/>
      <c r="U181" s="368"/>
      <c r="V181" s="368"/>
      <c r="W181" s="368"/>
      <c r="X181" s="368"/>
      <c r="Y181" s="368"/>
      <c r="Z181" s="368"/>
      <c r="AA181" s="368"/>
      <c r="AB181" s="368"/>
      <c r="AC181" s="368"/>
      <c r="AD181" s="368"/>
      <c r="AE181" s="368"/>
      <c r="AF181" s="368"/>
      <c r="AG181" s="368"/>
      <c r="AH181" s="368"/>
      <c r="AI181" s="368"/>
      <c r="AJ181" s="368"/>
      <c r="AK181" s="368"/>
      <c r="AL181" s="368"/>
      <c r="AM181" s="368"/>
      <c r="AN181" s="368"/>
      <c r="AO181" s="368"/>
      <c r="AP181" s="368"/>
      <c r="AQ181" s="368"/>
      <c r="AR181" s="469"/>
      <c r="AS181" s="469"/>
      <c r="AT181" s="468">
        <v>3</v>
      </c>
      <c r="AU181" s="434">
        <v>3</v>
      </c>
      <c r="AV181" s="435">
        <f t="shared" si="38"/>
        <v>2.142857142857143E-3</v>
      </c>
      <c r="AW181" s="435">
        <f t="shared" si="39"/>
        <v>1.2000000000000001E-3</v>
      </c>
      <c r="AX181" s="470"/>
      <c r="AY181" s="470"/>
      <c r="AZ181" s="471"/>
      <c r="BA181" s="472"/>
      <c r="BB181" s="430">
        <v>60</v>
      </c>
      <c r="BC181" s="466">
        <v>84</v>
      </c>
      <c r="BD181" s="440">
        <v>0.4</v>
      </c>
      <c r="BE181" s="447"/>
    </row>
    <row r="182" spans="1:57" s="351" customFormat="1" ht="15" customHeight="1" x14ac:dyDescent="0.25">
      <c r="A182" s="474">
        <f t="shared" si="40"/>
        <v>13</v>
      </c>
      <c r="B182" s="483" t="s">
        <v>330</v>
      </c>
      <c r="C182" s="476" t="s">
        <v>331</v>
      </c>
      <c r="D182" s="432" t="s">
        <v>29</v>
      </c>
      <c r="E182" s="429">
        <v>5</v>
      </c>
      <c r="F182" s="429">
        <v>77</v>
      </c>
      <c r="G182" s="429">
        <v>10</v>
      </c>
      <c r="H182" s="365"/>
      <c r="I182" s="365"/>
      <c r="J182" s="365"/>
      <c r="K182" s="365"/>
      <c r="L182" s="468"/>
      <c r="M182" s="468"/>
      <c r="N182" s="468">
        <v>12</v>
      </c>
      <c r="O182" s="434">
        <v>12</v>
      </c>
      <c r="P182" s="368"/>
      <c r="Q182" s="368"/>
      <c r="R182" s="368"/>
      <c r="S182" s="368"/>
      <c r="T182" s="368"/>
      <c r="U182" s="368"/>
      <c r="V182" s="368"/>
      <c r="W182" s="368"/>
      <c r="X182" s="368"/>
      <c r="Y182" s="368"/>
      <c r="Z182" s="368"/>
      <c r="AA182" s="368"/>
      <c r="AB182" s="368"/>
      <c r="AC182" s="368"/>
      <c r="AD182" s="368"/>
      <c r="AE182" s="368"/>
      <c r="AF182" s="368"/>
      <c r="AG182" s="368"/>
      <c r="AH182" s="368"/>
      <c r="AI182" s="368"/>
      <c r="AJ182" s="368"/>
      <c r="AK182" s="368"/>
      <c r="AL182" s="368"/>
      <c r="AM182" s="368"/>
      <c r="AN182" s="368"/>
      <c r="AO182" s="368"/>
      <c r="AP182" s="368"/>
      <c r="AQ182" s="368"/>
      <c r="AR182" s="469"/>
      <c r="AS182" s="469"/>
      <c r="AT182" s="468">
        <v>12</v>
      </c>
      <c r="AU182" s="434">
        <v>12</v>
      </c>
      <c r="AV182" s="435">
        <f t="shared" si="38"/>
        <v>8.5714285714285719E-3</v>
      </c>
      <c r="AW182" s="435">
        <f t="shared" si="39"/>
        <v>4.8000000000000004E-3</v>
      </c>
      <c r="AX182" s="470"/>
      <c r="AY182" s="470"/>
      <c r="AZ182" s="471"/>
      <c r="BA182" s="472"/>
      <c r="BB182" s="430">
        <v>60</v>
      </c>
      <c r="BC182" s="466">
        <v>84</v>
      </c>
      <c r="BD182" s="440">
        <v>0.4</v>
      </c>
      <c r="BE182" s="447"/>
    </row>
    <row r="183" spans="1:57" s="351" customFormat="1" ht="15" customHeight="1" x14ac:dyDescent="0.25">
      <c r="A183" s="474">
        <f t="shared" si="40"/>
        <v>14</v>
      </c>
      <c r="B183" s="483" t="s">
        <v>330</v>
      </c>
      <c r="C183" s="476" t="s">
        <v>331</v>
      </c>
      <c r="D183" s="432" t="s">
        <v>29</v>
      </c>
      <c r="E183" s="429">
        <v>5</v>
      </c>
      <c r="F183" s="429">
        <v>78</v>
      </c>
      <c r="G183" s="429">
        <v>10</v>
      </c>
      <c r="H183" s="365"/>
      <c r="I183" s="365"/>
      <c r="J183" s="365"/>
      <c r="K183" s="365"/>
      <c r="L183" s="468"/>
      <c r="M183" s="468"/>
      <c r="N183" s="468">
        <v>30</v>
      </c>
      <c r="O183" s="434">
        <v>30</v>
      </c>
      <c r="P183" s="368"/>
      <c r="Q183" s="368"/>
      <c r="R183" s="368"/>
      <c r="S183" s="368"/>
      <c r="T183" s="368"/>
      <c r="U183" s="368"/>
      <c r="V183" s="368"/>
      <c r="W183" s="368"/>
      <c r="X183" s="368"/>
      <c r="Y183" s="368"/>
      <c r="Z183" s="368"/>
      <c r="AA183" s="368"/>
      <c r="AB183" s="368"/>
      <c r="AC183" s="368"/>
      <c r="AD183" s="368"/>
      <c r="AE183" s="368"/>
      <c r="AF183" s="368"/>
      <c r="AG183" s="368"/>
      <c r="AH183" s="368"/>
      <c r="AI183" s="368"/>
      <c r="AJ183" s="368"/>
      <c r="AK183" s="368"/>
      <c r="AL183" s="368"/>
      <c r="AM183" s="368"/>
      <c r="AN183" s="368"/>
      <c r="AO183" s="368"/>
      <c r="AP183" s="368"/>
      <c r="AQ183" s="368"/>
      <c r="AR183" s="469"/>
      <c r="AS183" s="469"/>
      <c r="AT183" s="468">
        <v>30</v>
      </c>
      <c r="AU183" s="434">
        <v>30</v>
      </c>
      <c r="AV183" s="435">
        <f t="shared" si="38"/>
        <v>2.1428571428571432E-2</v>
      </c>
      <c r="AW183" s="435">
        <f t="shared" si="39"/>
        <v>1.2E-2</v>
      </c>
      <c r="AX183" s="470"/>
      <c r="AY183" s="470"/>
      <c r="AZ183" s="471"/>
      <c r="BA183" s="472"/>
      <c r="BB183" s="430">
        <v>60</v>
      </c>
      <c r="BC183" s="466">
        <v>84</v>
      </c>
      <c r="BD183" s="440">
        <v>0.4</v>
      </c>
      <c r="BE183" s="447"/>
    </row>
    <row r="184" spans="1:57" s="351" customFormat="1" ht="15" customHeight="1" x14ac:dyDescent="0.25">
      <c r="A184" s="474">
        <f t="shared" si="40"/>
        <v>15</v>
      </c>
      <c r="B184" s="483" t="s">
        <v>330</v>
      </c>
      <c r="C184" s="476" t="s">
        <v>331</v>
      </c>
      <c r="D184" s="432" t="s">
        <v>29</v>
      </c>
      <c r="E184" s="429">
        <v>1</v>
      </c>
      <c r="F184" s="429">
        <v>79</v>
      </c>
      <c r="G184" s="429">
        <v>10</v>
      </c>
      <c r="H184" s="365"/>
      <c r="I184" s="365"/>
      <c r="J184" s="365"/>
      <c r="K184" s="365"/>
      <c r="L184" s="468"/>
      <c r="M184" s="468"/>
      <c r="N184" s="468">
        <v>3</v>
      </c>
      <c r="O184" s="434">
        <v>3</v>
      </c>
      <c r="P184" s="368"/>
      <c r="Q184" s="368"/>
      <c r="R184" s="368"/>
      <c r="S184" s="368"/>
      <c r="T184" s="368"/>
      <c r="U184" s="368"/>
      <c r="V184" s="368"/>
      <c r="W184" s="368"/>
      <c r="X184" s="368"/>
      <c r="Y184" s="368"/>
      <c r="Z184" s="368"/>
      <c r="AA184" s="368"/>
      <c r="AB184" s="368"/>
      <c r="AC184" s="368"/>
      <c r="AD184" s="368"/>
      <c r="AE184" s="368"/>
      <c r="AF184" s="368"/>
      <c r="AG184" s="368"/>
      <c r="AH184" s="368"/>
      <c r="AI184" s="368"/>
      <c r="AJ184" s="368"/>
      <c r="AK184" s="368"/>
      <c r="AL184" s="368"/>
      <c r="AM184" s="368"/>
      <c r="AN184" s="368"/>
      <c r="AO184" s="368"/>
      <c r="AP184" s="368"/>
      <c r="AQ184" s="368"/>
      <c r="AR184" s="469"/>
      <c r="AS184" s="469"/>
      <c r="AT184" s="468">
        <v>3</v>
      </c>
      <c r="AU184" s="434">
        <v>3</v>
      </c>
      <c r="AV184" s="435">
        <f t="shared" si="38"/>
        <v>2.142857142857143E-3</v>
      </c>
      <c r="AW184" s="435">
        <f t="shared" si="39"/>
        <v>1.2000000000000001E-3</v>
      </c>
      <c r="AX184" s="470"/>
      <c r="AY184" s="470"/>
      <c r="AZ184" s="471"/>
      <c r="BA184" s="472"/>
      <c r="BB184" s="430">
        <v>60</v>
      </c>
      <c r="BC184" s="466">
        <v>84</v>
      </c>
      <c r="BD184" s="440">
        <v>0.4</v>
      </c>
      <c r="BE184" s="447"/>
    </row>
    <row r="185" spans="1:57" s="351" customFormat="1" ht="15" customHeight="1" x14ac:dyDescent="0.25">
      <c r="A185" s="474">
        <f t="shared" si="40"/>
        <v>16</v>
      </c>
      <c r="B185" s="483" t="s">
        <v>330</v>
      </c>
      <c r="C185" s="476" t="s">
        <v>331</v>
      </c>
      <c r="D185" s="432" t="s">
        <v>29</v>
      </c>
      <c r="E185" s="429">
        <v>2</v>
      </c>
      <c r="F185" s="429">
        <v>79</v>
      </c>
      <c r="G185" s="429">
        <v>10</v>
      </c>
      <c r="H185" s="365"/>
      <c r="I185" s="365"/>
      <c r="J185" s="365"/>
      <c r="K185" s="365"/>
      <c r="L185" s="468"/>
      <c r="M185" s="468"/>
      <c r="N185" s="468">
        <v>3</v>
      </c>
      <c r="O185" s="434">
        <v>3</v>
      </c>
      <c r="P185" s="368"/>
      <c r="Q185" s="368"/>
      <c r="R185" s="368"/>
      <c r="S185" s="368"/>
      <c r="T185" s="368"/>
      <c r="U185" s="368"/>
      <c r="V185" s="368"/>
      <c r="W185" s="368"/>
      <c r="X185" s="368"/>
      <c r="Y185" s="368"/>
      <c r="Z185" s="368"/>
      <c r="AA185" s="368"/>
      <c r="AB185" s="368"/>
      <c r="AC185" s="368"/>
      <c r="AD185" s="368"/>
      <c r="AE185" s="368"/>
      <c r="AF185" s="368"/>
      <c r="AG185" s="368"/>
      <c r="AH185" s="368"/>
      <c r="AI185" s="368"/>
      <c r="AJ185" s="368"/>
      <c r="AK185" s="368"/>
      <c r="AL185" s="368"/>
      <c r="AM185" s="368"/>
      <c r="AN185" s="368"/>
      <c r="AO185" s="368"/>
      <c r="AP185" s="368"/>
      <c r="AQ185" s="368"/>
      <c r="AR185" s="469"/>
      <c r="AS185" s="469"/>
      <c r="AT185" s="468">
        <v>3</v>
      </c>
      <c r="AU185" s="434">
        <v>3</v>
      </c>
      <c r="AV185" s="435">
        <f t="shared" si="38"/>
        <v>2.142857142857143E-3</v>
      </c>
      <c r="AW185" s="435">
        <f t="shared" si="39"/>
        <v>1.2000000000000001E-3</v>
      </c>
      <c r="AX185" s="470"/>
      <c r="AY185" s="470"/>
      <c r="AZ185" s="471"/>
      <c r="BA185" s="472"/>
      <c r="BB185" s="430">
        <v>60</v>
      </c>
      <c r="BC185" s="466">
        <v>84</v>
      </c>
      <c r="BD185" s="440">
        <v>0.4</v>
      </c>
      <c r="BE185" s="447"/>
    </row>
    <row r="186" spans="1:57" s="351" customFormat="1" ht="15" customHeight="1" x14ac:dyDescent="0.25">
      <c r="A186" s="474">
        <f t="shared" si="40"/>
        <v>17</v>
      </c>
      <c r="B186" s="483" t="s">
        <v>330</v>
      </c>
      <c r="C186" s="476" t="s">
        <v>331</v>
      </c>
      <c r="D186" s="432" t="s">
        <v>29</v>
      </c>
      <c r="E186" s="429">
        <v>3</v>
      </c>
      <c r="F186" s="429">
        <v>79</v>
      </c>
      <c r="G186" s="429">
        <v>10</v>
      </c>
      <c r="H186" s="365"/>
      <c r="I186" s="365"/>
      <c r="J186" s="365"/>
      <c r="K186" s="365"/>
      <c r="L186" s="468"/>
      <c r="M186" s="468"/>
      <c r="N186" s="468">
        <v>6</v>
      </c>
      <c r="O186" s="434">
        <v>6</v>
      </c>
      <c r="P186" s="368"/>
      <c r="Q186" s="368"/>
      <c r="R186" s="368"/>
      <c r="S186" s="368"/>
      <c r="T186" s="368"/>
      <c r="U186" s="368"/>
      <c r="V186" s="368"/>
      <c r="W186" s="368"/>
      <c r="X186" s="368"/>
      <c r="Y186" s="368"/>
      <c r="Z186" s="368"/>
      <c r="AA186" s="368"/>
      <c r="AB186" s="368"/>
      <c r="AC186" s="368"/>
      <c r="AD186" s="368"/>
      <c r="AE186" s="368"/>
      <c r="AF186" s="368"/>
      <c r="AG186" s="368"/>
      <c r="AH186" s="368"/>
      <c r="AI186" s="368"/>
      <c r="AJ186" s="368"/>
      <c r="AK186" s="368"/>
      <c r="AL186" s="368"/>
      <c r="AM186" s="368"/>
      <c r="AN186" s="368"/>
      <c r="AO186" s="368"/>
      <c r="AP186" s="368"/>
      <c r="AQ186" s="368"/>
      <c r="AR186" s="469"/>
      <c r="AS186" s="469"/>
      <c r="AT186" s="468">
        <v>6</v>
      </c>
      <c r="AU186" s="434">
        <v>6</v>
      </c>
      <c r="AV186" s="435">
        <f t="shared" si="38"/>
        <v>4.2857142857142859E-3</v>
      </c>
      <c r="AW186" s="435">
        <f t="shared" si="39"/>
        <v>2.4000000000000002E-3</v>
      </c>
      <c r="AX186" s="470"/>
      <c r="AY186" s="470"/>
      <c r="AZ186" s="471"/>
      <c r="BA186" s="472"/>
      <c r="BB186" s="430">
        <v>60</v>
      </c>
      <c r="BC186" s="466">
        <v>84</v>
      </c>
      <c r="BD186" s="440">
        <v>0.4</v>
      </c>
      <c r="BE186" s="447"/>
    </row>
    <row r="187" spans="1:57" s="351" customFormat="1" ht="15" customHeight="1" x14ac:dyDescent="0.25">
      <c r="A187" s="474">
        <f t="shared" si="40"/>
        <v>18</v>
      </c>
      <c r="B187" s="483" t="s">
        <v>330</v>
      </c>
      <c r="C187" s="476" t="s">
        <v>331</v>
      </c>
      <c r="D187" s="432" t="s">
        <v>29</v>
      </c>
      <c r="E187" s="429">
        <v>4</v>
      </c>
      <c r="F187" s="429">
        <v>79</v>
      </c>
      <c r="G187" s="429">
        <v>10</v>
      </c>
      <c r="H187" s="365"/>
      <c r="I187" s="365"/>
      <c r="J187" s="365"/>
      <c r="K187" s="365"/>
      <c r="L187" s="468"/>
      <c r="M187" s="468"/>
      <c r="N187" s="468">
        <v>9</v>
      </c>
      <c r="O187" s="434">
        <v>9</v>
      </c>
      <c r="P187" s="368"/>
      <c r="Q187" s="368"/>
      <c r="R187" s="368"/>
      <c r="S187" s="368"/>
      <c r="T187" s="368"/>
      <c r="U187" s="368"/>
      <c r="V187" s="368"/>
      <c r="W187" s="368"/>
      <c r="X187" s="368"/>
      <c r="Y187" s="368"/>
      <c r="Z187" s="368"/>
      <c r="AA187" s="368"/>
      <c r="AB187" s="368"/>
      <c r="AC187" s="368"/>
      <c r="AD187" s="368"/>
      <c r="AE187" s="368"/>
      <c r="AF187" s="368"/>
      <c r="AG187" s="368"/>
      <c r="AH187" s="368"/>
      <c r="AI187" s="368"/>
      <c r="AJ187" s="368"/>
      <c r="AK187" s="368"/>
      <c r="AL187" s="368"/>
      <c r="AM187" s="368"/>
      <c r="AN187" s="368"/>
      <c r="AO187" s="368"/>
      <c r="AP187" s="368"/>
      <c r="AQ187" s="368"/>
      <c r="AR187" s="469"/>
      <c r="AS187" s="469"/>
      <c r="AT187" s="468">
        <v>9</v>
      </c>
      <c r="AU187" s="434">
        <v>9</v>
      </c>
      <c r="AV187" s="435">
        <f t="shared" si="38"/>
        <v>6.4285714285714276E-3</v>
      </c>
      <c r="AW187" s="435">
        <f t="shared" si="39"/>
        <v>3.5999999999999999E-3</v>
      </c>
      <c r="AX187" s="470"/>
      <c r="AY187" s="470"/>
      <c r="AZ187" s="471"/>
      <c r="BA187" s="472"/>
      <c r="BB187" s="430">
        <v>60</v>
      </c>
      <c r="BC187" s="466">
        <v>84</v>
      </c>
      <c r="BD187" s="440">
        <v>0.4</v>
      </c>
      <c r="BE187" s="447"/>
    </row>
    <row r="188" spans="1:57" s="351" customFormat="1" ht="15" customHeight="1" x14ac:dyDescent="0.25">
      <c r="A188" s="474">
        <f t="shared" si="40"/>
        <v>19</v>
      </c>
      <c r="B188" s="483" t="s">
        <v>330</v>
      </c>
      <c r="C188" s="476" t="s">
        <v>331</v>
      </c>
      <c r="D188" s="432" t="s">
        <v>29</v>
      </c>
      <c r="E188" s="429">
        <v>5</v>
      </c>
      <c r="F188" s="429">
        <v>79</v>
      </c>
      <c r="G188" s="429">
        <v>10</v>
      </c>
      <c r="H188" s="365"/>
      <c r="I188" s="365"/>
      <c r="J188" s="365"/>
      <c r="K188" s="365"/>
      <c r="L188" s="468"/>
      <c r="M188" s="468"/>
      <c r="N188" s="468">
        <v>9</v>
      </c>
      <c r="O188" s="434">
        <v>9</v>
      </c>
      <c r="P188" s="368"/>
      <c r="Q188" s="368"/>
      <c r="R188" s="368"/>
      <c r="S188" s="368"/>
      <c r="T188" s="368"/>
      <c r="U188" s="368"/>
      <c r="V188" s="368"/>
      <c r="W188" s="368"/>
      <c r="X188" s="368"/>
      <c r="Y188" s="368"/>
      <c r="Z188" s="368"/>
      <c r="AA188" s="368"/>
      <c r="AB188" s="368"/>
      <c r="AC188" s="368"/>
      <c r="AD188" s="368"/>
      <c r="AE188" s="368"/>
      <c r="AF188" s="368"/>
      <c r="AG188" s="368"/>
      <c r="AH188" s="368"/>
      <c r="AI188" s="368"/>
      <c r="AJ188" s="368"/>
      <c r="AK188" s="368"/>
      <c r="AL188" s="368"/>
      <c r="AM188" s="368"/>
      <c r="AN188" s="368"/>
      <c r="AO188" s="368"/>
      <c r="AP188" s="368"/>
      <c r="AQ188" s="368"/>
      <c r="AR188" s="469"/>
      <c r="AS188" s="469"/>
      <c r="AT188" s="468">
        <v>9</v>
      </c>
      <c r="AU188" s="434">
        <v>9</v>
      </c>
      <c r="AV188" s="435">
        <f t="shared" si="38"/>
        <v>6.4285714285714276E-3</v>
      </c>
      <c r="AW188" s="435">
        <f t="shared" si="39"/>
        <v>3.5999999999999999E-3</v>
      </c>
      <c r="AX188" s="470"/>
      <c r="AY188" s="470"/>
      <c r="AZ188" s="471"/>
      <c r="BA188" s="472"/>
      <c r="BB188" s="430">
        <v>60</v>
      </c>
      <c r="BC188" s="466">
        <v>84</v>
      </c>
      <c r="BD188" s="440">
        <v>0.4</v>
      </c>
      <c r="BE188" s="447"/>
    </row>
    <row r="189" spans="1:57" s="351" customFormat="1" ht="15" customHeight="1" x14ac:dyDescent="0.25">
      <c r="A189" s="474">
        <f t="shared" si="40"/>
        <v>20</v>
      </c>
      <c r="B189" s="483" t="s">
        <v>330</v>
      </c>
      <c r="C189" s="476" t="s">
        <v>331</v>
      </c>
      <c r="D189" s="432" t="s">
        <v>29</v>
      </c>
      <c r="E189" s="429">
        <v>6</v>
      </c>
      <c r="F189" s="429">
        <v>79</v>
      </c>
      <c r="G189" s="429">
        <v>10</v>
      </c>
      <c r="H189" s="365"/>
      <c r="I189" s="365"/>
      <c r="J189" s="365"/>
      <c r="K189" s="365"/>
      <c r="L189" s="468"/>
      <c r="M189" s="468"/>
      <c r="N189" s="468">
        <v>6</v>
      </c>
      <c r="O189" s="434">
        <v>6</v>
      </c>
      <c r="P189" s="368"/>
      <c r="Q189" s="368"/>
      <c r="R189" s="368"/>
      <c r="S189" s="368"/>
      <c r="T189" s="368"/>
      <c r="U189" s="368"/>
      <c r="V189" s="368"/>
      <c r="W189" s="368"/>
      <c r="X189" s="368"/>
      <c r="Y189" s="368"/>
      <c r="Z189" s="368"/>
      <c r="AA189" s="368"/>
      <c r="AB189" s="368"/>
      <c r="AC189" s="368"/>
      <c r="AD189" s="368"/>
      <c r="AE189" s="368"/>
      <c r="AF189" s="368"/>
      <c r="AG189" s="368"/>
      <c r="AH189" s="368"/>
      <c r="AI189" s="368"/>
      <c r="AJ189" s="368"/>
      <c r="AK189" s="368"/>
      <c r="AL189" s="368"/>
      <c r="AM189" s="368"/>
      <c r="AN189" s="368"/>
      <c r="AO189" s="368"/>
      <c r="AP189" s="368"/>
      <c r="AQ189" s="368"/>
      <c r="AR189" s="469"/>
      <c r="AS189" s="469"/>
      <c r="AT189" s="468">
        <v>6</v>
      </c>
      <c r="AU189" s="434">
        <v>6</v>
      </c>
      <c r="AV189" s="435">
        <f t="shared" si="38"/>
        <v>4.2857142857142859E-3</v>
      </c>
      <c r="AW189" s="435">
        <f t="shared" si="39"/>
        <v>2.4000000000000002E-3</v>
      </c>
      <c r="AX189" s="470"/>
      <c r="AY189" s="470"/>
      <c r="AZ189" s="471"/>
      <c r="BA189" s="472"/>
      <c r="BB189" s="430">
        <v>60</v>
      </c>
      <c r="BC189" s="466">
        <v>84</v>
      </c>
      <c r="BD189" s="440">
        <v>0.4</v>
      </c>
      <c r="BE189" s="447"/>
    </row>
    <row r="190" spans="1:57" s="351" customFormat="1" ht="15" customHeight="1" x14ac:dyDescent="0.25">
      <c r="A190" s="474">
        <f t="shared" si="40"/>
        <v>21</v>
      </c>
      <c r="B190" s="483" t="s">
        <v>330</v>
      </c>
      <c r="C190" s="476" t="s">
        <v>331</v>
      </c>
      <c r="D190" s="432" t="s">
        <v>29</v>
      </c>
      <c r="E190" s="429">
        <v>8</v>
      </c>
      <c r="F190" s="429">
        <v>79</v>
      </c>
      <c r="G190" s="429">
        <v>10</v>
      </c>
      <c r="H190" s="365"/>
      <c r="I190" s="365"/>
      <c r="J190" s="365"/>
      <c r="K190" s="365"/>
      <c r="L190" s="468"/>
      <c r="M190" s="468"/>
      <c r="N190" s="468">
        <v>3</v>
      </c>
      <c r="O190" s="434">
        <v>3</v>
      </c>
      <c r="P190" s="368"/>
      <c r="Q190" s="368"/>
      <c r="R190" s="368"/>
      <c r="S190" s="368"/>
      <c r="T190" s="368"/>
      <c r="U190" s="368"/>
      <c r="V190" s="368"/>
      <c r="W190" s="368"/>
      <c r="X190" s="368"/>
      <c r="Y190" s="368"/>
      <c r="Z190" s="368"/>
      <c r="AA190" s="368"/>
      <c r="AB190" s="368"/>
      <c r="AC190" s="368"/>
      <c r="AD190" s="368"/>
      <c r="AE190" s="368"/>
      <c r="AF190" s="368"/>
      <c r="AG190" s="368"/>
      <c r="AH190" s="368"/>
      <c r="AI190" s="368"/>
      <c r="AJ190" s="368"/>
      <c r="AK190" s="368"/>
      <c r="AL190" s="368"/>
      <c r="AM190" s="368"/>
      <c r="AN190" s="368"/>
      <c r="AO190" s="368"/>
      <c r="AP190" s="368"/>
      <c r="AQ190" s="368"/>
      <c r="AR190" s="469"/>
      <c r="AS190" s="469"/>
      <c r="AT190" s="468">
        <v>3</v>
      </c>
      <c r="AU190" s="434">
        <v>3</v>
      </c>
      <c r="AV190" s="435">
        <f t="shared" si="38"/>
        <v>2.142857142857143E-3</v>
      </c>
      <c r="AW190" s="435">
        <f t="shared" si="39"/>
        <v>1.2000000000000001E-3</v>
      </c>
      <c r="AX190" s="470"/>
      <c r="AY190" s="470"/>
      <c r="AZ190" s="471"/>
      <c r="BA190" s="472"/>
      <c r="BB190" s="430">
        <v>60</v>
      </c>
      <c r="BC190" s="466">
        <v>84</v>
      </c>
      <c r="BD190" s="440">
        <v>0.4</v>
      </c>
      <c r="BE190" s="447"/>
    </row>
    <row r="191" spans="1:57" s="351" customFormat="1" ht="15" customHeight="1" x14ac:dyDescent="0.25">
      <c r="A191" s="474">
        <f t="shared" si="40"/>
        <v>22</v>
      </c>
      <c r="B191" s="483" t="s">
        <v>330</v>
      </c>
      <c r="C191" s="476" t="s">
        <v>331</v>
      </c>
      <c r="D191" s="432" t="s">
        <v>29</v>
      </c>
      <c r="E191" s="429">
        <v>9</v>
      </c>
      <c r="F191" s="429">
        <v>79</v>
      </c>
      <c r="G191" s="429">
        <v>10</v>
      </c>
      <c r="H191" s="365"/>
      <c r="I191" s="365"/>
      <c r="J191" s="365"/>
      <c r="K191" s="365"/>
      <c r="L191" s="468"/>
      <c r="M191" s="468"/>
      <c r="N191" s="468">
        <v>3</v>
      </c>
      <c r="O191" s="434">
        <v>3</v>
      </c>
      <c r="P191" s="368"/>
      <c r="Q191" s="368"/>
      <c r="R191" s="368"/>
      <c r="S191" s="368"/>
      <c r="T191" s="368"/>
      <c r="U191" s="368"/>
      <c r="V191" s="368"/>
      <c r="W191" s="368"/>
      <c r="X191" s="368"/>
      <c r="Y191" s="368"/>
      <c r="Z191" s="368"/>
      <c r="AA191" s="368"/>
      <c r="AB191" s="368"/>
      <c r="AC191" s="368"/>
      <c r="AD191" s="368"/>
      <c r="AE191" s="368"/>
      <c r="AF191" s="368"/>
      <c r="AG191" s="368"/>
      <c r="AH191" s="368"/>
      <c r="AI191" s="368"/>
      <c r="AJ191" s="368"/>
      <c r="AK191" s="368"/>
      <c r="AL191" s="368"/>
      <c r="AM191" s="368"/>
      <c r="AN191" s="368"/>
      <c r="AO191" s="368"/>
      <c r="AP191" s="368"/>
      <c r="AQ191" s="368"/>
      <c r="AR191" s="469"/>
      <c r="AS191" s="469"/>
      <c r="AT191" s="468">
        <v>3</v>
      </c>
      <c r="AU191" s="434">
        <v>3</v>
      </c>
      <c r="AV191" s="435">
        <f t="shared" si="38"/>
        <v>2.142857142857143E-3</v>
      </c>
      <c r="AW191" s="435">
        <f t="shared" si="39"/>
        <v>1.2000000000000001E-3</v>
      </c>
      <c r="AX191" s="470"/>
      <c r="AY191" s="470"/>
      <c r="AZ191" s="471"/>
      <c r="BA191" s="472"/>
      <c r="BB191" s="430">
        <v>60</v>
      </c>
      <c r="BC191" s="466">
        <v>84</v>
      </c>
      <c r="BD191" s="440">
        <v>0.4</v>
      </c>
      <c r="BE191" s="447"/>
    </row>
    <row r="192" spans="1:57" s="351" customFormat="1" ht="15" customHeight="1" x14ac:dyDescent="0.25">
      <c r="A192" s="474">
        <f t="shared" si="40"/>
        <v>23</v>
      </c>
      <c r="B192" s="483" t="s">
        <v>330</v>
      </c>
      <c r="C192" s="476" t="s">
        <v>331</v>
      </c>
      <c r="D192" s="432" t="s">
        <v>29</v>
      </c>
      <c r="E192" s="429">
        <v>2</v>
      </c>
      <c r="F192" s="429">
        <v>80</v>
      </c>
      <c r="G192" s="429">
        <v>10</v>
      </c>
      <c r="H192" s="365"/>
      <c r="I192" s="365"/>
      <c r="J192" s="365"/>
      <c r="K192" s="365"/>
      <c r="L192" s="468"/>
      <c r="M192" s="468"/>
      <c r="N192" s="468">
        <v>3</v>
      </c>
      <c r="O192" s="434">
        <v>3</v>
      </c>
      <c r="P192" s="368"/>
      <c r="Q192" s="368"/>
      <c r="R192" s="368"/>
      <c r="S192" s="368"/>
      <c r="T192" s="368"/>
      <c r="U192" s="368"/>
      <c r="V192" s="368"/>
      <c r="W192" s="368"/>
      <c r="X192" s="368"/>
      <c r="Y192" s="368"/>
      <c r="Z192" s="368"/>
      <c r="AA192" s="368"/>
      <c r="AB192" s="368"/>
      <c r="AC192" s="368"/>
      <c r="AD192" s="368"/>
      <c r="AE192" s="368"/>
      <c r="AF192" s="368"/>
      <c r="AG192" s="368"/>
      <c r="AH192" s="368"/>
      <c r="AI192" s="368"/>
      <c r="AJ192" s="368"/>
      <c r="AK192" s="368"/>
      <c r="AL192" s="368"/>
      <c r="AM192" s="368"/>
      <c r="AN192" s="368"/>
      <c r="AO192" s="368"/>
      <c r="AP192" s="368"/>
      <c r="AQ192" s="368"/>
      <c r="AR192" s="469"/>
      <c r="AS192" s="469"/>
      <c r="AT192" s="468">
        <v>3</v>
      </c>
      <c r="AU192" s="434">
        <v>3</v>
      </c>
      <c r="AV192" s="435">
        <f t="shared" si="38"/>
        <v>2.142857142857143E-3</v>
      </c>
      <c r="AW192" s="435">
        <f t="shared" si="39"/>
        <v>1.2000000000000001E-3</v>
      </c>
      <c r="AX192" s="470"/>
      <c r="AY192" s="470"/>
      <c r="AZ192" s="471"/>
      <c r="BA192" s="472"/>
      <c r="BB192" s="430">
        <v>60</v>
      </c>
      <c r="BC192" s="466">
        <v>84</v>
      </c>
      <c r="BD192" s="440">
        <v>0.4</v>
      </c>
      <c r="BE192" s="447"/>
    </row>
    <row r="193" spans="1:57" s="351" customFormat="1" ht="15" customHeight="1" x14ac:dyDescent="0.25">
      <c r="A193" s="474">
        <f t="shared" si="40"/>
        <v>24</v>
      </c>
      <c r="B193" s="483" t="s">
        <v>330</v>
      </c>
      <c r="C193" s="476" t="s">
        <v>331</v>
      </c>
      <c r="D193" s="432" t="s">
        <v>29</v>
      </c>
      <c r="E193" s="429">
        <v>3</v>
      </c>
      <c r="F193" s="429">
        <v>80</v>
      </c>
      <c r="G193" s="429">
        <v>10</v>
      </c>
      <c r="H193" s="365"/>
      <c r="I193" s="365"/>
      <c r="J193" s="365"/>
      <c r="K193" s="365"/>
      <c r="L193" s="468"/>
      <c r="M193" s="468"/>
      <c r="N193" s="468">
        <v>3</v>
      </c>
      <c r="O193" s="434">
        <v>3</v>
      </c>
      <c r="P193" s="368"/>
      <c r="Q193" s="368"/>
      <c r="R193" s="368"/>
      <c r="S193" s="368"/>
      <c r="T193" s="368"/>
      <c r="U193" s="368"/>
      <c r="V193" s="368"/>
      <c r="W193" s="368"/>
      <c r="X193" s="368"/>
      <c r="Y193" s="368"/>
      <c r="Z193" s="368"/>
      <c r="AA193" s="368"/>
      <c r="AB193" s="368"/>
      <c r="AC193" s="368"/>
      <c r="AD193" s="368"/>
      <c r="AE193" s="368"/>
      <c r="AF193" s="368"/>
      <c r="AG193" s="368"/>
      <c r="AH193" s="368"/>
      <c r="AI193" s="368"/>
      <c r="AJ193" s="368"/>
      <c r="AK193" s="368"/>
      <c r="AL193" s="368"/>
      <c r="AM193" s="368"/>
      <c r="AN193" s="368"/>
      <c r="AO193" s="368"/>
      <c r="AP193" s="368"/>
      <c r="AQ193" s="368"/>
      <c r="AR193" s="469"/>
      <c r="AS193" s="469"/>
      <c r="AT193" s="468">
        <v>3</v>
      </c>
      <c r="AU193" s="434">
        <v>3</v>
      </c>
      <c r="AV193" s="435">
        <f t="shared" si="38"/>
        <v>2.142857142857143E-3</v>
      </c>
      <c r="AW193" s="435">
        <f t="shared" si="39"/>
        <v>1.2000000000000001E-3</v>
      </c>
      <c r="AX193" s="470"/>
      <c r="AY193" s="470"/>
      <c r="AZ193" s="471"/>
      <c r="BA193" s="472"/>
      <c r="BB193" s="430">
        <v>60</v>
      </c>
      <c r="BC193" s="466">
        <v>84</v>
      </c>
      <c r="BD193" s="440">
        <v>0.4</v>
      </c>
      <c r="BE193" s="447"/>
    </row>
    <row r="194" spans="1:57" s="351" customFormat="1" ht="15" customHeight="1" x14ac:dyDescent="0.25">
      <c r="A194" s="474">
        <f t="shared" si="40"/>
        <v>25</v>
      </c>
      <c r="B194" s="483" t="s">
        <v>330</v>
      </c>
      <c r="C194" s="476" t="s">
        <v>331</v>
      </c>
      <c r="D194" s="432" t="s">
        <v>29</v>
      </c>
      <c r="E194" s="429">
        <v>4</v>
      </c>
      <c r="F194" s="429">
        <v>80</v>
      </c>
      <c r="G194" s="429">
        <v>10</v>
      </c>
      <c r="H194" s="365"/>
      <c r="I194" s="365"/>
      <c r="J194" s="365"/>
      <c r="K194" s="365"/>
      <c r="L194" s="468"/>
      <c r="M194" s="468"/>
      <c r="N194" s="468">
        <v>33</v>
      </c>
      <c r="O194" s="434">
        <v>33</v>
      </c>
      <c r="P194" s="368"/>
      <c r="Q194" s="368"/>
      <c r="R194" s="368"/>
      <c r="S194" s="368"/>
      <c r="T194" s="368"/>
      <c r="U194" s="368"/>
      <c r="V194" s="368"/>
      <c r="W194" s="368"/>
      <c r="X194" s="368"/>
      <c r="Y194" s="368"/>
      <c r="Z194" s="368"/>
      <c r="AA194" s="368"/>
      <c r="AB194" s="368"/>
      <c r="AC194" s="368"/>
      <c r="AD194" s="368"/>
      <c r="AE194" s="368"/>
      <c r="AF194" s="368"/>
      <c r="AG194" s="368"/>
      <c r="AH194" s="368"/>
      <c r="AI194" s="368"/>
      <c r="AJ194" s="368"/>
      <c r="AK194" s="368"/>
      <c r="AL194" s="368"/>
      <c r="AM194" s="368"/>
      <c r="AN194" s="368"/>
      <c r="AO194" s="368"/>
      <c r="AP194" s="368"/>
      <c r="AQ194" s="368"/>
      <c r="AR194" s="469"/>
      <c r="AS194" s="469"/>
      <c r="AT194" s="468">
        <v>33</v>
      </c>
      <c r="AU194" s="434">
        <v>33</v>
      </c>
      <c r="AV194" s="435">
        <f t="shared" si="38"/>
        <v>2.357142857142857E-2</v>
      </c>
      <c r="AW194" s="435">
        <f t="shared" si="39"/>
        <v>1.3200000000000002E-2</v>
      </c>
      <c r="AX194" s="470"/>
      <c r="AY194" s="470"/>
      <c r="AZ194" s="471"/>
      <c r="BA194" s="472"/>
      <c r="BB194" s="430">
        <v>60</v>
      </c>
      <c r="BC194" s="466">
        <v>84</v>
      </c>
      <c r="BD194" s="440">
        <v>0.4</v>
      </c>
      <c r="BE194" s="447"/>
    </row>
    <row r="195" spans="1:57" s="351" customFormat="1" ht="15" customHeight="1" x14ac:dyDescent="0.25">
      <c r="A195" s="474">
        <f t="shared" si="40"/>
        <v>26</v>
      </c>
      <c r="B195" s="483" t="s">
        <v>330</v>
      </c>
      <c r="C195" s="476" t="s">
        <v>331</v>
      </c>
      <c r="D195" s="432" t="s">
        <v>29</v>
      </c>
      <c r="E195" s="429">
        <v>5</v>
      </c>
      <c r="F195" s="429">
        <v>80</v>
      </c>
      <c r="G195" s="429">
        <v>10</v>
      </c>
      <c r="H195" s="365"/>
      <c r="I195" s="365"/>
      <c r="J195" s="365"/>
      <c r="K195" s="365"/>
      <c r="L195" s="468"/>
      <c r="M195" s="468"/>
      <c r="N195" s="468">
        <v>19</v>
      </c>
      <c r="O195" s="434">
        <v>19</v>
      </c>
      <c r="P195" s="368"/>
      <c r="Q195" s="368"/>
      <c r="R195" s="368"/>
      <c r="S195" s="368"/>
      <c r="T195" s="368"/>
      <c r="U195" s="368"/>
      <c r="V195" s="368"/>
      <c r="W195" s="368"/>
      <c r="X195" s="368"/>
      <c r="Y195" s="368"/>
      <c r="Z195" s="368"/>
      <c r="AA195" s="368"/>
      <c r="AB195" s="368"/>
      <c r="AC195" s="368"/>
      <c r="AD195" s="368"/>
      <c r="AE195" s="368"/>
      <c r="AF195" s="368"/>
      <c r="AG195" s="368"/>
      <c r="AH195" s="368"/>
      <c r="AI195" s="368"/>
      <c r="AJ195" s="368"/>
      <c r="AK195" s="368"/>
      <c r="AL195" s="368"/>
      <c r="AM195" s="368"/>
      <c r="AN195" s="368"/>
      <c r="AO195" s="368"/>
      <c r="AP195" s="368"/>
      <c r="AQ195" s="368"/>
      <c r="AR195" s="469"/>
      <c r="AS195" s="469"/>
      <c r="AT195" s="468">
        <v>19</v>
      </c>
      <c r="AU195" s="434">
        <v>19</v>
      </c>
      <c r="AV195" s="435">
        <f t="shared" si="38"/>
        <v>1.3571428571428571E-2</v>
      </c>
      <c r="AW195" s="435">
        <f t="shared" si="39"/>
        <v>7.6000000000000009E-3</v>
      </c>
      <c r="AX195" s="470"/>
      <c r="AY195" s="470"/>
      <c r="AZ195" s="471"/>
      <c r="BA195" s="472"/>
      <c r="BB195" s="430">
        <v>60</v>
      </c>
      <c r="BC195" s="466">
        <v>84</v>
      </c>
      <c r="BD195" s="440">
        <v>0.4</v>
      </c>
      <c r="BE195" s="447"/>
    </row>
    <row r="196" spans="1:57" s="351" customFormat="1" ht="15" customHeight="1" x14ac:dyDescent="0.25">
      <c r="A196" s="474">
        <f t="shared" si="40"/>
        <v>27</v>
      </c>
      <c r="B196" s="483" t="s">
        <v>330</v>
      </c>
      <c r="C196" s="476" t="s">
        <v>331</v>
      </c>
      <c r="D196" s="432" t="s">
        <v>29</v>
      </c>
      <c r="E196" s="429">
        <v>7</v>
      </c>
      <c r="F196" s="429">
        <v>80</v>
      </c>
      <c r="G196" s="429">
        <v>10</v>
      </c>
      <c r="H196" s="365"/>
      <c r="I196" s="365"/>
      <c r="J196" s="365"/>
      <c r="K196" s="365"/>
      <c r="L196" s="468"/>
      <c r="M196" s="468"/>
      <c r="N196" s="468">
        <v>51</v>
      </c>
      <c r="O196" s="434">
        <v>51</v>
      </c>
      <c r="P196" s="368"/>
      <c r="Q196" s="368"/>
      <c r="R196" s="368"/>
      <c r="S196" s="368"/>
      <c r="T196" s="368"/>
      <c r="U196" s="368"/>
      <c r="V196" s="368"/>
      <c r="W196" s="368"/>
      <c r="X196" s="368"/>
      <c r="Y196" s="368"/>
      <c r="Z196" s="368"/>
      <c r="AA196" s="368"/>
      <c r="AB196" s="368"/>
      <c r="AC196" s="368"/>
      <c r="AD196" s="368"/>
      <c r="AE196" s="368"/>
      <c r="AF196" s="368"/>
      <c r="AG196" s="368"/>
      <c r="AH196" s="368"/>
      <c r="AI196" s="368"/>
      <c r="AJ196" s="368"/>
      <c r="AK196" s="368"/>
      <c r="AL196" s="368"/>
      <c r="AM196" s="368"/>
      <c r="AN196" s="368"/>
      <c r="AO196" s="368"/>
      <c r="AP196" s="368"/>
      <c r="AQ196" s="368"/>
      <c r="AR196" s="469"/>
      <c r="AS196" s="469"/>
      <c r="AT196" s="468">
        <v>51</v>
      </c>
      <c r="AU196" s="434">
        <v>51</v>
      </c>
      <c r="AV196" s="435">
        <f t="shared" si="38"/>
        <v>3.6428571428571421E-2</v>
      </c>
      <c r="AW196" s="435">
        <f t="shared" si="39"/>
        <v>2.0400000000000001E-2</v>
      </c>
      <c r="AX196" s="470"/>
      <c r="AY196" s="470"/>
      <c r="AZ196" s="471"/>
      <c r="BA196" s="472"/>
      <c r="BB196" s="430">
        <v>60</v>
      </c>
      <c r="BC196" s="466">
        <v>84</v>
      </c>
      <c r="BD196" s="440">
        <v>0.4</v>
      </c>
      <c r="BE196" s="447"/>
    </row>
    <row r="197" spans="1:57" s="351" customFormat="1" ht="15" customHeight="1" x14ac:dyDescent="0.25">
      <c r="A197" s="474">
        <f t="shared" si="40"/>
        <v>28</v>
      </c>
      <c r="B197" s="483" t="s">
        <v>330</v>
      </c>
      <c r="C197" s="476" t="s">
        <v>331</v>
      </c>
      <c r="D197" s="432" t="s">
        <v>29</v>
      </c>
      <c r="E197" s="429">
        <v>8</v>
      </c>
      <c r="F197" s="429">
        <v>80</v>
      </c>
      <c r="G197" s="429">
        <v>10</v>
      </c>
      <c r="H197" s="365"/>
      <c r="I197" s="365"/>
      <c r="J197" s="365"/>
      <c r="K197" s="365"/>
      <c r="L197" s="468"/>
      <c r="M197" s="468"/>
      <c r="N197" s="468">
        <v>15</v>
      </c>
      <c r="O197" s="434">
        <v>15</v>
      </c>
      <c r="P197" s="368"/>
      <c r="Q197" s="368"/>
      <c r="R197" s="368"/>
      <c r="S197" s="368"/>
      <c r="T197" s="368"/>
      <c r="U197" s="368"/>
      <c r="V197" s="368"/>
      <c r="W197" s="368"/>
      <c r="X197" s="368"/>
      <c r="Y197" s="368"/>
      <c r="Z197" s="368"/>
      <c r="AA197" s="368"/>
      <c r="AB197" s="368"/>
      <c r="AC197" s="368"/>
      <c r="AD197" s="368"/>
      <c r="AE197" s="368"/>
      <c r="AF197" s="368"/>
      <c r="AG197" s="368"/>
      <c r="AH197" s="368"/>
      <c r="AI197" s="368"/>
      <c r="AJ197" s="368"/>
      <c r="AK197" s="368"/>
      <c r="AL197" s="368"/>
      <c r="AM197" s="368"/>
      <c r="AN197" s="368"/>
      <c r="AO197" s="368"/>
      <c r="AP197" s="368"/>
      <c r="AQ197" s="368"/>
      <c r="AR197" s="469"/>
      <c r="AS197" s="469"/>
      <c r="AT197" s="468">
        <v>15</v>
      </c>
      <c r="AU197" s="434">
        <v>15</v>
      </c>
      <c r="AV197" s="435">
        <f t="shared" si="38"/>
        <v>1.0714285714285716E-2</v>
      </c>
      <c r="AW197" s="435">
        <f t="shared" si="39"/>
        <v>6.0000000000000001E-3</v>
      </c>
      <c r="AX197" s="470"/>
      <c r="AY197" s="470"/>
      <c r="AZ197" s="471"/>
      <c r="BA197" s="472"/>
      <c r="BB197" s="430">
        <v>60</v>
      </c>
      <c r="BC197" s="466">
        <v>84</v>
      </c>
      <c r="BD197" s="440">
        <v>0.4</v>
      </c>
      <c r="BE197" s="447"/>
    </row>
    <row r="198" spans="1:57" s="351" customFormat="1" ht="15" customHeight="1" x14ac:dyDescent="0.25">
      <c r="A198" s="474">
        <f t="shared" si="40"/>
        <v>29</v>
      </c>
      <c r="B198" s="483" t="s">
        <v>330</v>
      </c>
      <c r="C198" s="476" t="s">
        <v>331</v>
      </c>
      <c r="D198" s="432" t="s">
        <v>29</v>
      </c>
      <c r="E198" s="429">
        <v>4</v>
      </c>
      <c r="F198" s="429">
        <v>81</v>
      </c>
      <c r="G198" s="429">
        <v>10</v>
      </c>
      <c r="H198" s="365"/>
      <c r="I198" s="365"/>
      <c r="J198" s="365"/>
      <c r="K198" s="365"/>
      <c r="L198" s="468"/>
      <c r="M198" s="468"/>
      <c r="N198" s="468">
        <v>157</v>
      </c>
      <c r="O198" s="434">
        <v>157</v>
      </c>
      <c r="P198" s="368"/>
      <c r="Q198" s="368"/>
      <c r="R198" s="368"/>
      <c r="S198" s="368"/>
      <c r="T198" s="368"/>
      <c r="U198" s="368"/>
      <c r="V198" s="368"/>
      <c r="W198" s="368"/>
      <c r="X198" s="368"/>
      <c r="Y198" s="368"/>
      <c r="Z198" s="368"/>
      <c r="AA198" s="368"/>
      <c r="AB198" s="368"/>
      <c r="AC198" s="368"/>
      <c r="AD198" s="368"/>
      <c r="AE198" s="368"/>
      <c r="AF198" s="368"/>
      <c r="AG198" s="368"/>
      <c r="AH198" s="368"/>
      <c r="AI198" s="368"/>
      <c r="AJ198" s="368"/>
      <c r="AK198" s="368"/>
      <c r="AL198" s="368"/>
      <c r="AM198" s="368"/>
      <c r="AN198" s="368"/>
      <c r="AO198" s="368"/>
      <c r="AP198" s="368"/>
      <c r="AQ198" s="368"/>
      <c r="AR198" s="469"/>
      <c r="AS198" s="469"/>
      <c r="AT198" s="468">
        <v>157</v>
      </c>
      <c r="AU198" s="434">
        <v>157</v>
      </c>
      <c r="AV198" s="435">
        <f t="shared" si="38"/>
        <v>0.11214285714285714</v>
      </c>
      <c r="AW198" s="435">
        <f t="shared" si="39"/>
        <v>6.2800000000000009E-2</v>
      </c>
      <c r="AX198" s="470"/>
      <c r="AY198" s="470"/>
      <c r="AZ198" s="471"/>
      <c r="BA198" s="472"/>
      <c r="BB198" s="430">
        <v>60</v>
      </c>
      <c r="BC198" s="466">
        <v>84</v>
      </c>
      <c r="BD198" s="440">
        <v>0.4</v>
      </c>
      <c r="BE198" s="447"/>
    </row>
    <row r="199" spans="1:57" s="351" customFormat="1" ht="15" customHeight="1" x14ac:dyDescent="0.25">
      <c r="A199" s="474">
        <f t="shared" si="40"/>
        <v>30</v>
      </c>
      <c r="B199" s="483" t="s">
        <v>330</v>
      </c>
      <c r="C199" s="476" t="s">
        <v>331</v>
      </c>
      <c r="D199" s="432" t="s">
        <v>29</v>
      </c>
      <c r="E199" s="429">
        <v>3</v>
      </c>
      <c r="F199" s="429">
        <v>82</v>
      </c>
      <c r="G199" s="429">
        <v>10</v>
      </c>
      <c r="H199" s="365"/>
      <c r="I199" s="365"/>
      <c r="J199" s="365"/>
      <c r="K199" s="365"/>
      <c r="L199" s="468"/>
      <c r="M199" s="468"/>
      <c r="N199" s="468">
        <v>30</v>
      </c>
      <c r="O199" s="434">
        <v>30</v>
      </c>
      <c r="P199" s="368"/>
      <c r="Q199" s="368"/>
      <c r="R199" s="368"/>
      <c r="S199" s="368"/>
      <c r="T199" s="368"/>
      <c r="U199" s="368"/>
      <c r="V199" s="368"/>
      <c r="W199" s="368"/>
      <c r="X199" s="368"/>
      <c r="Y199" s="368"/>
      <c r="Z199" s="368"/>
      <c r="AA199" s="368"/>
      <c r="AB199" s="368"/>
      <c r="AC199" s="368"/>
      <c r="AD199" s="368"/>
      <c r="AE199" s="368"/>
      <c r="AF199" s="368"/>
      <c r="AG199" s="368"/>
      <c r="AH199" s="368"/>
      <c r="AI199" s="368"/>
      <c r="AJ199" s="368"/>
      <c r="AK199" s="368"/>
      <c r="AL199" s="368"/>
      <c r="AM199" s="368"/>
      <c r="AN199" s="368"/>
      <c r="AO199" s="368"/>
      <c r="AP199" s="368"/>
      <c r="AQ199" s="368"/>
      <c r="AR199" s="469"/>
      <c r="AS199" s="469"/>
      <c r="AT199" s="468">
        <v>30</v>
      </c>
      <c r="AU199" s="434">
        <v>30</v>
      </c>
      <c r="AV199" s="435">
        <f t="shared" si="38"/>
        <v>2.1428571428571432E-2</v>
      </c>
      <c r="AW199" s="435">
        <f t="shared" si="39"/>
        <v>1.2E-2</v>
      </c>
      <c r="AX199" s="470"/>
      <c r="AY199" s="470"/>
      <c r="AZ199" s="471"/>
      <c r="BA199" s="472"/>
      <c r="BB199" s="430">
        <v>60</v>
      </c>
      <c r="BC199" s="466">
        <v>84</v>
      </c>
      <c r="BD199" s="440">
        <v>0.4</v>
      </c>
      <c r="BE199" s="447"/>
    </row>
    <row r="200" spans="1:57" s="351" customFormat="1" ht="15" customHeight="1" x14ac:dyDescent="0.25">
      <c r="A200" s="474">
        <f t="shared" si="40"/>
        <v>31</v>
      </c>
      <c r="B200" s="483" t="s">
        <v>330</v>
      </c>
      <c r="C200" s="476" t="s">
        <v>331</v>
      </c>
      <c r="D200" s="432" t="s">
        <v>29</v>
      </c>
      <c r="E200" s="429">
        <v>4</v>
      </c>
      <c r="F200" s="429">
        <v>82</v>
      </c>
      <c r="G200" s="429">
        <v>10</v>
      </c>
      <c r="H200" s="365"/>
      <c r="I200" s="365"/>
      <c r="J200" s="365"/>
      <c r="K200" s="365"/>
      <c r="L200" s="468"/>
      <c r="M200" s="468"/>
      <c r="N200" s="468">
        <v>60</v>
      </c>
      <c r="O200" s="434">
        <v>60</v>
      </c>
      <c r="P200" s="368"/>
      <c r="Q200" s="368"/>
      <c r="R200" s="368"/>
      <c r="S200" s="368"/>
      <c r="T200" s="368"/>
      <c r="U200" s="368"/>
      <c r="V200" s="368"/>
      <c r="W200" s="368"/>
      <c r="X200" s="368"/>
      <c r="Y200" s="368"/>
      <c r="Z200" s="368"/>
      <c r="AA200" s="368"/>
      <c r="AB200" s="368"/>
      <c r="AC200" s="368"/>
      <c r="AD200" s="368"/>
      <c r="AE200" s="368"/>
      <c r="AF200" s="368"/>
      <c r="AG200" s="368"/>
      <c r="AH200" s="368"/>
      <c r="AI200" s="368"/>
      <c r="AJ200" s="368"/>
      <c r="AK200" s="368"/>
      <c r="AL200" s="368"/>
      <c r="AM200" s="368"/>
      <c r="AN200" s="368"/>
      <c r="AO200" s="368"/>
      <c r="AP200" s="368"/>
      <c r="AQ200" s="368"/>
      <c r="AR200" s="469"/>
      <c r="AS200" s="469"/>
      <c r="AT200" s="468">
        <v>60</v>
      </c>
      <c r="AU200" s="434">
        <v>60</v>
      </c>
      <c r="AV200" s="435">
        <f t="shared" si="38"/>
        <v>4.2857142857142864E-2</v>
      </c>
      <c r="AW200" s="435">
        <f t="shared" si="39"/>
        <v>2.4E-2</v>
      </c>
      <c r="AX200" s="470"/>
      <c r="AY200" s="470"/>
      <c r="AZ200" s="471"/>
      <c r="BA200" s="472"/>
      <c r="BB200" s="430">
        <v>60</v>
      </c>
      <c r="BC200" s="466">
        <v>84</v>
      </c>
      <c r="BD200" s="440">
        <v>0.4</v>
      </c>
      <c r="BE200" s="447"/>
    </row>
    <row r="201" spans="1:57" s="351" customFormat="1" ht="15" customHeight="1" x14ac:dyDescent="0.25">
      <c r="A201" s="474">
        <f t="shared" si="40"/>
        <v>32</v>
      </c>
      <c r="B201" s="483" t="s">
        <v>330</v>
      </c>
      <c r="C201" s="476" t="s">
        <v>331</v>
      </c>
      <c r="D201" s="432" t="s">
        <v>29</v>
      </c>
      <c r="E201" s="429">
        <v>1</v>
      </c>
      <c r="F201" s="429">
        <v>83</v>
      </c>
      <c r="G201" s="429">
        <v>10</v>
      </c>
      <c r="H201" s="365"/>
      <c r="I201" s="365"/>
      <c r="J201" s="365"/>
      <c r="K201" s="365"/>
      <c r="L201" s="468"/>
      <c r="M201" s="468"/>
      <c r="N201" s="468">
        <v>54</v>
      </c>
      <c r="O201" s="434">
        <v>54</v>
      </c>
      <c r="P201" s="368"/>
      <c r="Q201" s="368"/>
      <c r="R201" s="368"/>
      <c r="S201" s="368"/>
      <c r="T201" s="368"/>
      <c r="U201" s="368"/>
      <c r="V201" s="368"/>
      <c r="W201" s="368"/>
      <c r="X201" s="368"/>
      <c r="Y201" s="368"/>
      <c r="Z201" s="368"/>
      <c r="AA201" s="368"/>
      <c r="AB201" s="368"/>
      <c r="AC201" s="368"/>
      <c r="AD201" s="368"/>
      <c r="AE201" s="368"/>
      <c r="AF201" s="368"/>
      <c r="AG201" s="368"/>
      <c r="AH201" s="368"/>
      <c r="AI201" s="368"/>
      <c r="AJ201" s="368"/>
      <c r="AK201" s="368"/>
      <c r="AL201" s="368"/>
      <c r="AM201" s="368"/>
      <c r="AN201" s="368"/>
      <c r="AO201" s="368"/>
      <c r="AP201" s="368"/>
      <c r="AQ201" s="368"/>
      <c r="AR201" s="469"/>
      <c r="AS201" s="469"/>
      <c r="AT201" s="468">
        <v>54</v>
      </c>
      <c r="AU201" s="434">
        <v>54</v>
      </c>
      <c r="AV201" s="435">
        <f t="shared" si="38"/>
        <v>3.8571428571428576E-2</v>
      </c>
      <c r="AW201" s="435">
        <f t="shared" si="39"/>
        <v>2.1600000000000001E-2</v>
      </c>
      <c r="AX201" s="470"/>
      <c r="AY201" s="470"/>
      <c r="AZ201" s="471"/>
      <c r="BA201" s="472"/>
      <c r="BB201" s="430">
        <v>60</v>
      </c>
      <c r="BC201" s="466">
        <v>84</v>
      </c>
      <c r="BD201" s="440">
        <v>0.4</v>
      </c>
      <c r="BE201" s="447"/>
    </row>
    <row r="202" spans="1:57" s="351" customFormat="1" ht="15" customHeight="1" x14ac:dyDescent="0.25">
      <c r="A202" s="474">
        <f t="shared" si="40"/>
        <v>33</v>
      </c>
      <c r="B202" s="483" t="s">
        <v>330</v>
      </c>
      <c r="C202" s="476" t="s">
        <v>331</v>
      </c>
      <c r="D202" s="432" t="s">
        <v>29</v>
      </c>
      <c r="E202" s="429">
        <v>2</v>
      </c>
      <c r="F202" s="429">
        <v>83</v>
      </c>
      <c r="G202" s="429">
        <v>10</v>
      </c>
      <c r="H202" s="365"/>
      <c r="I202" s="365"/>
      <c r="J202" s="365"/>
      <c r="K202" s="365"/>
      <c r="L202" s="468"/>
      <c r="M202" s="468"/>
      <c r="N202" s="468">
        <v>42</v>
      </c>
      <c r="O202" s="434">
        <v>42</v>
      </c>
      <c r="P202" s="368"/>
      <c r="Q202" s="368"/>
      <c r="R202" s="368"/>
      <c r="S202" s="368"/>
      <c r="T202" s="368"/>
      <c r="U202" s="368"/>
      <c r="V202" s="368"/>
      <c r="W202" s="368"/>
      <c r="X202" s="368"/>
      <c r="Y202" s="368"/>
      <c r="Z202" s="368"/>
      <c r="AA202" s="368"/>
      <c r="AB202" s="368"/>
      <c r="AC202" s="368"/>
      <c r="AD202" s="368"/>
      <c r="AE202" s="368"/>
      <c r="AF202" s="368"/>
      <c r="AG202" s="368"/>
      <c r="AH202" s="368"/>
      <c r="AI202" s="368"/>
      <c r="AJ202" s="368"/>
      <c r="AK202" s="368"/>
      <c r="AL202" s="368"/>
      <c r="AM202" s="368"/>
      <c r="AN202" s="368"/>
      <c r="AO202" s="368"/>
      <c r="AP202" s="368"/>
      <c r="AQ202" s="368"/>
      <c r="AR202" s="469"/>
      <c r="AS202" s="469"/>
      <c r="AT202" s="468">
        <v>42</v>
      </c>
      <c r="AU202" s="434">
        <v>42</v>
      </c>
      <c r="AV202" s="435">
        <f t="shared" si="38"/>
        <v>0.03</v>
      </c>
      <c r="AW202" s="435">
        <f t="shared" si="39"/>
        <v>1.6800000000000002E-2</v>
      </c>
      <c r="AX202" s="470"/>
      <c r="AY202" s="470"/>
      <c r="AZ202" s="471"/>
      <c r="BA202" s="472"/>
      <c r="BB202" s="430">
        <v>60</v>
      </c>
      <c r="BC202" s="466">
        <v>84</v>
      </c>
      <c r="BD202" s="440">
        <v>0.4</v>
      </c>
      <c r="BE202" s="447"/>
    </row>
    <row r="203" spans="1:57" s="351" customFormat="1" ht="15" customHeight="1" x14ac:dyDescent="0.25">
      <c r="A203" s="474">
        <f t="shared" si="40"/>
        <v>34</v>
      </c>
      <c r="B203" s="483" t="s">
        <v>330</v>
      </c>
      <c r="C203" s="476" t="s">
        <v>331</v>
      </c>
      <c r="D203" s="432" t="s">
        <v>29</v>
      </c>
      <c r="E203" s="429" t="s">
        <v>332</v>
      </c>
      <c r="F203" s="429">
        <v>84</v>
      </c>
      <c r="G203" s="429">
        <v>10</v>
      </c>
      <c r="H203" s="365"/>
      <c r="I203" s="365"/>
      <c r="J203" s="365"/>
      <c r="K203" s="365"/>
      <c r="L203" s="468"/>
      <c r="M203" s="468"/>
      <c r="N203" s="468">
        <v>252</v>
      </c>
      <c r="O203" s="434">
        <v>252</v>
      </c>
      <c r="P203" s="368"/>
      <c r="Q203" s="368"/>
      <c r="R203" s="368"/>
      <c r="S203" s="368"/>
      <c r="T203" s="368"/>
      <c r="U203" s="368"/>
      <c r="V203" s="368"/>
      <c r="W203" s="368"/>
      <c r="X203" s="368"/>
      <c r="Y203" s="368"/>
      <c r="Z203" s="368"/>
      <c r="AA203" s="368"/>
      <c r="AB203" s="368"/>
      <c r="AC203" s="368"/>
      <c r="AD203" s="368"/>
      <c r="AE203" s="368"/>
      <c r="AF203" s="368"/>
      <c r="AG203" s="368"/>
      <c r="AH203" s="368"/>
      <c r="AI203" s="368"/>
      <c r="AJ203" s="368"/>
      <c r="AK203" s="368"/>
      <c r="AL203" s="368"/>
      <c r="AM203" s="368"/>
      <c r="AN203" s="368"/>
      <c r="AO203" s="368"/>
      <c r="AP203" s="368"/>
      <c r="AQ203" s="368"/>
      <c r="AR203" s="469"/>
      <c r="AS203" s="469"/>
      <c r="AT203" s="468">
        <v>252</v>
      </c>
      <c r="AU203" s="434">
        <v>252</v>
      </c>
      <c r="AV203" s="435">
        <f t="shared" si="38"/>
        <v>0.18</v>
      </c>
      <c r="AW203" s="435">
        <f t="shared" si="39"/>
        <v>0.10080000000000001</v>
      </c>
      <c r="AX203" s="470"/>
      <c r="AY203" s="470"/>
      <c r="AZ203" s="471"/>
      <c r="BA203" s="472"/>
      <c r="BB203" s="430">
        <v>60</v>
      </c>
      <c r="BC203" s="466">
        <v>84</v>
      </c>
      <c r="BD203" s="440">
        <v>0.4</v>
      </c>
      <c r="BE203" s="447"/>
    </row>
    <row r="204" spans="1:57" s="351" customFormat="1" ht="15" customHeight="1" x14ac:dyDescent="0.25">
      <c r="A204" s="474">
        <f t="shared" si="40"/>
        <v>35</v>
      </c>
      <c r="B204" s="483" t="s">
        <v>330</v>
      </c>
      <c r="C204" s="476" t="s">
        <v>331</v>
      </c>
      <c r="D204" s="432" t="s">
        <v>29</v>
      </c>
      <c r="E204" s="429">
        <v>3</v>
      </c>
      <c r="F204" s="429">
        <v>84</v>
      </c>
      <c r="G204" s="429">
        <v>10</v>
      </c>
      <c r="H204" s="365"/>
      <c r="I204" s="365"/>
      <c r="J204" s="365"/>
      <c r="K204" s="365"/>
      <c r="L204" s="468"/>
      <c r="M204" s="468"/>
      <c r="N204" s="468">
        <v>234</v>
      </c>
      <c r="O204" s="434">
        <v>234</v>
      </c>
      <c r="P204" s="368"/>
      <c r="Q204" s="368"/>
      <c r="R204" s="368"/>
      <c r="S204" s="368"/>
      <c r="T204" s="368"/>
      <c r="U204" s="368"/>
      <c r="V204" s="368"/>
      <c r="W204" s="368"/>
      <c r="X204" s="368"/>
      <c r="Y204" s="368"/>
      <c r="Z204" s="368"/>
      <c r="AA204" s="368"/>
      <c r="AB204" s="368"/>
      <c r="AC204" s="368"/>
      <c r="AD204" s="368"/>
      <c r="AE204" s="368"/>
      <c r="AF204" s="368"/>
      <c r="AG204" s="368"/>
      <c r="AH204" s="368"/>
      <c r="AI204" s="368"/>
      <c r="AJ204" s="368"/>
      <c r="AK204" s="368"/>
      <c r="AL204" s="368"/>
      <c r="AM204" s="368"/>
      <c r="AN204" s="368"/>
      <c r="AO204" s="368"/>
      <c r="AP204" s="368"/>
      <c r="AQ204" s="368"/>
      <c r="AR204" s="469"/>
      <c r="AS204" s="469"/>
      <c r="AT204" s="468">
        <v>234</v>
      </c>
      <c r="AU204" s="434">
        <v>234</v>
      </c>
      <c r="AV204" s="435">
        <f t="shared" si="38"/>
        <v>0.16714285714285715</v>
      </c>
      <c r="AW204" s="435">
        <f t="shared" si="39"/>
        <v>9.3600000000000003E-2</v>
      </c>
      <c r="AX204" s="470"/>
      <c r="AY204" s="470"/>
      <c r="AZ204" s="471"/>
      <c r="BA204" s="472"/>
      <c r="BB204" s="430">
        <v>60</v>
      </c>
      <c r="BC204" s="466">
        <v>84</v>
      </c>
      <c r="BD204" s="440">
        <v>0.4</v>
      </c>
      <c r="BE204" s="447"/>
    </row>
    <row r="205" spans="1:57" s="351" customFormat="1" ht="15" customHeight="1" x14ac:dyDescent="0.25">
      <c r="A205" s="474">
        <f t="shared" si="40"/>
        <v>36</v>
      </c>
      <c r="B205" s="483" t="s">
        <v>330</v>
      </c>
      <c r="C205" s="476" t="s">
        <v>331</v>
      </c>
      <c r="D205" s="432" t="s">
        <v>29</v>
      </c>
      <c r="E205" s="429">
        <v>1</v>
      </c>
      <c r="F205" s="429">
        <v>86</v>
      </c>
      <c r="G205" s="429">
        <v>10</v>
      </c>
      <c r="H205" s="365"/>
      <c r="I205" s="365"/>
      <c r="J205" s="365"/>
      <c r="K205" s="365"/>
      <c r="L205" s="468"/>
      <c r="M205" s="468"/>
      <c r="N205" s="468">
        <v>9</v>
      </c>
      <c r="O205" s="434">
        <v>9</v>
      </c>
      <c r="P205" s="368"/>
      <c r="Q205" s="368"/>
      <c r="R205" s="368"/>
      <c r="S205" s="368"/>
      <c r="T205" s="368"/>
      <c r="U205" s="368"/>
      <c r="V205" s="368"/>
      <c r="W205" s="368"/>
      <c r="X205" s="368"/>
      <c r="Y205" s="368"/>
      <c r="Z205" s="368"/>
      <c r="AA205" s="368"/>
      <c r="AB205" s="368"/>
      <c r="AC205" s="368"/>
      <c r="AD205" s="368"/>
      <c r="AE205" s="368"/>
      <c r="AF205" s="368"/>
      <c r="AG205" s="368"/>
      <c r="AH205" s="368"/>
      <c r="AI205" s="368"/>
      <c r="AJ205" s="368"/>
      <c r="AK205" s="368"/>
      <c r="AL205" s="368"/>
      <c r="AM205" s="368"/>
      <c r="AN205" s="368"/>
      <c r="AO205" s="368"/>
      <c r="AP205" s="368"/>
      <c r="AQ205" s="368"/>
      <c r="AR205" s="469"/>
      <c r="AS205" s="469"/>
      <c r="AT205" s="468">
        <v>9</v>
      </c>
      <c r="AU205" s="434">
        <v>9</v>
      </c>
      <c r="AV205" s="435">
        <f t="shared" si="38"/>
        <v>6.4285714285714276E-3</v>
      </c>
      <c r="AW205" s="435">
        <f t="shared" si="39"/>
        <v>3.5999999999999999E-3</v>
      </c>
      <c r="AX205" s="470"/>
      <c r="AY205" s="470"/>
      <c r="AZ205" s="471"/>
      <c r="BA205" s="472"/>
      <c r="BB205" s="430">
        <v>60</v>
      </c>
      <c r="BC205" s="466">
        <v>84</v>
      </c>
      <c r="BD205" s="440">
        <v>0.4</v>
      </c>
      <c r="BE205" s="447"/>
    </row>
    <row r="206" spans="1:57" s="351" customFormat="1" ht="15" customHeight="1" x14ac:dyDescent="0.25">
      <c r="A206" s="474">
        <f t="shared" si="40"/>
        <v>37</v>
      </c>
      <c r="B206" s="483" t="s">
        <v>330</v>
      </c>
      <c r="C206" s="476" t="s">
        <v>331</v>
      </c>
      <c r="D206" s="432" t="s">
        <v>29</v>
      </c>
      <c r="E206" s="429">
        <v>4</v>
      </c>
      <c r="F206" s="429">
        <v>86</v>
      </c>
      <c r="G206" s="429">
        <v>10</v>
      </c>
      <c r="H206" s="365"/>
      <c r="I206" s="365"/>
      <c r="J206" s="365"/>
      <c r="K206" s="365"/>
      <c r="L206" s="468"/>
      <c r="M206" s="468"/>
      <c r="N206" s="468">
        <v>168</v>
      </c>
      <c r="O206" s="434">
        <v>168</v>
      </c>
      <c r="P206" s="368"/>
      <c r="Q206" s="368"/>
      <c r="R206" s="368"/>
      <c r="S206" s="368"/>
      <c r="T206" s="368"/>
      <c r="U206" s="368"/>
      <c r="V206" s="368"/>
      <c r="W206" s="368"/>
      <c r="X206" s="368"/>
      <c r="Y206" s="368"/>
      <c r="Z206" s="368"/>
      <c r="AA206" s="368"/>
      <c r="AB206" s="368"/>
      <c r="AC206" s="368"/>
      <c r="AD206" s="368"/>
      <c r="AE206" s="368"/>
      <c r="AF206" s="368"/>
      <c r="AG206" s="368"/>
      <c r="AH206" s="368"/>
      <c r="AI206" s="368"/>
      <c r="AJ206" s="368"/>
      <c r="AK206" s="368"/>
      <c r="AL206" s="368"/>
      <c r="AM206" s="368"/>
      <c r="AN206" s="368"/>
      <c r="AO206" s="368"/>
      <c r="AP206" s="368"/>
      <c r="AQ206" s="368"/>
      <c r="AR206" s="469"/>
      <c r="AS206" s="469"/>
      <c r="AT206" s="468">
        <v>168</v>
      </c>
      <c r="AU206" s="434">
        <v>168</v>
      </c>
      <c r="AV206" s="435">
        <f t="shared" si="38"/>
        <v>0.12</v>
      </c>
      <c r="AW206" s="435">
        <f t="shared" si="39"/>
        <v>6.720000000000001E-2</v>
      </c>
      <c r="AX206" s="470"/>
      <c r="AY206" s="470"/>
      <c r="AZ206" s="471"/>
      <c r="BA206" s="472"/>
      <c r="BB206" s="430">
        <v>60</v>
      </c>
      <c r="BC206" s="466">
        <v>84</v>
      </c>
      <c r="BD206" s="440">
        <v>0.4</v>
      </c>
      <c r="BE206" s="447"/>
    </row>
    <row r="207" spans="1:57" s="351" customFormat="1" ht="15" customHeight="1" x14ac:dyDescent="0.25">
      <c r="A207" s="474">
        <f t="shared" si="40"/>
        <v>38</v>
      </c>
      <c r="B207" s="483" t="s">
        <v>330</v>
      </c>
      <c r="C207" s="476" t="s">
        <v>331</v>
      </c>
      <c r="D207" s="432" t="s">
        <v>29</v>
      </c>
      <c r="E207" s="429">
        <v>2</v>
      </c>
      <c r="F207" s="429">
        <v>87</v>
      </c>
      <c r="G207" s="429">
        <v>10</v>
      </c>
      <c r="H207" s="365"/>
      <c r="I207" s="365"/>
      <c r="J207" s="365"/>
      <c r="K207" s="365"/>
      <c r="L207" s="468"/>
      <c r="M207" s="468"/>
      <c r="N207" s="468">
        <v>44</v>
      </c>
      <c r="O207" s="434">
        <v>44</v>
      </c>
      <c r="P207" s="368"/>
      <c r="Q207" s="368"/>
      <c r="R207" s="368"/>
      <c r="S207" s="368"/>
      <c r="T207" s="368"/>
      <c r="U207" s="368"/>
      <c r="V207" s="368"/>
      <c r="W207" s="368"/>
      <c r="X207" s="368"/>
      <c r="Y207" s="368"/>
      <c r="Z207" s="368"/>
      <c r="AA207" s="368"/>
      <c r="AB207" s="368"/>
      <c r="AC207" s="368"/>
      <c r="AD207" s="368"/>
      <c r="AE207" s="368"/>
      <c r="AF207" s="368"/>
      <c r="AG207" s="368"/>
      <c r="AH207" s="368"/>
      <c r="AI207" s="368"/>
      <c r="AJ207" s="368"/>
      <c r="AK207" s="368"/>
      <c r="AL207" s="368"/>
      <c r="AM207" s="368"/>
      <c r="AN207" s="368"/>
      <c r="AO207" s="368"/>
      <c r="AP207" s="368"/>
      <c r="AQ207" s="368"/>
      <c r="AR207" s="469"/>
      <c r="AS207" s="469"/>
      <c r="AT207" s="468">
        <v>44</v>
      </c>
      <c r="AU207" s="434">
        <v>44</v>
      </c>
      <c r="AV207" s="435">
        <f t="shared" si="38"/>
        <v>3.1428571428571431E-2</v>
      </c>
      <c r="AW207" s="435">
        <f t="shared" si="39"/>
        <v>1.7600000000000001E-2</v>
      </c>
      <c r="AX207" s="470"/>
      <c r="AY207" s="470"/>
      <c r="AZ207" s="471"/>
      <c r="BA207" s="472"/>
      <c r="BB207" s="430">
        <v>60</v>
      </c>
      <c r="BC207" s="466">
        <v>84</v>
      </c>
      <c r="BD207" s="440">
        <v>0.4</v>
      </c>
      <c r="BE207" s="447"/>
    </row>
    <row r="208" spans="1:57" s="351" customFormat="1" ht="15" customHeight="1" x14ac:dyDescent="0.25">
      <c r="A208" s="474">
        <f t="shared" si="40"/>
        <v>39</v>
      </c>
      <c r="B208" s="483" t="s">
        <v>330</v>
      </c>
      <c r="C208" s="476" t="s">
        <v>331</v>
      </c>
      <c r="D208" s="432" t="s">
        <v>29</v>
      </c>
      <c r="E208" s="429">
        <v>3</v>
      </c>
      <c r="F208" s="429">
        <v>87</v>
      </c>
      <c r="G208" s="429">
        <v>10</v>
      </c>
      <c r="H208" s="365"/>
      <c r="I208" s="365"/>
      <c r="J208" s="365"/>
      <c r="K208" s="365"/>
      <c r="L208" s="468"/>
      <c r="M208" s="468"/>
      <c r="N208" s="468">
        <v>15</v>
      </c>
      <c r="O208" s="434">
        <v>15</v>
      </c>
      <c r="P208" s="368"/>
      <c r="Q208" s="368"/>
      <c r="R208" s="368"/>
      <c r="S208" s="368"/>
      <c r="T208" s="368"/>
      <c r="U208" s="368"/>
      <c r="V208" s="368"/>
      <c r="W208" s="368"/>
      <c r="X208" s="368"/>
      <c r="Y208" s="368"/>
      <c r="Z208" s="368"/>
      <c r="AA208" s="368"/>
      <c r="AB208" s="368"/>
      <c r="AC208" s="368"/>
      <c r="AD208" s="368"/>
      <c r="AE208" s="368"/>
      <c r="AF208" s="368"/>
      <c r="AG208" s="368"/>
      <c r="AH208" s="368"/>
      <c r="AI208" s="368"/>
      <c r="AJ208" s="368"/>
      <c r="AK208" s="368"/>
      <c r="AL208" s="368"/>
      <c r="AM208" s="368"/>
      <c r="AN208" s="368"/>
      <c r="AO208" s="368"/>
      <c r="AP208" s="368"/>
      <c r="AQ208" s="368"/>
      <c r="AR208" s="469"/>
      <c r="AS208" s="469"/>
      <c r="AT208" s="468">
        <v>15</v>
      </c>
      <c r="AU208" s="434">
        <v>15</v>
      </c>
      <c r="AV208" s="435">
        <f t="shared" si="38"/>
        <v>1.0714285714285716E-2</v>
      </c>
      <c r="AW208" s="435">
        <f t="shared" si="39"/>
        <v>6.0000000000000001E-3</v>
      </c>
      <c r="AX208" s="470"/>
      <c r="AY208" s="470"/>
      <c r="AZ208" s="471"/>
      <c r="BA208" s="472"/>
      <c r="BB208" s="430">
        <v>60</v>
      </c>
      <c r="BC208" s="466">
        <v>84</v>
      </c>
      <c r="BD208" s="440">
        <v>0.4</v>
      </c>
      <c r="BE208" s="447"/>
    </row>
    <row r="209" spans="1:57" s="351" customFormat="1" ht="15" customHeight="1" x14ac:dyDescent="0.25">
      <c r="A209" s="474">
        <f t="shared" si="40"/>
        <v>40</v>
      </c>
      <c r="B209" s="483" t="s">
        <v>330</v>
      </c>
      <c r="C209" s="476" t="s">
        <v>331</v>
      </c>
      <c r="D209" s="432" t="s">
        <v>29</v>
      </c>
      <c r="E209" s="429">
        <v>2</v>
      </c>
      <c r="F209" s="429">
        <v>88</v>
      </c>
      <c r="G209" s="429">
        <v>10</v>
      </c>
      <c r="H209" s="365"/>
      <c r="I209" s="365"/>
      <c r="J209" s="365"/>
      <c r="K209" s="365"/>
      <c r="L209" s="468"/>
      <c r="M209" s="468"/>
      <c r="N209" s="468">
        <v>1320</v>
      </c>
      <c r="O209" s="434">
        <v>1320</v>
      </c>
      <c r="P209" s="368"/>
      <c r="Q209" s="368"/>
      <c r="R209" s="368"/>
      <c r="S209" s="368"/>
      <c r="T209" s="368"/>
      <c r="U209" s="368"/>
      <c r="V209" s="368"/>
      <c r="W209" s="368"/>
      <c r="X209" s="368"/>
      <c r="Y209" s="368"/>
      <c r="Z209" s="368"/>
      <c r="AA209" s="368"/>
      <c r="AB209" s="368"/>
      <c r="AC209" s="368"/>
      <c r="AD209" s="368"/>
      <c r="AE209" s="368"/>
      <c r="AF209" s="368"/>
      <c r="AG209" s="368"/>
      <c r="AH209" s="368"/>
      <c r="AI209" s="368"/>
      <c r="AJ209" s="368"/>
      <c r="AK209" s="368"/>
      <c r="AL209" s="368"/>
      <c r="AM209" s="368"/>
      <c r="AN209" s="368"/>
      <c r="AO209" s="368"/>
      <c r="AP209" s="368"/>
      <c r="AQ209" s="368"/>
      <c r="AR209" s="469"/>
      <c r="AS209" s="469"/>
      <c r="AT209" s="468">
        <v>1320</v>
      </c>
      <c r="AU209" s="434">
        <v>1320</v>
      </c>
      <c r="AV209" s="435">
        <f t="shared" si="38"/>
        <v>0.94285714285714273</v>
      </c>
      <c r="AW209" s="435">
        <f t="shared" si="39"/>
        <v>0.52800000000000002</v>
      </c>
      <c r="AX209" s="470"/>
      <c r="AY209" s="470"/>
      <c r="AZ209" s="471"/>
      <c r="BA209" s="472"/>
      <c r="BB209" s="430">
        <v>60</v>
      </c>
      <c r="BC209" s="466">
        <v>84</v>
      </c>
      <c r="BD209" s="440">
        <v>0.4</v>
      </c>
      <c r="BE209" s="447"/>
    </row>
    <row r="210" spans="1:57" s="351" customFormat="1" ht="15" customHeight="1" x14ac:dyDescent="0.25">
      <c r="A210" s="436"/>
      <c r="B210" s="442"/>
      <c r="C210" s="443" t="s">
        <v>53</v>
      </c>
      <c r="D210" s="444" t="s">
        <v>29</v>
      </c>
      <c r="E210" s="441"/>
      <c r="F210" s="441"/>
      <c r="G210" s="441"/>
      <c r="H210" s="365"/>
      <c r="I210" s="365"/>
      <c r="J210" s="365"/>
      <c r="K210" s="365"/>
      <c r="L210" s="477"/>
      <c r="M210" s="477"/>
      <c r="N210" s="477">
        <f>SUM(N170:N209)</f>
        <v>2833</v>
      </c>
      <c r="O210" s="477">
        <f>SUM(O170:O209)</f>
        <v>2833</v>
      </c>
      <c r="P210" s="368"/>
      <c r="Q210" s="368"/>
      <c r="R210" s="368"/>
      <c r="S210" s="368"/>
      <c r="T210" s="368"/>
      <c r="U210" s="368"/>
      <c r="V210" s="368"/>
      <c r="W210" s="368"/>
      <c r="X210" s="368"/>
      <c r="Y210" s="368"/>
      <c r="Z210" s="368"/>
      <c r="AA210" s="368"/>
      <c r="AB210" s="368"/>
      <c r="AC210" s="368"/>
      <c r="AD210" s="368"/>
      <c r="AE210" s="368"/>
      <c r="AF210" s="368"/>
      <c r="AG210" s="368"/>
      <c r="AH210" s="368"/>
      <c r="AI210" s="368"/>
      <c r="AJ210" s="368"/>
      <c r="AK210" s="368"/>
      <c r="AL210" s="368"/>
      <c r="AM210" s="368"/>
      <c r="AN210" s="368"/>
      <c r="AO210" s="368"/>
      <c r="AP210" s="368"/>
      <c r="AQ210" s="368"/>
      <c r="AR210" s="469"/>
      <c r="AS210" s="469"/>
      <c r="AT210" s="477">
        <f>SUM(AT170:AT209)</f>
        <v>2833</v>
      </c>
      <c r="AU210" s="477">
        <f>SUM(AU170:AU209)</f>
        <v>2833</v>
      </c>
      <c r="AV210" s="446">
        <f>SUM(AV170:AV209)</f>
        <v>2.0235714285714281</v>
      </c>
      <c r="AW210" s="446">
        <f>SUM(AW170:AW209)</f>
        <v>1.1332</v>
      </c>
      <c r="AX210" s="470"/>
      <c r="AY210" s="470"/>
      <c r="AZ210" s="471"/>
      <c r="BA210" s="472"/>
      <c r="BB210" s="442"/>
      <c r="BC210" s="438"/>
      <c r="BD210" s="447"/>
      <c r="BE210" s="447"/>
    </row>
    <row r="211" spans="1:57" s="351" customFormat="1" ht="15" customHeight="1" x14ac:dyDescent="0.25">
      <c r="A211" s="466">
        <v>1</v>
      </c>
      <c r="B211" s="433" t="s">
        <v>333</v>
      </c>
      <c r="C211" s="467" t="s">
        <v>64</v>
      </c>
      <c r="D211" s="432" t="s">
        <v>29</v>
      </c>
      <c r="E211" s="429" t="s">
        <v>334</v>
      </c>
      <c r="F211" s="429">
        <v>68</v>
      </c>
      <c r="G211" s="429">
        <v>354</v>
      </c>
      <c r="H211" s="365"/>
      <c r="I211" s="365"/>
      <c r="J211" s="365"/>
      <c r="K211" s="365"/>
      <c r="L211" s="468"/>
      <c r="M211" s="468"/>
      <c r="N211" s="468">
        <v>660</v>
      </c>
      <c r="O211" s="434">
        <v>660</v>
      </c>
      <c r="P211" s="368"/>
      <c r="Q211" s="368"/>
      <c r="R211" s="368"/>
      <c r="S211" s="368"/>
      <c r="T211" s="368"/>
      <c r="U211" s="368"/>
      <c r="V211" s="368"/>
      <c r="W211" s="368"/>
      <c r="X211" s="368"/>
      <c r="Y211" s="368"/>
      <c r="Z211" s="368"/>
      <c r="AA211" s="368"/>
      <c r="AB211" s="368"/>
      <c r="AC211" s="368"/>
      <c r="AD211" s="368"/>
      <c r="AE211" s="368"/>
      <c r="AF211" s="368"/>
      <c r="AG211" s="368"/>
      <c r="AH211" s="368"/>
      <c r="AI211" s="368"/>
      <c r="AJ211" s="368"/>
      <c r="AK211" s="368"/>
      <c r="AL211" s="368"/>
      <c r="AM211" s="368"/>
      <c r="AN211" s="368"/>
      <c r="AO211" s="368"/>
      <c r="AP211" s="368"/>
      <c r="AQ211" s="368"/>
      <c r="AR211" s="484"/>
      <c r="AS211" s="484"/>
      <c r="AT211" s="468">
        <v>660</v>
      </c>
      <c r="AU211" s="434">
        <v>660</v>
      </c>
      <c r="AV211" s="435">
        <f t="shared" ref="AV211:AV216" si="41">(AU211*BD211)/1000</f>
        <v>3.3000000000000002E-2</v>
      </c>
      <c r="AW211" s="435">
        <f t="shared" ref="AW211:AW216" si="42">(AU211*BD211)/1000</f>
        <v>3.3000000000000002E-2</v>
      </c>
      <c r="AX211" s="436"/>
      <c r="AY211" s="436"/>
      <c r="AZ211" s="437"/>
      <c r="BA211" s="438"/>
      <c r="BB211" s="472"/>
      <c r="BC211" s="439"/>
      <c r="BD211" s="440">
        <v>0.05</v>
      </c>
      <c r="BE211" s="441"/>
    </row>
    <row r="212" spans="1:57" s="351" customFormat="1" ht="15" customHeight="1" x14ac:dyDescent="0.25">
      <c r="A212" s="466">
        <v>2</v>
      </c>
      <c r="B212" s="433" t="s">
        <v>333</v>
      </c>
      <c r="C212" s="467" t="s">
        <v>64</v>
      </c>
      <c r="D212" s="432" t="s">
        <v>29</v>
      </c>
      <c r="E212" s="429">
        <v>34</v>
      </c>
      <c r="F212" s="429">
        <v>71</v>
      </c>
      <c r="G212" s="429">
        <v>61</v>
      </c>
      <c r="H212" s="365"/>
      <c r="I212" s="365"/>
      <c r="J212" s="365"/>
      <c r="K212" s="365"/>
      <c r="L212" s="468"/>
      <c r="M212" s="468"/>
      <c r="N212" s="468">
        <v>169</v>
      </c>
      <c r="O212" s="434">
        <v>169</v>
      </c>
      <c r="P212" s="368"/>
      <c r="Q212" s="368"/>
      <c r="R212" s="368"/>
      <c r="S212" s="368"/>
      <c r="T212" s="368"/>
      <c r="U212" s="368"/>
      <c r="V212" s="368"/>
      <c r="W212" s="368"/>
      <c r="X212" s="368"/>
      <c r="Y212" s="368"/>
      <c r="Z212" s="368"/>
      <c r="AA212" s="368"/>
      <c r="AB212" s="368"/>
      <c r="AC212" s="368"/>
      <c r="AD212" s="368"/>
      <c r="AE212" s="368"/>
      <c r="AF212" s="368"/>
      <c r="AG212" s="368"/>
      <c r="AH212" s="368"/>
      <c r="AI212" s="368"/>
      <c r="AJ212" s="368"/>
      <c r="AK212" s="368"/>
      <c r="AL212" s="368"/>
      <c r="AM212" s="368"/>
      <c r="AN212" s="368"/>
      <c r="AO212" s="368"/>
      <c r="AP212" s="368"/>
      <c r="AQ212" s="368"/>
      <c r="AR212" s="484"/>
      <c r="AS212" s="484"/>
      <c r="AT212" s="468">
        <v>169</v>
      </c>
      <c r="AU212" s="434">
        <v>169</v>
      </c>
      <c r="AV212" s="435">
        <f t="shared" si="41"/>
        <v>8.4500000000000009E-3</v>
      </c>
      <c r="AW212" s="435">
        <f t="shared" si="42"/>
        <v>8.4500000000000009E-3</v>
      </c>
      <c r="AX212" s="436"/>
      <c r="AY212" s="436"/>
      <c r="AZ212" s="437"/>
      <c r="BA212" s="438"/>
      <c r="BB212" s="472"/>
      <c r="BC212" s="439"/>
      <c r="BD212" s="440">
        <v>0.05</v>
      </c>
      <c r="BE212" s="441"/>
    </row>
    <row r="213" spans="1:57" s="351" customFormat="1" ht="15" customHeight="1" x14ac:dyDescent="0.25">
      <c r="A213" s="466">
        <v>3</v>
      </c>
      <c r="B213" s="433" t="s">
        <v>333</v>
      </c>
      <c r="C213" s="467" t="s">
        <v>64</v>
      </c>
      <c r="D213" s="432" t="s">
        <v>29</v>
      </c>
      <c r="E213" s="429">
        <v>3</v>
      </c>
      <c r="F213" s="429">
        <v>72</v>
      </c>
      <c r="G213" s="429">
        <v>61</v>
      </c>
      <c r="H213" s="365"/>
      <c r="I213" s="365"/>
      <c r="J213" s="365"/>
      <c r="K213" s="365"/>
      <c r="L213" s="468"/>
      <c r="M213" s="468"/>
      <c r="N213" s="468">
        <v>20</v>
      </c>
      <c r="O213" s="434">
        <v>20</v>
      </c>
      <c r="P213" s="368"/>
      <c r="Q213" s="368"/>
      <c r="R213" s="368"/>
      <c r="S213" s="368"/>
      <c r="T213" s="368"/>
      <c r="U213" s="368"/>
      <c r="V213" s="368"/>
      <c r="W213" s="368"/>
      <c r="X213" s="368"/>
      <c r="Y213" s="368"/>
      <c r="Z213" s="368"/>
      <c r="AA213" s="368"/>
      <c r="AB213" s="368"/>
      <c r="AC213" s="368"/>
      <c r="AD213" s="368"/>
      <c r="AE213" s="368"/>
      <c r="AF213" s="368"/>
      <c r="AG213" s="368"/>
      <c r="AH213" s="368"/>
      <c r="AI213" s="368"/>
      <c r="AJ213" s="368"/>
      <c r="AK213" s="368"/>
      <c r="AL213" s="368"/>
      <c r="AM213" s="368"/>
      <c r="AN213" s="368"/>
      <c r="AO213" s="368"/>
      <c r="AP213" s="368"/>
      <c r="AQ213" s="368"/>
      <c r="AR213" s="484"/>
      <c r="AS213" s="484"/>
      <c r="AT213" s="468">
        <v>20</v>
      </c>
      <c r="AU213" s="434">
        <v>20</v>
      </c>
      <c r="AV213" s="435">
        <f t="shared" si="41"/>
        <v>1E-3</v>
      </c>
      <c r="AW213" s="435">
        <f t="shared" si="42"/>
        <v>1E-3</v>
      </c>
      <c r="AX213" s="436"/>
      <c r="AY213" s="436"/>
      <c r="AZ213" s="437"/>
      <c r="BA213" s="438"/>
      <c r="BB213" s="472"/>
      <c r="BC213" s="439"/>
      <c r="BD213" s="440">
        <v>0.05</v>
      </c>
      <c r="BE213" s="441"/>
    </row>
    <row r="214" spans="1:57" s="351" customFormat="1" ht="15" customHeight="1" x14ac:dyDescent="0.25">
      <c r="A214" s="466">
        <v>4</v>
      </c>
      <c r="B214" s="433" t="s">
        <v>333</v>
      </c>
      <c r="C214" s="467" t="s">
        <v>64</v>
      </c>
      <c r="D214" s="432" t="s">
        <v>29</v>
      </c>
      <c r="E214" s="429">
        <v>18</v>
      </c>
      <c r="F214" s="429">
        <v>77</v>
      </c>
      <c r="G214" s="429">
        <v>61</v>
      </c>
      <c r="H214" s="365"/>
      <c r="I214" s="365"/>
      <c r="J214" s="365"/>
      <c r="K214" s="365"/>
      <c r="L214" s="468"/>
      <c r="M214" s="468"/>
      <c r="N214" s="468">
        <v>80</v>
      </c>
      <c r="O214" s="468">
        <v>80</v>
      </c>
      <c r="P214" s="368"/>
      <c r="Q214" s="368"/>
      <c r="R214" s="368"/>
      <c r="S214" s="368"/>
      <c r="T214" s="368"/>
      <c r="U214" s="368"/>
      <c r="V214" s="368"/>
      <c r="W214" s="368"/>
      <c r="X214" s="368"/>
      <c r="Y214" s="368"/>
      <c r="Z214" s="368"/>
      <c r="AA214" s="368"/>
      <c r="AB214" s="368"/>
      <c r="AC214" s="368"/>
      <c r="AD214" s="368"/>
      <c r="AE214" s="368"/>
      <c r="AF214" s="368"/>
      <c r="AG214" s="368"/>
      <c r="AH214" s="368"/>
      <c r="AI214" s="368"/>
      <c r="AJ214" s="368"/>
      <c r="AK214" s="368"/>
      <c r="AL214" s="368"/>
      <c r="AM214" s="368"/>
      <c r="AN214" s="368"/>
      <c r="AO214" s="368"/>
      <c r="AP214" s="368"/>
      <c r="AQ214" s="368"/>
      <c r="AR214" s="484"/>
      <c r="AS214" s="484"/>
      <c r="AT214" s="468">
        <v>80</v>
      </c>
      <c r="AU214" s="468">
        <v>80</v>
      </c>
      <c r="AV214" s="435">
        <f t="shared" si="41"/>
        <v>4.0000000000000001E-3</v>
      </c>
      <c r="AW214" s="435">
        <f t="shared" si="42"/>
        <v>4.0000000000000001E-3</v>
      </c>
      <c r="AX214" s="436"/>
      <c r="AY214" s="436"/>
      <c r="AZ214" s="437"/>
      <c r="BA214" s="438"/>
      <c r="BB214" s="472"/>
      <c r="BC214" s="439"/>
      <c r="BD214" s="440">
        <v>0.05</v>
      </c>
      <c r="BE214" s="441"/>
    </row>
    <row r="215" spans="1:57" s="351" customFormat="1" ht="15" customHeight="1" x14ac:dyDescent="0.25">
      <c r="A215" s="466">
        <v>5</v>
      </c>
      <c r="B215" s="433" t="s">
        <v>333</v>
      </c>
      <c r="C215" s="467" t="s">
        <v>64</v>
      </c>
      <c r="D215" s="432" t="s">
        <v>29</v>
      </c>
      <c r="E215" s="429">
        <v>18</v>
      </c>
      <c r="F215" s="429">
        <v>78</v>
      </c>
      <c r="G215" s="429">
        <v>61</v>
      </c>
      <c r="H215" s="365"/>
      <c r="I215" s="365"/>
      <c r="J215" s="365"/>
      <c r="K215" s="365"/>
      <c r="L215" s="468"/>
      <c r="M215" s="468"/>
      <c r="N215" s="468">
        <v>497</v>
      </c>
      <c r="O215" s="434">
        <v>497</v>
      </c>
      <c r="P215" s="368"/>
      <c r="Q215" s="368"/>
      <c r="R215" s="368"/>
      <c r="S215" s="368"/>
      <c r="T215" s="368"/>
      <c r="U215" s="368"/>
      <c r="V215" s="368"/>
      <c r="W215" s="368"/>
      <c r="X215" s="368"/>
      <c r="Y215" s="368"/>
      <c r="Z215" s="368"/>
      <c r="AA215" s="368"/>
      <c r="AB215" s="368"/>
      <c r="AC215" s="368"/>
      <c r="AD215" s="368"/>
      <c r="AE215" s="368"/>
      <c r="AF215" s="368"/>
      <c r="AG215" s="368"/>
      <c r="AH215" s="368"/>
      <c r="AI215" s="368"/>
      <c r="AJ215" s="368"/>
      <c r="AK215" s="368"/>
      <c r="AL215" s="368"/>
      <c r="AM215" s="368"/>
      <c r="AN215" s="368"/>
      <c r="AO215" s="368"/>
      <c r="AP215" s="368"/>
      <c r="AQ215" s="368"/>
      <c r="AR215" s="484"/>
      <c r="AS215" s="484"/>
      <c r="AT215" s="468">
        <v>497</v>
      </c>
      <c r="AU215" s="434">
        <v>497</v>
      </c>
      <c r="AV215" s="435">
        <f t="shared" si="41"/>
        <v>2.4850000000000001E-2</v>
      </c>
      <c r="AW215" s="435">
        <f t="shared" si="42"/>
        <v>2.4850000000000001E-2</v>
      </c>
      <c r="AX215" s="436"/>
      <c r="AY215" s="436"/>
      <c r="AZ215" s="437"/>
      <c r="BA215" s="438"/>
      <c r="BB215" s="472"/>
      <c r="BC215" s="439"/>
      <c r="BD215" s="440">
        <v>0.05</v>
      </c>
      <c r="BE215" s="441"/>
    </row>
    <row r="216" spans="1:57" s="351" customFormat="1" ht="15" customHeight="1" x14ac:dyDescent="0.25">
      <c r="A216" s="466">
        <v>6</v>
      </c>
      <c r="B216" s="433" t="s">
        <v>333</v>
      </c>
      <c r="C216" s="467" t="s">
        <v>64</v>
      </c>
      <c r="D216" s="432" t="s">
        <v>29</v>
      </c>
      <c r="E216" s="429">
        <v>29</v>
      </c>
      <c r="F216" s="429">
        <v>84</v>
      </c>
      <c r="G216" s="429">
        <v>22</v>
      </c>
      <c r="H216" s="365"/>
      <c r="I216" s="365"/>
      <c r="J216" s="365"/>
      <c r="K216" s="365"/>
      <c r="L216" s="468"/>
      <c r="M216" s="468"/>
      <c r="N216" s="468">
        <v>100</v>
      </c>
      <c r="O216" s="434">
        <v>100</v>
      </c>
      <c r="P216" s="368"/>
      <c r="Q216" s="368"/>
      <c r="R216" s="368"/>
      <c r="S216" s="368"/>
      <c r="T216" s="368"/>
      <c r="U216" s="368"/>
      <c r="V216" s="368"/>
      <c r="W216" s="368"/>
      <c r="X216" s="368"/>
      <c r="Y216" s="368"/>
      <c r="Z216" s="368"/>
      <c r="AA216" s="368"/>
      <c r="AB216" s="368"/>
      <c r="AC216" s="368"/>
      <c r="AD216" s="368"/>
      <c r="AE216" s="368"/>
      <c r="AF216" s="368"/>
      <c r="AG216" s="368"/>
      <c r="AH216" s="368"/>
      <c r="AI216" s="368"/>
      <c r="AJ216" s="368"/>
      <c r="AK216" s="368"/>
      <c r="AL216" s="368"/>
      <c r="AM216" s="368"/>
      <c r="AN216" s="368"/>
      <c r="AO216" s="368"/>
      <c r="AP216" s="368"/>
      <c r="AQ216" s="368"/>
      <c r="AR216" s="484"/>
      <c r="AS216" s="484"/>
      <c r="AT216" s="468">
        <v>100</v>
      </c>
      <c r="AU216" s="434">
        <v>100</v>
      </c>
      <c r="AV216" s="435">
        <f t="shared" si="41"/>
        <v>5.0000000000000001E-3</v>
      </c>
      <c r="AW216" s="435">
        <f t="shared" si="42"/>
        <v>5.0000000000000001E-3</v>
      </c>
      <c r="AX216" s="436"/>
      <c r="AY216" s="436"/>
      <c r="AZ216" s="437"/>
      <c r="BA216" s="438"/>
      <c r="BB216" s="472"/>
      <c r="BC216" s="439"/>
      <c r="BD216" s="440">
        <v>0.05</v>
      </c>
      <c r="BE216" s="441"/>
    </row>
    <row r="217" spans="1:57" s="351" customFormat="1" ht="15" customHeight="1" x14ac:dyDescent="0.25">
      <c r="A217" s="436"/>
      <c r="B217" s="442"/>
      <c r="C217" s="443" t="s">
        <v>53</v>
      </c>
      <c r="D217" s="444" t="s">
        <v>29</v>
      </c>
      <c r="E217" s="441"/>
      <c r="F217" s="441"/>
      <c r="G217" s="441"/>
      <c r="H217" s="365"/>
      <c r="I217" s="365"/>
      <c r="J217" s="365"/>
      <c r="K217" s="365"/>
      <c r="L217" s="477"/>
      <c r="M217" s="477"/>
      <c r="N217" s="477">
        <f>SUM(N211:N216)</f>
        <v>1526</v>
      </c>
      <c r="O217" s="477">
        <f>SUM(O211:O216)</f>
        <v>1526</v>
      </c>
      <c r="P217" s="368"/>
      <c r="Q217" s="368"/>
      <c r="R217" s="368"/>
      <c r="S217" s="368"/>
      <c r="T217" s="368"/>
      <c r="U217" s="368"/>
      <c r="V217" s="368"/>
      <c r="W217" s="368"/>
      <c r="X217" s="368"/>
      <c r="Y217" s="368"/>
      <c r="Z217" s="368"/>
      <c r="AA217" s="368"/>
      <c r="AB217" s="368"/>
      <c r="AC217" s="368"/>
      <c r="AD217" s="368"/>
      <c r="AE217" s="368"/>
      <c r="AF217" s="368"/>
      <c r="AG217" s="368"/>
      <c r="AH217" s="368"/>
      <c r="AI217" s="368"/>
      <c r="AJ217" s="368"/>
      <c r="AK217" s="368"/>
      <c r="AL217" s="368"/>
      <c r="AM217" s="368"/>
      <c r="AN217" s="368"/>
      <c r="AO217" s="368"/>
      <c r="AP217" s="368"/>
      <c r="AQ217" s="368"/>
      <c r="AR217" s="484"/>
      <c r="AS217" s="484"/>
      <c r="AT217" s="477">
        <f>SUM(AT211:AT216)</f>
        <v>1526</v>
      </c>
      <c r="AU217" s="477">
        <f>SUM(AU211:AU216)</f>
        <v>1526</v>
      </c>
      <c r="AV217" s="446">
        <f>SUM(AV211:AV216)</f>
        <v>7.6300000000000007E-2</v>
      </c>
      <c r="AW217" s="446">
        <f>SUM(AW211:AW216)</f>
        <v>7.6300000000000007E-2</v>
      </c>
      <c r="AX217" s="436"/>
      <c r="AY217" s="436"/>
      <c r="AZ217" s="437"/>
      <c r="BA217" s="438"/>
      <c r="BB217" s="442"/>
      <c r="BC217" s="438"/>
      <c r="BD217" s="447"/>
      <c r="BE217" s="441"/>
    </row>
    <row r="218" spans="1:57" s="351" customFormat="1" ht="15" customHeight="1" x14ac:dyDescent="0.25">
      <c r="A218" s="466">
        <v>1</v>
      </c>
      <c r="B218" s="433" t="s">
        <v>335</v>
      </c>
      <c r="C218" s="467" t="s">
        <v>336</v>
      </c>
      <c r="D218" s="432" t="s">
        <v>29</v>
      </c>
      <c r="E218" s="429">
        <v>10</v>
      </c>
      <c r="F218" s="429">
        <v>52</v>
      </c>
      <c r="G218" s="429">
        <v>10</v>
      </c>
      <c r="H218" s="365"/>
      <c r="I218" s="365"/>
      <c r="J218" s="365"/>
      <c r="K218" s="365"/>
      <c r="L218" s="468"/>
      <c r="M218" s="468"/>
      <c r="N218" s="468">
        <v>300</v>
      </c>
      <c r="O218" s="434">
        <v>300</v>
      </c>
      <c r="P218" s="368"/>
      <c r="Q218" s="368"/>
      <c r="R218" s="368"/>
      <c r="S218" s="368"/>
      <c r="T218" s="368"/>
      <c r="U218" s="368"/>
      <c r="V218" s="368"/>
      <c r="W218" s="368"/>
      <c r="X218" s="368"/>
      <c r="Y218" s="368"/>
      <c r="Z218" s="368"/>
      <c r="AA218" s="368"/>
      <c r="AB218" s="368"/>
      <c r="AC218" s="368"/>
      <c r="AD218" s="368"/>
      <c r="AE218" s="368"/>
      <c r="AF218" s="368"/>
      <c r="AG218" s="368"/>
      <c r="AH218" s="368"/>
      <c r="AI218" s="368"/>
      <c r="AJ218" s="368"/>
      <c r="AK218" s="368"/>
      <c r="AL218" s="368"/>
      <c r="AM218" s="368"/>
      <c r="AN218" s="368"/>
      <c r="AO218" s="368"/>
      <c r="AP218" s="368"/>
      <c r="AQ218" s="368"/>
      <c r="AR218" s="484"/>
      <c r="AS218" s="484"/>
      <c r="AT218" s="468">
        <v>300</v>
      </c>
      <c r="AU218" s="434">
        <v>300</v>
      </c>
      <c r="AV218" s="435">
        <f>(AU218*BD218)/1000</f>
        <v>1.4999999999999999E-2</v>
      </c>
      <c r="AW218" s="435">
        <f>(AU218*BD218)/1000</f>
        <v>1.4999999999999999E-2</v>
      </c>
      <c r="AX218" s="436"/>
      <c r="AY218" s="436"/>
      <c r="AZ218" s="437"/>
      <c r="BA218" s="438"/>
      <c r="BB218" s="472"/>
      <c r="BC218" s="439"/>
      <c r="BD218" s="440">
        <v>0.05</v>
      </c>
      <c r="BE218" s="441"/>
    </row>
    <row r="219" spans="1:57" s="351" customFormat="1" ht="15" customHeight="1" x14ac:dyDescent="0.25">
      <c r="A219" s="436"/>
      <c r="B219" s="442"/>
      <c r="C219" s="443" t="s">
        <v>53</v>
      </c>
      <c r="D219" s="444" t="s">
        <v>29</v>
      </c>
      <c r="E219" s="441"/>
      <c r="F219" s="441"/>
      <c r="G219" s="441"/>
      <c r="H219" s="365"/>
      <c r="I219" s="365"/>
      <c r="J219" s="365"/>
      <c r="K219" s="365"/>
      <c r="L219" s="477"/>
      <c r="M219" s="477"/>
      <c r="N219" s="477">
        <f>SUM(N218)</f>
        <v>300</v>
      </c>
      <c r="O219" s="477">
        <f>SUM(O218)</f>
        <v>300</v>
      </c>
      <c r="P219" s="368"/>
      <c r="Q219" s="368"/>
      <c r="R219" s="368"/>
      <c r="S219" s="368"/>
      <c r="T219" s="368"/>
      <c r="U219" s="368"/>
      <c r="V219" s="368"/>
      <c r="W219" s="368"/>
      <c r="X219" s="368"/>
      <c r="Y219" s="368"/>
      <c r="Z219" s="368"/>
      <c r="AA219" s="368"/>
      <c r="AB219" s="368"/>
      <c r="AC219" s="368"/>
      <c r="AD219" s="368"/>
      <c r="AE219" s="368"/>
      <c r="AF219" s="368"/>
      <c r="AG219" s="368"/>
      <c r="AH219" s="368"/>
      <c r="AI219" s="368"/>
      <c r="AJ219" s="368"/>
      <c r="AK219" s="368"/>
      <c r="AL219" s="368"/>
      <c r="AM219" s="368"/>
      <c r="AN219" s="368"/>
      <c r="AO219" s="368"/>
      <c r="AP219" s="368"/>
      <c r="AQ219" s="368"/>
      <c r="AR219" s="484"/>
      <c r="AS219" s="484"/>
      <c r="AT219" s="477">
        <f>SUM(AT218)</f>
        <v>300</v>
      </c>
      <c r="AU219" s="477">
        <f>SUM(AU218)</f>
        <v>300</v>
      </c>
      <c r="AV219" s="446">
        <f>SUM(AV218)</f>
        <v>1.4999999999999999E-2</v>
      </c>
      <c r="AW219" s="446">
        <f>SUM(AW218)</f>
        <v>1.4999999999999999E-2</v>
      </c>
      <c r="AX219" s="436"/>
      <c r="AY219" s="436"/>
      <c r="AZ219" s="437"/>
      <c r="BA219" s="438"/>
      <c r="BB219" s="442"/>
      <c r="BC219" s="438"/>
      <c r="BD219" s="447"/>
      <c r="BE219" s="441"/>
    </row>
    <row r="220" spans="1:57" s="351" customFormat="1" ht="15" customHeight="1" x14ac:dyDescent="0.25">
      <c r="A220" s="466">
        <v>1</v>
      </c>
      <c r="B220" s="433" t="s">
        <v>337</v>
      </c>
      <c r="C220" s="467" t="s">
        <v>65</v>
      </c>
      <c r="D220" s="432" t="s">
        <v>29</v>
      </c>
      <c r="E220" s="485">
        <v>15</v>
      </c>
      <c r="F220" s="485">
        <v>83</v>
      </c>
      <c r="G220" s="485">
        <v>22</v>
      </c>
      <c r="H220" s="365"/>
      <c r="I220" s="365"/>
      <c r="J220" s="365"/>
      <c r="K220" s="365"/>
      <c r="L220" s="468"/>
      <c r="M220" s="468"/>
      <c r="N220" s="468">
        <v>3160</v>
      </c>
      <c r="O220" s="434">
        <v>3160</v>
      </c>
      <c r="P220" s="368"/>
      <c r="Q220" s="368"/>
      <c r="R220" s="368"/>
      <c r="S220" s="368"/>
      <c r="T220" s="368"/>
      <c r="U220" s="368"/>
      <c r="V220" s="368"/>
      <c r="W220" s="368"/>
      <c r="X220" s="368"/>
      <c r="Y220" s="368"/>
      <c r="Z220" s="368"/>
      <c r="AA220" s="368"/>
      <c r="AB220" s="368"/>
      <c r="AC220" s="368"/>
      <c r="AD220" s="368"/>
      <c r="AE220" s="368"/>
      <c r="AF220" s="368"/>
      <c r="AG220" s="368"/>
      <c r="AH220" s="368"/>
      <c r="AI220" s="368"/>
      <c r="AJ220" s="368"/>
      <c r="AK220" s="368"/>
      <c r="AL220" s="368"/>
      <c r="AM220" s="368"/>
      <c r="AN220" s="368"/>
      <c r="AO220" s="368"/>
      <c r="AP220" s="368"/>
      <c r="AQ220" s="368"/>
      <c r="AR220" s="484"/>
      <c r="AS220" s="484"/>
      <c r="AT220" s="468">
        <v>3160</v>
      </c>
      <c r="AU220" s="434">
        <v>3160</v>
      </c>
      <c r="AV220" s="435">
        <f>(AU220*BD220)/1000</f>
        <v>0.158</v>
      </c>
      <c r="AW220" s="435">
        <f>(AU220*BD220)/1000</f>
        <v>0.158</v>
      </c>
      <c r="AX220" s="436"/>
      <c r="AY220" s="436"/>
      <c r="AZ220" s="437"/>
      <c r="BA220" s="438"/>
      <c r="BB220" s="472"/>
      <c r="BC220" s="439"/>
      <c r="BD220" s="440">
        <v>0.05</v>
      </c>
      <c r="BE220" s="441"/>
    </row>
    <row r="221" spans="1:57" s="351" customFormat="1" ht="15" customHeight="1" x14ac:dyDescent="0.25">
      <c r="A221" s="436"/>
      <c r="B221" s="442"/>
      <c r="C221" s="443" t="s">
        <v>53</v>
      </c>
      <c r="D221" s="444" t="s">
        <v>29</v>
      </c>
      <c r="E221" s="441"/>
      <c r="F221" s="441"/>
      <c r="G221" s="441"/>
      <c r="H221" s="365"/>
      <c r="I221" s="365"/>
      <c r="J221" s="365"/>
      <c r="K221" s="365"/>
      <c r="L221" s="477"/>
      <c r="M221" s="477"/>
      <c r="N221" s="477">
        <f>SUM(N220:N220)</f>
        <v>3160</v>
      </c>
      <c r="O221" s="477">
        <f>SUM(O220:O220)</f>
        <v>3160</v>
      </c>
      <c r="P221" s="368"/>
      <c r="Q221" s="368"/>
      <c r="R221" s="368"/>
      <c r="S221" s="368"/>
      <c r="T221" s="368"/>
      <c r="U221" s="368"/>
      <c r="V221" s="368"/>
      <c r="W221" s="368"/>
      <c r="X221" s="368"/>
      <c r="Y221" s="368"/>
      <c r="Z221" s="368"/>
      <c r="AA221" s="368"/>
      <c r="AB221" s="368"/>
      <c r="AC221" s="368"/>
      <c r="AD221" s="368"/>
      <c r="AE221" s="368"/>
      <c r="AF221" s="368"/>
      <c r="AG221" s="368"/>
      <c r="AH221" s="368"/>
      <c r="AI221" s="368"/>
      <c r="AJ221" s="368"/>
      <c r="AK221" s="368"/>
      <c r="AL221" s="368"/>
      <c r="AM221" s="368"/>
      <c r="AN221" s="368"/>
      <c r="AO221" s="368"/>
      <c r="AP221" s="368"/>
      <c r="AQ221" s="368"/>
      <c r="AR221" s="484"/>
      <c r="AS221" s="484"/>
      <c r="AT221" s="477">
        <f>SUM(AT220:AT220)</f>
        <v>3160</v>
      </c>
      <c r="AU221" s="477">
        <f>SUM(AU220:AU220)</f>
        <v>3160</v>
      </c>
      <c r="AV221" s="446">
        <f>SUM(AV220:AV220)</f>
        <v>0.158</v>
      </c>
      <c r="AW221" s="446">
        <f>SUM(AW220:AW220)</f>
        <v>0.158</v>
      </c>
      <c r="AX221" s="436"/>
      <c r="AY221" s="436"/>
      <c r="AZ221" s="437"/>
      <c r="BA221" s="438"/>
      <c r="BB221" s="442"/>
      <c r="BC221" s="438"/>
      <c r="BD221" s="447"/>
      <c r="BE221" s="441"/>
    </row>
    <row r="222" spans="1:57" s="351" customFormat="1" ht="15" customHeight="1" x14ac:dyDescent="0.25">
      <c r="A222" s="429">
        <v>1</v>
      </c>
      <c r="B222" s="430">
        <v>51000001001</v>
      </c>
      <c r="C222" s="431" t="s">
        <v>338</v>
      </c>
      <c r="D222" s="433" t="s">
        <v>29</v>
      </c>
      <c r="E222" s="433" t="s">
        <v>116</v>
      </c>
      <c r="F222" s="433" t="s">
        <v>321</v>
      </c>
      <c r="G222" s="433" t="s">
        <v>122</v>
      </c>
      <c r="H222" s="365"/>
      <c r="I222" s="365"/>
      <c r="J222" s="365"/>
      <c r="K222" s="365"/>
      <c r="L222" s="434"/>
      <c r="M222" s="434"/>
      <c r="N222" s="434">
        <v>150</v>
      </c>
      <c r="O222" s="434">
        <v>150</v>
      </c>
      <c r="P222" s="368"/>
      <c r="Q222" s="368"/>
      <c r="R222" s="368"/>
      <c r="S222" s="368"/>
      <c r="T222" s="368"/>
      <c r="U222" s="368"/>
      <c r="V222" s="368"/>
      <c r="W222" s="368"/>
      <c r="X222" s="368"/>
      <c r="Y222" s="368"/>
      <c r="Z222" s="368"/>
      <c r="AA222" s="368"/>
      <c r="AB222" s="368"/>
      <c r="AC222" s="368"/>
      <c r="AD222" s="368"/>
      <c r="AE222" s="368"/>
      <c r="AF222" s="368"/>
      <c r="AG222" s="368"/>
      <c r="AH222" s="368"/>
      <c r="AI222" s="368"/>
      <c r="AJ222" s="368"/>
      <c r="AK222" s="368"/>
      <c r="AL222" s="368"/>
      <c r="AM222" s="368"/>
      <c r="AN222" s="368"/>
      <c r="AO222" s="368"/>
      <c r="AP222" s="368"/>
      <c r="AQ222" s="368"/>
      <c r="AR222" s="484"/>
      <c r="AS222" s="484"/>
      <c r="AT222" s="434">
        <v>150</v>
      </c>
      <c r="AU222" s="434">
        <v>150</v>
      </c>
      <c r="AV222" s="435">
        <f>AU222*BD222</f>
        <v>7.5</v>
      </c>
      <c r="AW222" s="435">
        <f>AU222*BD222</f>
        <v>7.5</v>
      </c>
      <c r="AX222" s="436"/>
      <c r="AY222" s="436"/>
      <c r="AZ222" s="437"/>
      <c r="BA222" s="438"/>
      <c r="BB222" s="430"/>
      <c r="BC222" s="439"/>
      <c r="BD222" s="440">
        <v>0.05</v>
      </c>
      <c r="BE222" s="441"/>
    </row>
    <row r="223" spans="1:57" s="351" customFormat="1" ht="15" customHeight="1" x14ac:dyDescent="0.25">
      <c r="A223" s="436"/>
      <c r="B223" s="442"/>
      <c r="C223" s="443" t="s">
        <v>53</v>
      </c>
      <c r="D223" s="444" t="s">
        <v>29</v>
      </c>
      <c r="E223" s="444"/>
      <c r="F223" s="444"/>
      <c r="G223" s="444"/>
      <c r="H223" s="365"/>
      <c r="I223" s="365"/>
      <c r="J223" s="365"/>
      <c r="K223" s="365"/>
      <c r="L223" s="477"/>
      <c r="M223" s="477"/>
      <c r="N223" s="477">
        <f>SUM(N222)</f>
        <v>150</v>
      </c>
      <c r="O223" s="477">
        <f>SUM(O222)</f>
        <v>150</v>
      </c>
      <c r="P223" s="368"/>
      <c r="Q223" s="368"/>
      <c r="R223" s="368"/>
      <c r="S223" s="368"/>
      <c r="T223" s="368"/>
      <c r="U223" s="368"/>
      <c r="V223" s="368"/>
      <c r="W223" s="368"/>
      <c r="X223" s="368"/>
      <c r="Y223" s="368"/>
      <c r="Z223" s="368"/>
      <c r="AA223" s="368"/>
      <c r="AB223" s="368"/>
      <c r="AC223" s="368"/>
      <c r="AD223" s="368"/>
      <c r="AE223" s="368"/>
      <c r="AF223" s="368"/>
      <c r="AG223" s="368"/>
      <c r="AH223" s="368"/>
      <c r="AI223" s="368"/>
      <c r="AJ223" s="368"/>
      <c r="AK223" s="368"/>
      <c r="AL223" s="368"/>
      <c r="AM223" s="368"/>
      <c r="AN223" s="368"/>
      <c r="AO223" s="368"/>
      <c r="AP223" s="368"/>
      <c r="AQ223" s="368"/>
      <c r="AR223" s="484"/>
      <c r="AS223" s="484"/>
      <c r="AT223" s="477">
        <f>SUM(AT222)</f>
        <v>150</v>
      </c>
      <c r="AU223" s="477">
        <f>SUM(AU222)</f>
        <v>150</v>
      </c>
      <c r="AV223" s="446">
        <f>SUM(AV222)</f>
        <v>7.5</v>
      </c>
      <c r="AW223" s="446">
        <f>SUM(AW222)</f>
        <v>7.5</v>
      </c>
      <c r="AX223" s="436"/>
      <c r="AY223" s="436"/>
      <c r="AZ223" s="437"/>
      <c r="BA223" s="438"/>
      <c r="BB223" s="442"/>
      <c r="BC223" s="438"/>
      <c r="BD223" s="447"/>
      <c r="BE223" s="441"/>
    </row>
    <row r="224" spans="1:57" s="351" customFormat="1" ht="15" customHeight="1" x14ac:dyDescent="0.25">
      <c r="A224" s="466">
        <v>1</v>
      </c>
      <c r="B224" s="433" t="s">
        <v>339</v>
      </c>
      <c r="C224" s="486" t="s">
        <v>340</v>
      </c>
      <c r="D224" s="432" t="s">
        <v>29</v>
      </c>
      <c r="E224" s="433" t="s">
        <v>197</v>
      </c>
      <c r="F224" s="433" t="s">
        <v>105</v>
      </c>
      <c r="G224" s="433" t="s">
        <v>122</v>
      </c>
      <c r="H224" s="365"/>
      <c r="I224" s="365"/>
      <c r="J224" s="365"/>
      <c r="K224" s="365"/>
      <c r="L224" s="468"/>
      <c r="M224" s="468"/>
      <c r="N224" s="468">
        <v>93</v>
      </c>
      <c r="O224" s="434">
        <v>93</v>
      </c>
      <c r="P224" s="368"/>
      <c r="Q224" s="368"/>
      <c r="R224" s="368"/>
      <c r="S224" s="368"/>
      <c r="T224" s="368"/>
      <c r="U224" s="368"/>
      <c r="V224" s="368"/>
      <c r="W224" s="368"/>
      <c r="X224" s="368"/>
      <c r="Y224" s="368"/>
      <c r="Z224" s="368"/>
      <c r="AA224" s="368"/>
      <c r="AB224" s="368"/>
      <c r="AC224" s="368"/>
      <c r="AD224" s="368"/>
      <c r="AE224" s="368"/>
      <c r="AF224" s="368"/>
      <c r="AG224" s="368"/>
      <c r="AH224" s="368"/>
      <c r="AI224" s="368"/>
      <c r="AJ224" s="368"/>
      <c r="AK224" s="368"/>
      <c r="AL224" s="368"/>
      <c r="AM224" s="368"/>
      <c r="AN224" s="368"/>
      <c r="AO224" s="368"/>
      <c r="AP224" s="368"/>
      <c r="AQ224" s="368"/>
      <c r="AR224" s="484"/>
      <c r="AS224" s="484"/>
      <c r="AT224" s="468">
        <v>93</v>
      </c>
      <c r="AU224" s="434">
        <v>93</v>
      </c>
      <c r="AV224" s="435">
        <f>(AU224*BD224)/1000</f>
        <v>4.6500000000000005E-3</v>
      </c>
      <c r="AW224" s="435">
        <f>(AU224*BD224)/1000</f>
        <v>4.6500000000000005E-3</v>
      </c>
      <c r="AX224" s="436"/>
      <c r="AY224" s="436"/>
      <c r="AZ224" s="437"/>
      <c r="BA224" s="438"/>
      <c r="BB224" s="472"/>
      <c r="BC224" s="438"/>
      <c r="BD224" s="440">
        <v>0.05</v>
      </c>
      <c r="BE224" s="441"/>
    </row>
    <row r="225" spans="1:57" s="351" customFormat="1" ht="15" customHeight="1" x14ac:dyDescent="0.25">
      <c r="A225" s="436"/>
      <c r="B225" s="442"/>
      <c r="C225" s="443" t="s">
        <v>53</v>
      </c>
      <c r="D225" s="444" t="s">
        <v>29</v>
      </c>
      <c r="E225" s="441"/>
      <c r="F225" s="441"/>
      <c r="G225" s="441"/>
      <c r="H225" s="365"/>
      <c r="I225" s="365"/>
      <c r="J225" s="365"/>
      <c r="K225" s="365"/>
      <c r="L225" s="445"/>
      <c r="M225" s="445"/>
      <c r="N225" s="445">
        <f>SUM(N224:N224)</f>
        <v>93</v>
      </c>
      <c r="O225" s="445">
        <f>SUM(O224:O224)</f>
        <v>93</v>
      </c>
      <c r="P225" s="368"/>
      <c r="Q225" s="368"/>
      <c r="R225" s="368"/>
      <c r="S225" s="368"/>
      <c r="T225" s="368"/>
      <c r="U225" s="368"/>
      <c r="V225" s="368"/>
      <c r="W225" s="368"/>
      <c r="X225" s="368"/>
      <c r="Y225" s="368"/>
      <c r="Z225" s="368"/>
      <c r="AA225" s="368"/>
      <c r="AB225" s="368"/>
      <c r="AC225" s="368"/>
      <c r="AD225" s="368"/>
      <c r="AE225" s="368"/>
      <c r="AF225" s="368"/>
      <c r="AG225" s="368"/>
      <c r="AH225" s="368"/>
      <c r="AI225" s="368"/>
      <c r="AJ225" s="368"/>
      <c r="AK225" s="368"/>
      <c r="AL225" s="368"/>
      <c r="AM225" s="368"/>
      <c r="AN225" s="368"/>
      <c r="AO225" s="368"/>
      <c r="AP225" s="368"/>
      <c r="AQ225" s="368"/>
      <c r="AR225" s="484"/>
      <c r="AS225" s="484"/>
      <c r="AT225" s="445">
        <f>SUM(AT224:AT224)</f>
        <v>93</v>
      </c>
      <c r="AU225" s="445">
        <f>SUM(AU224:AU224)</f>
        <v>93</v>
      </c>
      <c r="AV225" s="446">
        <f>SUM(AV224:AV224)</f>
        <v>4.6500000000000005E-3</v>
      </c>
      <c r="AW225" s="446">
        <f>SUM(AW224:AW224)</f>
        <v>4.6500000000000005E-3</v>
      </c>
      <c r="AX225" s="436"/>
      <c r="AY225" s="436"/>
      <c r="AZ225" s="437"/>
      <c r="BA225" s="438"/>
      <c r="BB225" s="442"/>
      <c r="BC225" s="438"/>
      <c r="BD225" s="447"/>
      <c r="BE225" s="441"/>
    </row>
    <row r="226" spans="1:57" s="351" customFormat="1" ht="15" customHeight="1" x14ac:dyDescent="0.25">
      <c r="A226" s="429">
        <v>1</v>
      </c>
      <c r="B226" s="430"/>
      <c r="C226" s="431" t="s">
        <v>341</v>
      </c>
      <c r="D226" s="432" t="s">
        <v>29</v>
      </c>
      <c r="E226" s="433" t="s">
        <v>342</v>
      </c>
      <c r="F226" s="433" t="s">
        <v>343</v>
      </c>
      <c r="G226" s="433" t="s">
        <v>344</v>
      </c>
      <c r="H226" s="365"/>
      <c r="I226" s="365"/>
      <c r="J226" s="365"/>
      <c r="K226" s="365"/>
      <c r="L226" s="434"/>
      <c r="M226" s="434"/>
      <c r="N226" s="434">
        <v>530</v>
      </c>
      <c r="O226" s="434">
        <v>530</v>
      </c>
      <c r="P226" s="368"/>
      <c r="Q226" s="368"/>
      <c r="R226" s="368"/>
      <c r="S226" s="368"/>
      <c r="T226" s="368"/>
      <c r="U226" s="368"/>
      <c r="V226" s="368"/>
      <c r="W226" s="368"/>
      <c r="X226" s="368"/>
      <c r="Y226" s="368"/>
      <c r="Z226" s="368"/>
      <c r="AA226" s="368"/>
      <c r="AB226" s="368"/>
      <c r="AC226" s="368"/>
      <c r="AD226" s="368"/>
      <c r="AE226" s="368"/>
      <c r="AF226" s="368"/>
      <c r="AG226" s="368"/>
      <c r="AH226" s="368"/>
      <c r="AI226" s="368"/>
      <c r="AJ226" s="368"/>
      <c r="AK226" s="368"/>
      <c r="AL226" s="368"/>
      <c r="AM226" s="368"/>
      <c r="AN226" s="368"/>
      <c r="AO226" s="368"/>
      <c r="AP226" s="368"/>
      <c r="AQ226" s="368"/>
      <c r="AR226" s="484"/>
      <c r="AS226" s="484"/>
      <c r="AT226" s="434">
        <v>530</v>
      </c>
      <c r="AU226" s="434">
        <v>530</v>
      </c>
      <c r="AV226" s="435">
        <f>(AU226*BD226)/1000</f>
        <v>2.6499999999999999E-2</v>
      </c>
      <c r="AW226" s="435">
        <f>(AU226*BD226)/1000</f>
        <v>2.6499999999999999E-2</v>
      </c>
      <c r="AX226" s="436"/>
      <c r="AY226" s="436"/>
      <c r="AZ226" s="437"/>
      <c r="BA226" s="438"/>
      <c r="BB226" s="452"/>
      <c r="BC226" s="452"/>
      <c r="BD226" s="487">
        <v>0.05</v>
      </c>
      <c r="BE226" s="441"/>
    </row>
    <row r="227" spans="1:57" s="351" customFormat="1" ht="15" customHeight="1" x14ac:dyDescent="0.25">
      <c r="A227" s="429"/>
      <c r="B227" s="430"/>
      <c r="C227" s="443" t="s">
        <v>53</v>
      </c>
      <c r="D227" s="444"/>
      <c r="E227" s="441"/>
      <c r="F227" s="441"/>
      <c r="G227" s="441"/>
      <c r="H227" s="365"/>
      <c r="I227" s="365"/>
      <c r="J227" s="365"/>
      <c r="K227" s="365"/>
      <c r="L227" s="445"/>
      <c r="M227" s="445"/>
      <c r="N227" s="445">
        <f>SUM(N226)</f>
        <v>530</v>
      </c>
      <c r="O227" s="445">
        <f>SUM(O226)</f>
        <v>530</v>
      </c>
      <c r="P227" s="368"/>
      <c r="Q227" s="368"/>
      <c r="R227" s="368"/>
      <c r="S227" s="368"/>
      <c r="T227" s="368"/>
      <c r="U227" s="368"/>
      <c r="V227" s="368"/>
      <c r="W227" s="368"/>
      <c r="X227" s="368"/>
      <c r="Y227" s="368"/>
      <c r="Z227" s="368"/>
      <c r="AA227" s="368"/>
      <c r="AB227" s="368"/>
      <c r="AC227" s="368"/>
      <c r="AD227" s="368"/>
      <c r="AE227" s="368"/>
      <c r="AF227" s="368"/>
      <c r="AG227" s="368"/>
      <c r="AH227" s="368"/>
      <c r="AI227" s="368"/>
      <c r="AJ227" s="368"/>
      <c r="AK227" s="368"/>
      <c r="AL227" s="368"/>
      <c r="AM227" s="368"/>
      <c r="AN227" s="368"/>
      <c r="AO227" s="368"/>
      <c r="AP227" s="368"/>
      <c r="AQ227" s="368"/>
      <c r="AR227" s="484"/>
      <c r="AS227" s="484"/>
      <c r="AT227" s="445">
        <f>SUM(AT226)</f>
        <v>530</v>
      </c>
      <c r="AU227" s="445">
        <f>SUM(AU226)</f>
        <v>530</v>
      </c>
      <c r="AV227" s="488">
        <f>SUM(AV226)</f>
        <v>2.6499999999999999E-2</v>
      </c>
      <c r="AW227" s="488">
        <f>SUM(AW226)</f>
        <v>2.6499999999999999E-2</v>
      </c>
      <c r="AX227" s="436"/>
      <c r="AY227" s="436"/>
      <c r="AZ227" s="437"/>
      <c r="BA227" s="438"/>
      <c r="BB227" s="442"/>
      <c r="BC227" s="438"/>
      <c r="BD227" s="447"/>
      <c r="BE227" s="441"/>
    </row>
    <row r="228" spans="1:57" s="351" customFormat="1" ht="15" customHeight="1" x14ac:dyDescent="0.25">
      <c r="A228" s="489">
        <v>1</v>
      </c>
      <c r="B228" s="490" t="s">
        <v>345</v>
      </c>
      <c r="C228" s="491" t="s">
        <v>346</v>
      </c>
      <c r="D228" s="432" t="s">
        <v>29</v>
      </c>
      <c r="E228" s="490" t="s">
        <v>39</v>
      </c>
      <c r="F228" s="489">
        <v>84</v>
      </c>
      <c r="G228" s="490" t="s">
        <v>40</v>
      </c>
      <c r="H228" s="365"/>
      <c r="I228" s="365"/>
      <c r="J228" s="365"/>
      <c r="K228" s="365"/>
      <c r="L228" s="469"/>
      <c r="M228" s="469"/>
      <c r="N228" s="434">
        <v>1</v>
      </c>
      <c r="O228" s="434">
        <v>1</v>
      </c>
      <c r="P228" s="368"/>
      <c r="Q228" s="368"/>
      <c r="R228" s="368"/>
      <c r="S228" s="368"/>
      <c r="T228" s="368"/>
      <c r="U228" s="368"/>
      <c r="V228" s="368"/>
      <c r="W228" s="368"/>
      <c r="X228" s="368"/>
      <c r="Y228" s="368"/>
      <c r="Z228" s="368"/>
      <c r="AA228" s="368"/>
      <c r="AB228" s="368"/>
      <c r="AC228" s="368"/>
      <c r="AD228" s="368"/>
      <c r="AE228" s="368"/>
      <c r="AF228" s="368"/>
      <c r="AG228" s="368"/>
      <c r="AH228" s="368"/>
      <c r="AI228" s="368"/>
      <c r="AJ228" s="368"/>
      <c r="AK228" s="368"/>
      <c r="AL228" s="368"/>
      <c r="AM228" s="368"/>
      <c r="AN228" s="368"/>
      <c r="AO228" s="368"/>
      <c r="AP228" s="368"/>
      <c r="AQ228" s="368"/>
      <c r="AR228" s="484"/>
      <c r="AS228" s="484"/>
      <c r="AT228" s="434">
        <v>1</v>
      </c>
      <c r="AU228" s="434">
        <v>1</v>
      </c>
      <c r="AV228" s="435">
        <f>((AU228/BC228)*BB228)/1000</f>
        <v>2.5999999999999999E-2</v>
      </c>
      <c r="AW228" s="435">
        <f>(AU228*BD228)/1000</f>
        <v>1.3949999999999999E-2</v>
      </c>
      <c r="AX228" s="436"/>
      <c r="AY228" s="436"/>
      <c r="AZ228" s="437"/>
      <c r="BA228" s="438"/>
      <c r="BB228" s="472">
        <v>52</v>
      </c>
      <c r="BC228" s="471">
        <v>2</v>
      </c>
      <c r="BD228" s="492">
        <v>13.95</v>
      </c>
      <c r="BE228" s="441"/>
    </row>
    <row r="229" spans="1:57" s="351" customFormat="1" ht="15" customHeight="1" x14ac:dyDescent="0.25">
      <c r="A229" s="489">
        <v>2</v>
      </c>
      <c r="B229" s="490" t="s">
        <v>345</v>
      </c>
      <c r="C229" s="491" t="s">
        <v>346</v>
      </c>
      <c r="D229" s="432" t="s">
        <v>29</v>
      </c>
      <c r="E229" s="490" t="s">
        <v>41</v>
      </c>
      <c r="F229" s="489">
        <v>85</v>
      </c>
      <c r="G229" s="490" t="s">
        <v>40</v>
      </c>
      <c r="H229" s="365"/>
      <c r="I229" s="365"/>
      <c r="J229" s="365"/>
      <c r="K229" s="365"/>
      <c r="L229" s="469"/>
      <c r="M229" s="469"/>
      <c r="N229" s="434">
        <v>2</v>
      </c>
      <c r="O229" s="434">
        <v>2</v>
      </c>
      <c r="P229" s="368"/>
      <c r="Q229" s="368"/>
      <c r="R229" s="368"/>
      <c r="S229" s="368"/>
      <c r="T229" s="368"/>
      <c r="U229" s="368"/>
      <c r="V229" s="368"/>
      <c r="W229" s="368"/>
      <c r="X229" s="368"/>
      <c r="Y229" s="368"/>
      <c r="Z229" s="368"/>
      <c r="AA229" s="368"/>
      <c r="AB229" s="368"/>
      <c r="AC229" s="368"/>
      <c r="AD229" s="368"/>
      <c r="AE229" s="368"/>
      <c r="AF229" s="368"/>
      <c r="AG229" s="368"/>
      <c r="AH229" s="368"/>
      <c r="AI229" s="368"/>
      <c r="AJ229" s="368"/>
      <c r="AK229" s="368"/>
      <c r="AL229" s="368"/>
      <c r="AM229" s="368"/>
      <c r="AN229" s="368"/>
      <c r="AO229" s="368"/>
      <c r="AP229" s="368"/>
      <c r="AQ229" s="368"/>
      <c r="AR229" s="484"/>
      <c r="AS229" s="484"/>
      <c r="AT229" s="434">
        <v>2</v>
      </c>
      <c r="AU229" s="434">
        <v>2</v>
      </c>
      <c r="AV229" s="435">
        <f>((AU229/BC229)*BB229)/1000</f>
        <v>5.1999999999999998E-2</v>
      </c>
      <c r="AW229" s="435">
        <f>(AU229*BD229)/1000</f>
        <v>2.7899999999999998E-2</v>
      </c>
      <c r="AX229" s="436"/>
      <c r="AY229" s="436"/>
      <c r="AZ229" s="437"/>
      <c r="BA229" s="438"/>
      <c r="BB229" s="472">
        <v>52</v>
      </c>
      <c r="BC229" s="471">
        <v>2</v>
      </c>
      <c r="BD229" s="492">
        <v>13.95</v>
      </c>
      <c r="BE229" s="441"/>
    </row>
    <row r="230" spans="1:57" s="351" customFormat="1" ht="15" customHeight="1" x14ac:dyDescent="0.25">
      <c r="A230" s="489">
        <v>3</v>
      </c>
      <c r="B230" s="490" t="s">
        <v>345</v>
      </c>
      <c r="C230" s="491" t="s">
        <v>346</v>
      </c>
      <c r="D230" s="432" t="s">
        <v>29</v>
      </c>
      <c r="E230" s="490" t="s">
        <v>95</v>
      </c>
      <c r="F230" s="489">
        <v>96</v>
      </c>
      <c r="G230" s="490" t="s">
        <v>40</v>
      </c>
      <c r="H230" s="365"/>
      <c r="I230" s="365"/>
      <c r="J230" s="365"/>
      <c r="K230" s="365"/>
      <c r="L230" s="469"/>
      <c r="M230" s="469"/>
      <c r="N230" s="434">
        <v>1</v>
      </c>
      <c r="O230" s="434">
        <v>1</v>
      </c>
      <c r="P230" s="368"/>
      <c r="Q230" s="368"/>
      <c r="R230" s="368"/>
      <c r="S230" s="368"/>
      <c r="T230" s="368"/>
      <c r="U230" s="368"/>
      <c r="V230" s="368"/>
      <c r="W230" s="368"/>
      <c r="X230" s="368"/>
      <c r="Y230" s="368"/>
      <c r="Z230" s="368"/>
      <c r="AA230" s="368"/>
      <c r="AB230" s="368"/>
      <c r="AC230" s="368"/>
      <c r="AD230" s="368"/>
      <c r="AE230" s="368"/>
      <c r="AF230" s="368"/>
      <c r="AG230" s="368"/>
      <c r="AH230" s="368"/>
      <c r="AI230" s="368"/>
      <c r="AJ230" s="368"/>
      <c r="AK230" s="368"/>
      <c r="AL230" s="368"/>
      <c r="AM230" s="368"/>
      <c r="AN230" s="368"/>
      <c r="AO230" s="368"/>
      <c r="AP230" s="368"/>
      <c r="AQ230" s="368"/>
      <c r="AR230" s="484"/>
      <c r="AS230" s="484"/>
      <c r="AT230" s="434">
        <v>1</v>
      </c>
      <c r="AU230" s="434">
        <v>1</v>
      </c>
      <c r="AV230" s="435">
        <f>((AU230/BC230)*BB230)/1000</f>
        <v>2.5999999999999999E-2</v>
      </c>
      <c r="AW230" s="435">
        <f>(AU230*BD230)/1000</f>
        <v>1.3949999999999999E-2</v>
      </c>
      <c r="AX230" s="436"/>
      <c r="AY230" s="436"/>
      <c r="AZ230" s="437"/>
      <c r="BA230" s="438"/>
      <c r="BB230" s="472">
        <v>52</v>
      </c>
      <c r="BC230" s="471">
        <v>2</v>
      </c>
      <c r="BD230" s="492">
        <v>13.95</v>
      </c>
      <c r="BE230" s="441"/>
    </row>
    <row r="231" spans="1:57" s="351" customFormat="1" ht="15" customHeight="1" x14ac:dyDescent="0.25">
      <c r="A231" s="436"/>
      <c r="B231" s="442"/>
      <c r="C231" s="443" t="s">
        <v>53</v>
      </c>
      <c r="D231" s="444" t="s">
        <v>29</v>
      </c>
      <c r="E231" s="441"/>
      <c r="F231" s="441"/>
      <c r="G231" s="441"/>
      <c r="H231" s="365"/>
      <c r="I231" s="365"/>
      <c r="J231" s="365"/>
      <c r="K231" s="365"/>
      <c r="L231" s="445"/>
      <c r="M231" s="445"/>
      <c r="N231" s="445">
        <f>SUM(N228:N230)</f>
        <v>4</v>
      </c>
      <c r="O231" s="445">
        <f>SUM(O228:O230)</f>
        <v>4</v>
      </c>
      <c r="P231" s="368"/>
      <c r="Q231" s="368"/>
      <c r="R231" s="368"/>
      <c r="S231" s="368"/>
      <c r="T231" s="368"/>
      <c r="U231" s="368"/>
      <c r="V231" s="368"/>
      <c r="W231" s="368"/>
      <c r="X231" s="368"/>
      <c r="Y231" s="368"/>
      <c r="Z231" s="368"/>
      <c r="AA231" s="368"/>
      <c r="AB231" s="368"/>
      <c r="AC231" s="368"/>
      <c r="AD231" s="368"/>
      <c r="AE231" s="368"/>
      <c r="AF231" s="368"/>
      <c r="AG231" s="368"/>
      <c r="AH231" s="368"/>
      <c r="AI231" s="368"/>
      <c r="AJ231" s="368"/>
      <c r="AK231" s="368"/>
      <c r="AL231" s="368"/>
      <c r="AM231" s="368"/>
      <c r="AN231" s="368"/>
      <c r="AO231" s="368"/>
      <c r="AP231" s="368"/>
      <c r="AQ231" s="368"/>
      <c r="AR231" s="484"/>
      <c r="AS231" s="484"/>
      <c r="AT231" s="445">
        <f>SUM(AT228:AT230)</f>
        <v>4</v>
      </c>
      <c r="AU231" s="445">
        <f>SUM(AU228:AU230)</f>
        <v>4</v>
      </c>
      <c r="AV231" s="446">
        <f>SUM(AV228:AV230)</f>
        <v>0.104</v>
      </c>
      <c r="AW231" s="446">
        <f>SUM(AW228:AW228)</f>
        <v>1.3949999999999999E-2</v>
      </c>
      <c r="AX231" s="436"/>
      <c r="AY231" s="436"/>
      <c r="AZ231" s="437"/>
      <c r="BA231" s="438"/>
      <c r="BB231" s="442"/>
      <c r="BC231" s="438"/>
      <c r="BD231" s="447"/>
      <c r="BE231" s="441"/>
    </row>
    <row r="232" spans="1:57" s="1585" customFormat="1" ht="15" customHeight="1" x14ac:dyDescent="0.25">
      <c r="A232" s="1586">
        <v>1</v>
      </c>
      <c r="B232" s="1587" t="s">
        <v>1162</v>
      </c>
      <c r="C232" s="1588" t="s">
        <v>1163</v>
      </c>
      <c r="D232" s="1589" t="s">
        <v>29</v>
      </c>
      <c r="E232" s="1587" t="s">
        <v>1164</v>
      </c>
      <c r="F232" s="1587" t="s">
        <v>1165</v>
      </c>
      <c r="G232" s="1587" t="s">
        <v>344</v>
      </c>
      <c r="H232" s="1590"/>
      <c r="I232" s="1590"/>
      <c r="J232" s="1590"/>
      <c r="K232" s="1590"/>
      <c r="L232" s="9"/>
      <c r="M232" s="9"/>
      <c r="N232" s="1591">
        <v>9440</v>
      </c>
      <c r="O232" s="1592">
        <f>SUM(L232+M232+N232)</f>
        <v>9440</v>
      </c>
      <c r="P232" s="1584"/>
      <c r="Q232" s="1584"/>
      <c r="R232" s="1584"/>
      <c r="S232" s="1584"/>
      <c r="T232" s="1584"/>
      <c r="U232" s="1584"/>
      <c r="V232" s="1584"/>
      <c r="W232" s="1584"/>
      <c r="X232" s="1584"/>
      <c r="Y232" s="1584"/>
      <c r="Z232" s="1584"/>
      <c r="AA232" s="1584"/>
      <c r="AB232" s="1584"/>
      <c r="AC232" s="1584"/>
      <c r="AD232" s="1584"/>
      <c r="AE232" s="1584"/>
      <c r="AF232" s="1584"/>
      <c r="AG232" s="1584"/>
      <c r="AH232" s="1584"/>
      <c r="AI232" s="1584"/>
      <c r="AJ232" s="1584"/>
      <c r="AK232" s="1584"/>
      <c r="AL232" s="1584"/>
      <c r="AM232" s="1584"/>
      <c r="AN232" s="1584"/>
      <c r="AO232" s="1584"/>
      <c r="AP232" s="1584"/>
      <c r="AQ232" s="1584"/>
      <c r="AR232" s="3">
        <f t="shared" ref="AR232:AT254" si="43">L232+P232+T232+X232+AB232+AF232+AJ232+AN232</f>
        <v>0</v>
      </c>
      <c r="AS232" s="3">
        <f t="shared" si="43"/>
        <v>0</v>
      </c>
      <c r="AT232" s="3">
        <f t="shared" si="43"/>
        <v>9440</v>
      </c>
      <c r="AU232" s="3">
        <f t="shared" ref="AU232:AU260" si="44">AR232+AS232+AT232</f>
        <v>9440</v>
      </c>
      <c r="AV232" s="1593">
        <f t="shared" ref="AV232:AV249" si="45">((AU232/BC232)*BB232)/1000</f>
        <v>0.30036363636363639</v>
      </c>
      <c r="AW232" s="1593">
        <f t="shared" ref="AW232:AW249" si="46">(AU232*BD232)/1000</f>
        <v>0.21334400000000001</v>
      </c>
      <c r="AX232" s="1589" t="s">
        <v>103</v>
      </c>
      <c r="AY232" s="1594"/>
      <c r="AZ232" s="1595"/>
      <c r="BA232" s="1596"/>
      <c r="BB232" s="1597">
        <v>28</v>
      </c>
      <c r="BC232" s="1589">
        <v>880</v>
      </c>
      <c r="BD232" s="1598">
        <v>2.2599999999999999E-2</v>
      </c>
      <c r="BE232" s="1599"/>
    </row>
    <row r="233" spans="1:57" s="1585" customFormat="1" ht="15" customHeight="1" x14ac:dyDescent="0.25">
      <c r="A233" s="1586">
        <v>2</v>
      </c>
      <c r="B233" s="1587" t="s">
        <v>1162</v>
      </c>
      <c r="C233" s="1588" t="s">
        <v>1163</v>
      </c>
      <c r="D233" s="1589" t="s">
        <v>29</v>
      </c>
      <c r="E233" s="1587" t="s">
        <v>1166</v>
      </c>
      <c r="F233" s="1587" t="s">
        <v>1165</v>
      </c>
      <c r="G233" s="1587" t="s">
        <v>344</v>
      </c>
      <c r="H233" s="1590"/>
      <c r="I233" s="1590"/>
      <c r="J233" s="1590"/>
      <c r="K233" s="1590"/>
      <c r="L233" s="9"/>
      <c r="M233" s="9"/>
      <c r="N233" s="1591">
        <v>52560</v>
      </c>
      <c r="O233" s="1592">
        <f t="shared" ref="O233:O254" si="47">SUM(L233+M233+N233)</f>
        <v>52560</v>
      </c>
      <c r="P233" s="1584"/>
      <c r="Q233" s="1584"/>
      <c r="R233" s="1584"/>
      <c r="S233" s="1584"/>
      <c r="T233" s="1584"/>
      <c r="U233" s="1584"/>
      <c r="V233" s="1584"/>
      <c r="W233" s="1584"/>
      <c r="X233" s="1584"/>
      <c r="Y233" s="1584"/>
      <c r="Z233" s="1584"/>
      <c r="AA233" s="1584"/>
      <c r="AB233" s="1584"/>
      <c r="AC233" s="1584"/>
      <c r="AD233" s="1584"/>
      <c r="AE233" s="1584"/>
      <c r="AF233" s="1584"/>
      <c r="AG233" s="1584"/>
      <c r="AH233" s="1584"/>
      <c r="AI233" s="1584"/>
      <c r="AJ233" s="1584"/>
      <c r="AK233" s="1584"/>
      <c r="AL233" s="1584"/>
      <c r="AM233" s="1584"/>
      <c r="AN233" s="1584"/>
      <c r="AO233" s="1584"/>
      <c r="AP233" s="1584"/>
      <c r="AQ233" s="1584"/>
      <c r="AR233" s="3">
        <f t="shared" si="43"/>
        <v>0</v>
      </c>
      <c r="AS233" s="3">
        <f t="shared" si="43"/>
        <v>0</v>
      </c>
      <c r="AT233" s="3">
        <f t="shared" si="43"/>
        <v>52560</v>
      </c>
      <c r="AU233" s="3">
        <f t="shared" si="44"/>
        <v>52560</v>
      </c>
      <c r="AV233" s="1593">
        <f t="shared" si="45"/>
        <v>1.6723636363636363</v>
      </c>
      <c r="AW233" s="1593">
        <f t="shared" si="46"/>
        <v>1.187856</v>
      </c>
      <c r="AX233" s="1589" t="s">
        <v>103</v>
      </c>
      <c r="AY233" s="1594"/>
      <c r="AZ233" s="1595"/>
      <c r="BA233" s="1596"/>
      <c r="BB233" s="1597">
        <v>28</v>
      </c>
      <c r="BC233" s="1589">
        <v>880</v>
      </c>
      <c r="BD233" s="1598">
        <v>2.2599999999999999E-2</v>
      </c>
      <c r="BE233" s="1599"/>
    </row>
    <row r="234" spans="1:57" s="1585" customFormat="1" ht="15" customHeight="1" x14ac:dyDescent="0.25">
      <c r="A234" s="1586">
        <v>3</v>
      </c>
      <c r="B234" s="1587" t="s">
        <v>1162</v>
      </c>
      <c r="C234" s="1588" t="s">
        <v>1163</v>
      </c>
      <c r="D234" s="1589" t="s">
        <v>29</v>
      </c>
      <c r="E234" s="1587" t="s">
        <v>1167</v>
      </c>
      <c r="F234" s="1587" t="s">
        <v>1165</v>
      </c>
      <c r="G234" s="1587" t="s">
        <v>1168</v>
      </c>
      <c r="H234" s="1590"/>
      <c r="I234" s="1590"/>
      <c r="J234" s="1590"/>
      <c r="K234" s="1590"/>
      <c r="L234" s="9"/>
      <c r="M234" s="9"/>
      <c r="N234" s="1591">
        <v>111720</v>
      </c>
      <c r="O234" s="1592">
        <f t="shared" si="47"/>
        <v>111720</v>
      </c>
      <c r="P234" s="1584"/>
      <c r="Q234" s="1584"/>
      <c r="R234" s="1584"/>
      <c r="S234" s="1584"/>
      <c r="T234" s="1584"/>
      <c r="U234" s="1584"/>
      <c r="V234" s="1584"/>
      <c r="W234" s="1584"/>
      <c r="X234" s="1584"/>
      <c r="Y234" s="1584"/>
      <c r="Z234" s="1584"/>
      <c r="AA234" s="1584"/>
      <c r="AB234" s="1584"/>
      <c r="AC234" s="1584"/>
      <c r="AD234" s="1584"/>
      <c r="AE234" s="1584"/>
      <c r="AF234" s="1584"/>
      <c r="AG234" s="1584"/>
      <c r="AH234" s="1584"/>
      <c r="AI234" s="1584"/>
      <c r="AJ234" s="1584"/>
      <c r="AK234" s="1584"/>
      <c r="AL234" s="1584"/>
      <c r="AM234" s="1584"/>
      <c r="AN234" s="1584"/>
      <c r="AO234" s="1584"/>
      <c r="AP234" s="1584"/>
      <c r="AQ234" s="1584"/>
      <c r="AR234" s="3">
        <f t="shared" si="43"/>
        <v>0</v>
      </c>
      <c r="AS234" s="3">
        <f t="shared" si="43"/>
        <v>0</v>
      </c>
      <c r="AT234" s="3">
        <f t="shared" si="43"/>
        <v>111720</v>
      </c>
      <c r="AU234" s="3">
        <f t="shared" si="44"/>
        <v>111720</v>
      </c>
      <c r="AV234" s="1593">
        <f>((AU234/BC234)*BB234)/1000</f>
        <v>3.5547272727272725</v>
      </c>
      <c r="AW234" s="1593">
        <f>(AU234*BD234)/1000</f>
        <v>2.5248719999999998</v>
      </c>
      <c r="AX234" s="1589" t="s">
        <v>103</v>
      </c>
      <c r="AY234" s="1594"/>
      <c r="AZ234" s="1595"/>
      <c r="BA234" s="1596"/>
      <c r="BB234" s="1597">
        <v>28</v>
      </c>
      <c r="BC234" s="1589">
        <v>880</v>
      </c>
      <c r="BD234" s="1598">
        <v>2.2599999999999999E-2</v>
      </c>
      <c r="BE234" s="1599"/>
    </row>
    <row r="235" spans="1:57" s="1585" customFormat="1" ht="15" customHeight="1" x14ac:dyDescent="0.25">
      <c r="A235" s="1586">
        <v>4</v>
      </c>
      <c r="B235" s="1587" t="s">
        <v>1162</v>
      </c>
      <c r="C235" s="1588" t="s">
        <v>1163</v>
      </c>
      <c r="D235" s="1589" t="s">
        <v>29</v>
      </c>
      <c r="E235" s="1587" t="s">
        <v>1169</v>
      </c>
      <c r="F235" s="1587" t="s">
        <v>1165</v>
      </c>
      <c r="G235" s="1587" t="s">
        <v>1168</v>
      </c>
      <c r="H235" s="1590"/>
      <c r="I235" s="1590"/>
      <c r="J235" s="1590"/>
      <c r="K235" s="1590"/>
      <c r="L235" s="9"/>
      <c r="M235" s="9"/>
      <c r="N235" s="1591">
        <v>48360</v>
      </c>
      <c r="O235" s="1592">
        <f t="shared" si="47"/>
        <v>48360</v>
      </c>
      <c r="P235" s="1584"/>
      <c r="Q235" s="1584"/>
      <c r="R235" s="1584"/>
      <c r="S235" s="1584"/>
      <c r="T235" s="1584"/>
      <c r="U235" s="1584"/>
      <c r="V235" s="1584"/>
      <c r="W235" s="1584"/>
      <c r="X235" s="1584"/>
      <c r="Y235" s="1584"/>
      <c r="Z235" s="1584"/>
      <c r="AA235" s="1584"/>
      <c r="AB235" s="1584"/>
      <c r="AC235" s="1584"/>
      <c r="AD235" s="1584"/>
      <c r="AE235" s="1584"/>
      <c r="AF235" s="1584"/>
      <c r="AG235" s="1584"/>
      <c r="AH235" s="1584"/>
      <c r="AI235" s="1584"/>
      <c r="AJ235" s="1584"/>
      <c r="AK235" s="1584"/>
      <c r="AL235" s="1584"/>
      <c r="AM235" s="1584"/>
      <c r="AN235" s="1584"/>
      <c r="AO235" s="1584"/>
      <c r="AP235" s="1584"/>
      <c r="AQ235" s="1584"/>
      <c r="AR235" s="3">
        <f t="shared" si="43"/>
        <v>0</v>
      </c>
      <c r="AS235" s="3">
        <f t="shared" si="43"/>
        <v>0</v>
      </c>
      <c r="AT235" s="3">
        <f t="shared" si="43"/>
        <v>48360</v>
      </c>
      <c r="AU235" s="3">
        <f t="shared" si="44"/>
        <v>48360</v>
      </c>
      <c r="AV235" s="1593">
        <f>((AU235/BC235)*BB235)/1000</f>
        <v>1.5387272727272727</v>
      </c>
      <c r="AW235" s="1593">
        <f>(AU235*BD235)/1000</f>
        <v>1.0929359999999999</v>
      </c>
      <c r="AX235" s="1589" t="s">
        <v>103</v>
      </c>
      <c r="AY235" s="1594"/>
      <c r="AZ235" s="1595"/>
      <c r="BA235" s="1596"/>
      <c r="BB235" s="1597">
        <v>28</v>
      </c>
      <c r="BC235" s="1589">
        <v>880</v>
      </c>
      <c r="BD235" s="1598">
        <v>2.2599999999999999E-2</v>
      </c>
      <c r="BE235" s="1599"/>
    </row>
    <row r="236" spans="1:57" s="1585" customFormat="1" ht="15" customHeight="1" x14ac:dyDescent="0.25">
      <c r="A236" s="1586">
        <v>5</v>
      </c>
      <c r="B236" s="1587" t="s">
        <v>1162</v>
      </c>
      <c r="C236" s="1588" t="s">
        <v>1163</v>
      </c>
      <c r="D236" s="1589" t="s">
        <v>29</v>
      </c>
      <c r="E236" s="1587" t="s">
        <v>1170</v>
      </c>
      <c r="F236" s="1587" t="s">
        <v>1165</v>
      </c>
      <c r="G236" s="1587" t="s">
        <v>344</v>
      </c>
      <c r="H236" s="1590"/>
      <c r="I236" s="1590"/>
      <c r="J236" s="1590"/>
      <c r="K236" s="1590"/>
      <c r="L236" s="9"/>
      <c r="M236" s="9"/>
      <c r="N236" s="1591">
        <v>48220</v>
      </c>
      <c r="O236" s="1592">
        <f t="shared" si="47"/>
        <v>48220</v>
      </c>
      <c r="P236" s="1584"/>
      <c r="Q236" s="1584"/>
      <c r="R236" s="1584"/>
      <c r="S236" s="1584"/>
      <c r="T236" s="1584"/>
      <c r="U236" s="1584"/>
      <c r="V236" s="1584"/>
      <c r="W236" s="1584"/>
      <c r="X236" s="1584"/>
      <c r="Y236" s="1584"/>
      <c r="Z236" s="1584"/>
      <c r="AA236" s="1584"/>
      <c r="AB236" s="1584"/>
      <c r="AC236" s="1584"/>
      <c r="AD236" s="1584"/>
      <c r="AE236" s="1584"/>
      <c r="AF236" s="1584"/>
      <c r="AG236" s="1584"/>
      <c r="AH236" s="1584"/>
      <c r="AI236" s="1584"/>
      <c r="AJ236" s="1584"/>
      <c r="AK236" s="1584"/>
      <c r="AL236" s="1584"/>
      <c r="AM236" s="1584"/>
      <c r="AN236" s="1584"/>
      <c r="AO236" s="1584"/>
      <c r="AP236" s="1584"/>
      <c r="AQ236" s="1584"/>
      <c r="AR236" s="3">
        <f t="shared" si="43"/>
        <v>0</v>
      </c>
      <c r="AS236" s="3">
        <f t="shared" si="43"/>
        <v>0</v>
      </c>
      <c r="AT236" s="3">
        <f t="shared" si="43"/>
        <v>48220</v>
      </c>
      <c r="AU236" s="3">
        <f t="shared" si="44"/>
        <v>48220</v>
      </c>
      <c r="AV236" s="1593">
        <f t="shared" si="45"/>
        <v>1.5342727272727272</v>
      </c>
      <c r="AW236" s="1593">
        <f t="shared" si="46"/>
        <v>1.089772</v>
      </c>
      <c r="AX236" s="1589" t="s">
        <v>103</v>
      </c>
      <c r="AY236" s="1594"/>
      <c r="AZ236" s="1595"/>
      <c r="BA236" s="1596"/>
      <c r="BB236" s="1597">
        <v>28</v>
      </c>
      <c r="BC236" s="1589">
        <v>880</v>
      </c>
      <c r="BD236" s="1598">
        <v>2.2599999999999999E-2</v>
      </c>
      <c r="BE236" s="1599"/>
    </row>
    <row r="237" spans="1:57" s="1585" customFormat="1" ht="15" customHeight="1" x14ac:dyDescent="0.25">
      <c r="A237" s="1586">
        <v>6</v>
      </c>
      <c r="B237" s="1587" t="s">
        <v>1162</v>
      </c>
      <c r="C237" s="1588" t="s">
        <v>1163</v>
      </c>
      <c r="D237" s="1589" t="s">
        <v>29</v>
      </c>
      <c r="E237" s="1587" t="s">
        <v>1171</v>
      </c>
      <c r="F237" s="1587" t="s">
        <v>1165</v>
      </c>
      <c r="G237" s="1587" t="s">
        <v>1168</v>
      </c>
      <c r="H237" s="1590"/>
      <c r="I237" s="1590"/>
      <c r="J237" s="1590"/>
      <c r="K237" s="1590"/>
      <c r="L237" s="9"/>
      <c r="M237" s="9"/>
      <c r="N237" s="1591">
        <v>183306</v>
      </c>
      <c r="O237" s="1592">
        <f t="shared" si="47"/>
        <v>183306</v>
      </c>
      <c r="P237" s="1584"/>
      <c r="Q237" s="1584"/>
      <c r="R237" s="1584"/>
      <c r="S237" s="1584"/>
      <c r="T237" s="1584"/>
      <c r="U237" s="1584"/>
      <c r="V237" s="1584"/>
      <c r="W237" s="1584"/>
      <c r="X237" s="1584"/>
      <c r="Y237" s="1584"/>
      <c r="Z237" s="1584"/>
      <c r="AA237" s="1584"/>
      <c r="AB237" s="1584"/>
      <c r="AC237" s="1584"/>
      <c r="AD237" s="1584"/>
      <c r="AE237" s="1584"/>
      <c r="AF237" s="1584"/>
      <c r="AG237" s="1584"/>
      <c r="AH237" s="1584"/>
      <c r="AI237" s="1584"/>
      <c r="AJ237" s="1584"/>
      <c r="AK237" s="1584"/>
      <c r="AL237" s="1584"/>
      <c r="AM237" s="1584"/>
      <c r="AN237" s="1584"/>
      <c r="AO237" s="1584"/>
      <c r="AP237" s="1584"/>
      <c r="AQ237" s="1584"/>
      <c r="AR237" s="3">
        <f t="shared" si="43"/>
        <v>0</v>
      </c>
      <c r="AS237" s="3">
        <f t="shared" si="43"/>
        <v>0</v>
      </c>
      <c r="AT237" s="3">
        <f t="shared" si="43"/>
        <v>183306</v>
      </c>
      <c r="AU237" s="3">
        <f t="shared" si="44"/>
        <v>183306</v>
      </c>
      <c r="AV237" s="1593">
        <f>((AU237/BC237)*BB237)/1000</f>
        <v>5.8324636363636362</v>
      </c>
      <c r="AW237" s="1593">
        <f>(AU237*BD237)/1000</f>
        <v>4.1427155999999998</v>
      </c>
      <c r="AX237" s="1589" t="s">
        <v>103</v>
      </c>
      <c r="AY237" s="1594"/>
      <c r="AZ237" s="1595"/>
      <c r="BA237" s="1596"/>
      <c r="BB237" s="1597">
        <v>28</v>
      </c>
      <c r="BC237" s="1589">
        <v>880</v>
      </c>
      <c r="BD237" s="1598">
        <v>2.2599999999999999E-2</v>
      </c>
      <c r="BE237" s="1599"/>
    </row>
    <row r="238" spans="1:57" s="1585" customFormat="1" ht="15" customHeight="1" x14ac:dyDescent="0.25">
      <c r="A238" s="1586">
        <v>7</v>
      </c>
      <c r="B238" s="1587" t="s">
        <v>1162</v>
      </c>
      <c r="C238" s="1588" t="s">
        <v>1163</v>
      </c>
      <c r="D238" s="1589" t="s">
        <v>29</v>
      </c>
      <c r="E238" s="1587" t="s">
        <v>1172</v>
      </c>
      <c r="F238" s="1587" t="s">
        <v>1165</v>
      </c>
      <c r="G238" s="1587" t="s">
        <v>344</v>
      </c>
      <c r="H238" s="1590"/>
      <c r="I238" s="1590"/>
      <c r="J238" s="1590"/>
      <c r="K238" s="1590"/>
      <c r="L238" s="9"/>
      <c r="M238" s="9"/>
      <c r="N238" s="1591">
        <v>14040</v>
      </c>
      <c r="O238" s="1592">
        <f t="shared" si="47"/>
        <v>14040</v>
      </c>
      <c r="P238" s="1584"/>
      <c r="Q238" s="1584"/>
      <c r="R238" s="1584"/>
      <c r="S238" s="1584"/>
      <c r="T238" s="1584"/>
      <c r="U238" s="1584"/>
      <c r="V238" s="1584"/>
      <c r="W238" s="1584"/>
      <c r="X238" s="1584"/>
      <c r="Y238" s="1584"/>
      <c r="Z238" s="1584"/>
      <c r="AA238" s="1584"/>
      <c r="AB238" s="1584"/>
      <c r="AC238" s="1584"/>
      <c r="AD238" s="1584"/>
      <c r="AE238" s="1584"/>
      <c r="AF238" s="1584"/>
      <c r="AG238" s="1584"/>
      <c r="AH238" s="1584"/>
      <c r="AI238" s="1584"/>
      <c r="AJ238" s="1584"/>
      <c r="AK238" s="1584"/>
      <c r="AL238" s="1584"/>
      <c r="AM238" s="1584"/>
      <c r="AN238" s="1584"/>
      <c r="AO238" s="1584"/>
      <c r="AP238" s="1584"/>
      <c r="AQ238" s="1584"/>
      <c r="AR238" s="3">
        <f t="shared" si="43"/>
        <v>0</v>
      </c>
      <c r="AS238" s="3">
        <f t="shared" si="43"/>
        <v>0</v>
      </c>
      <c r="AT238" s="3">
        <f t="shared" si="43"/>
        <v>14040</v>
      </c>
      <c r="AU238" s="3">
        <f t="shared" si="44"/>
        <v>14040</v>
      </c>
      <c r="AV238" s="1593">
        <f>((AU238/BC238)*BB238)/1000</f>
        <v>0.44672727272727275</v>
      </c>
      <c r="AW238" s="1593">
        <f>(AU238*BD238)/1000</f>
        <v>0.31730399999999997</v>
      </c>
      <c r="AX238" s="1589" t="s">
        <v>103</v>
      </c>
      <c r="AY238" s="1594"/>
      <c r="AZ238" s="1595"/>
      <c r="BA238" s="1596"/>
      <c r="BB238" s="1597">
        <v>28</v>
      </c>
      <c r="BC238" s="1589">
        <v>880</v>
      </c>
      <c r="BD238" s="1598">
        <v>2.2599999999999999E-2</v>
      </c>
      <c r="BE238" s="1599"/>
    </row>
    <row r="239" spans="1:57" s="1585" customFormat="1" ht="15" customHeight="1" x14ac:dyDescent="0.25">
      <c r="A239" s="1586">
        <v>8</v>
      </c>
      <c r="B239" s="1587" t="s">
        <v>1162</v>
      </c>
      <c r="C239" s="1588" t="s">
        <v>1163</v>
      </c>
      <c r="D239" s="1589" t="s">
        <v>29</v>
      </c>
      <c r="E239" s="1587" t="s">
        <v>1173</v>
      </c>
      <c r="F239" s="1587" t="s">
        <v>1174</v>
      </c>
      <c r="G239" s="1587" t="s">
        <v>1168</v>
      </c>
      <c r="H239" s="1590"/>
      <c r="I239" s="1590"/>
      <c r="J239" s="1590"/>
      <c r="K239" s="1590"/>
      <c r="L239" s="9"/>
      <c r="M239" s="9"/>
      <c r="N239" s="1591">
        <v>13600</v>
      </c>
      <c r="O239" s="1592">
        <f t="shared" si="47"/>
        <v>13600</v>
      </c>
      <c r="P239" s="1584"/>
      <c r="Q239" s="1584"/>
      <c r="R239" s="1584"/>
      <c r="S239" s="1584"/>
      <c r="T239" s="1584"/>
      <c r="U239" s="1584"/>
      <c r="V239" s="1584"/>
      <c r="W239" s="1584"/>
      <c r="X239" s="1584"/>
      <c r="Y239" s="1584"/>
      <c r="Z239" s="1584"/>
      <c r="AA239" s="1584"/>
      <c r="AB239" s="1584"/>
      <c r="AC239" s="1584"/>
      <c r="AD239" s="1584"/>
      <c r="AE239" s="1584"/>
      <c r="AF239" s="1584"/>
      <c r="AG239" s="1584"/>
      <c r="AH239" s="1584"/>
      <c r="AI239" s="1584"/>
      <c r="AJ239" s="1584"/>
      <c r="AK239" s="1584"/>
      <c r="AL239" s="1584"/>
      <c r="AM239" s="1584"/>
      <c r="AN239" s="1584"/>
      <c r="AO239" s="1584"/>
      <c r="AP239" s="1584"/>
      <c r="AQ239" s="1584"/>
      <c r="AR239" s="3">
        <f t="shared" si="43"/>
        <v>0</v>
      </c>
      <c r="AS239" s="3">
        <f t="shared" si="43"/>
        <v>0</v>
      </c>
      <c r="AT239" s="3">
        <f t="shared" si="43"/>
        <v>13600</v>
      </c>
      <c r="AU239" s="3">
        <f t="shared" si="44"/>
        <v>13600</v>
      </c>
      <c r="AV239" s="1593">
        <f>((AU239/BC239)*BB239)/1000</f>
        <v>0.43272727272727274</v>
      </c>
      <c r="AW239" s="1593">
        <f>(AU239*BD239)/1000</f>
        <v>0.30735999999999997</v>
      </c>
      <c r="AX239" s="1589" t="s">
        <v>103</v>
      </c>
      <c r="AY239" s="1594"/>
      <c r="AZ239" s="1595"/>
      <c r="BA239" s="1596"/>
      <c r="BB239" s="1597">
        <v>28</v>
      </c>
      <c r="BC239" s="1589">
        <v>880</v>
      </c>
      <c r="BD239" s="1598">
        <v>2.2599999999999999E-2</v>
      </c>
      <c r="BE239" s="1599"/>
    </row>
    <row r="240" spans="1:57" s="1585" customFormat="1" ht="15" customHeight="1" x14ac:dyDescent="0.25">
      <c r="A240" s="1586">
        <v>9</v>
      </c>
      <c r="B240" s="1587" t="s">
        <v>1162</v>
      </c>
      <c r="C240" s="1588" t="s">
        <v>1163</v>
      </c>
      <c r="D240" s="1589" t="s">
        <v>29</v>
      </c>
      <c r="E240" s="1587" t="s">
        <v>1175</v>
      </c>
      <c r="F240" s="1587" t="s">
        <v>1174</v>
      </c>
      <c r="G240" s="1587" t="s">
        <v>1168</v>
      </c>
      <c r="H240" s="1590"/>
      <c r="I240" s="1590"/>
      <c r="J240" s="1590"/>
      <c r="K240" s="1590"/>
      <c r="L240" s="9"/>
      <c r="M240" s="9"/>
      <c r="N240" s="1591">
        <v>27240</v>
      </c>
      <c r="O240" s="1592">
        <f t="shared" si="47"/>
        <v>27240</v>
      </c>
      <c r="P240" s="1584"/>
      <c r="Q240" s="1584"/>
      <c r="R240" s="1584"/>
      <c r="S240" s="1584"/>
      <c r="T240" s="1584"/>
      <c r="U240" s="1584"/>
      <c r="V240" s="1584"/>
      <c r="W240" s="1584"/>
      <c r="X240" s="1584"/>
      <c r="Y240" s="1584"/>
      <c r="Z240" s="1584"/>
      <c r="AA240" s="1584"/>
      <c r="AB240" s="1584"/>
      <c r="AC240" s="1584"/>
      <c r="AD240" s="1584"/>
      <c r="AE240" s="1584"/>
      <c r="AF240" s="1584"/>
      <c r="AG240" s="1584"/>
      <c r="AH240" s="1584"/>
      <c r="AI240" s="1584"/>
      <c r="AJ240" s="1584"/>
      <c r="AK240" s="1584"/>
      <c r="AL240" s="1584"/>
      <c r="AM240" s="1584"/>
      <c r="AN240" s="1584"/>
      <c r="AO240" s="1584"/>
      <c r="AP240" s="1584"/>
      <c r="AQ240" s="1584"/>
      <c r="AR240" s="3">
        <f t="shared" si="43"/>
        <v>0</v>
      </c>
      <c r="AS240" s="3">
        <f t="shared" si="43"/>
        <v>0</v>
      </c>
      <c r="AT240" s="3">
        <f t="shared" si="43"/>
        <v>27240</v>
      </c>
      <c r="AU240" s="3">
        <f t="shared" si="44"/>
        <v>27240</v>
      </c>
      <c r="AV240" s="1593">
        <f t="shared" si="45"/>
        <v>0.86672727272727279</v>
      </c>
      <c r="AW240" s="1593">
        <f t="shared" si="46"/>
        <v>0.61562399999999995</v>
      </c>
      <c r="AX240" s="1589" t="s">
        <v>103</v>
      </c>
      <c r="AY240" s="1594"/>
      <c r="AZ240" s="1595"/>
      <c r="BA240" s="1596"/>
      <c r="BB240" s="1597">
        <v>28</v>
      </c>
      <c r="BC240" s="1589">
        <v>880</v>
      </c>
      <c r="BD240" s="1598">
        <v>2.2599999999999999E-2</v>
      </c>
      <c r="BE240" s="1599"/>
    </row>
    <row r="241" spans="1:57" s="1585" customFormat="1" ht="15" customHeight="1" x14ac:dyDescent="0.25">
      <c r="A241" s="1586">
        <v>10</v>
      </c>
      <c r="B241" s="1587" t="s">
        <v>1162</v>
      </c>
      <c r="C241" s="1588" t="s">
        <v>1163</v>
      </c>
      <c r="D241" s="1589" t="s">
        <v>29</v>
      </c>
      <c r="E241" s="1587" t="s">
        <v>1176</v>
      </c>
      <c r="F241" s="1587" t="s">
        <v>1174</v>
      </c>
      <c r="G241" s="1587" t="s">
        <v>1168</v>
      </c>
      <c r="H241" s="1590"/>
      <c r="I241" s="1590"/>
      <c r="J241" s="1590"/>
      <c r="K241" s="1590"/>
      <c r="L241" s="9"/>
      <c r="M241" s="9"/>
      <c r="N241" s="1591">
        <v>13600</v>
      </c>
      <c r="O241" s="1592">
        <f t="shared" si="47"/>
        <v>13600</v>
      </c>
      <c r="P241" s="1584"/>
      <c r="Q241" s="1584"/>
      <c r="R241" s="1584"/>
      <c r="S241" s="1584"/>
      <c r="T241" s="1584"/>
      <c r="U241" s="1584"/>
      <c r="V241" s="1584"/>
      <c r="W241" s="1584"/>
      <c r="X241" s="1584"/>
      <c r="Y241" s="1584"/>
      <c r="Z241" s="1584"/>
      <c r="AA241" s="1584"/>
      <c r="AB241" s="1584"/>
      <c r="AC241" s="1584"/>
      <c r="AD241" s="1584"/>
      <c r="AE241" s="1584"/>
      <c r="AF241" s="1584"/>
      <c r="AG241" s="1584"/>
      <c r="AH241" s="1584"/>
      <c r="AI241" s="1584"/>
      <c r="AJ241" s="1584"/>
      <c r="AK241" s="1584"/>
      <c r="AL241" s="1584"/>
      <c r="AM241" s="1584"/>
      <c r="AN241" s="1584"/>
      <c r="AO241" s="1584"/>
      <c r="AP241" s="1584"/>
      <c r="AQ241" s="1584"/>
      <c r="AR241" s="3">
        <f t="shared" si="43"/>
        <v>0</v>
      </c>
      <c r="AS241" s="3">
        <f t="shared" si="43"/>
        <v>0</v>
      </c>
      <c r="AT241" s="3">
        <f t="shared" si="43"/>
        <v>13600</v>
      </c>
      <c r="AU241" s="3">
        <f t="shared" si="44"/>
        <v>13600</v>
      </c>
      <c r="AV241" s="1593">
        <f>((AU241/BC241)*BB241)/1000</f>
        <v>0.43272727272727274</v>
      </c>
      <c r="AW241" s="1593">
        <f>(AU241*BD241)/1000</f>
        <v>0.30735999999999997</v>
      </c>
      <c r="AX241" s="1589" t="s">
        <v>103</v>
      </c>
      <c r="AY241" s="1594"/>
      <c r="AZ241" s="1595"/>
      <c r="BA241" s="1596"/>
      <c r="BB241" s="1597">
        <v>28</v>
      </c>
      <c r="BC241" s="1589">
        <v>880</v>
      </c>
      <c r="BD241" s="1598">
        <v>2.2599999999999999E-2</v>
      </c>
      <c r="BE241" s="1599"/>
    </row>
    <row r="242" spans="1:57" s="1585" customFormat="1" ht="15" customHeight="1" x14ac:dyDescent="0.25">
      <c r="A242" s="1586">
        <v>11</v>
      </c>
      <c r="B242" s="1587" t="s">
        <v>1162</v>
      </c>
      <c r="C242" s="1588" t="s">
        <v>1163</v>
      </c>
      <c r="D242" s="1589" t="s">
        <v>29</v>
      </c>
      <c r="E242" s="1587" t="s">
        <v>1177</v>
      </c>
      <c r="F242" s="1587" t="s">
        <v>1174</v>
      </c>
      <c r="G242" s="1587" t="s">
        <v>1168</v>
      </c>
      <c r="H242" s="1590"/>
      <c r="I242" s="1590"/>
      <c r="J242" s="1590"/>
      <c r="K242" s="1590"/>
      <c r="L242" s="9"/>
      <c r="M242" s="9"/>
      <c r="N242" s="1591">
        <v>49376</v>
      </c>
      <c r="O242" s="1592">
        <f t="shared" si="47"/>
        <v>49376</v>
      </c>
      <c r="P242" s="1584"/>
      <c r="Q242" s="1584"/>
      <c r="R242" s="1584"/>
      <c r="S242" s="1584"/>
      <c r="T242" s="1584"/>
      <c r="U242" s="1584"/>
      <c r="V242" s="1584"/>
      <c r="W242" s="1584"/>
      <c r="X242" s="1584"/>
      <c r="Y242" s="1584"/>
      <c r="Z242" s="1584"/>
      <c r="AA242" s="1584"/>
      <c r="AB242" s="1584"/>
      <c r="AC242" s="1584"/>
      <c r="AD242" s="1584"/>
      <c r="AE242" s="1584"/>
      <c r="AF242" s="1584"/>
      <c r="AG242" s="1584"/>
      <c r="AH242" s="1584"/>
      <c r="AI242" s="1584"/>
      <c r="AJ242" s="1584"/>
      <c r="AK242" s="1584"/>
      <c r="AL242" s="1584"/>
      <c r="AM242" s="1584"/>
      <c r="AN242" s="1584"/>
      <c r="AO242" s="1584"/>
      <c r="AP242" s="1584"/>
      <c r="AQ242" s="1584"/>
      <c r="AR242" s="3">
        <f t="shared" si="43"/>
        <v>0</v>
      </c>
      <c r="AS242" s="3">
        <f t="shared" si="43"/>
        <v>0</v>
      </c>
      <c r="AT242" s="3">
        <f t="shared" si="43"/>
        <v>49376</v>
      </c>
      <c r="AU242" s="3">
        <f t="shared" si="44"/>
        <v>49376</v>
      </c>
      <c r="AV242" s="1593">
        <f t="shared" si="45"/>
        <v>1.5710545454545455</v>
      </c>
      <c r="AW242" s="1593">
        <f t="shared" si="46"/>
        <v>1.1158976</v>
      </c>
      <c r="AX242" s="1589" t="s">
        <v>103</v>
      </c>
      <c r="AY242" s="1594"/>
      <c r="AZ242" s="1595"/>
      <c r="BA242" s="1596"/>
      <c r="BB242" s="1597">
        <v>28</v>
      </c>
      <c r="BC242" s="1589">
        <v>880</v>
      </c>
      <c r="BD242" s="1598">
        <v>2.2599999999999999E-2</v>
      </c>
      <c r="BE242" s="1599"/>
    </row>
    <row r="243" spans="1:57" s="1585" customFormat="1" ht="15" customHeight="1" x14ac:dyDescent="0.25">
      <c r="A243" s="1586">
        <v>12</v>
      </c>
      <c r="B243" s="1587" t="s">
        <v>1162</v>
      </c>
      <c r="C243" s="1588" t="s">
        <v>1163</v>
      </c>
      <c r="D243" s="1589" t="s">
        <v>29</v>
      </c>
      <c r="E243" s="1587" t="s">
        <v>1178</v>
      </c>
      <c r="F243" s="1587" t="s">
        <v>1174</v>
      </c>
      <c r="G243" s="1587" t="s">
        <v>1168</v>
      </c>
      <c r="H243" s="1590"/>
      <c r="I243" s="1590"/>
      <c r="J243" s="1590"/>
      <c r="K243" s="1590"/>
      <c r="L243" s="9"/>
      <c r="M243" s="9"/>
      <c r="N243" s="1591">
        <v>41760</v>
      </c>
      <c r="O243" s="1592">
        <f t="shared" si="47"/>
        <v>41760</v>
      </c>
      <c r="P243" s="1584"/>
      <c r="Q243" s="1584"/>
      <c r="R243" s="1584"/>
      <c r="S243" s="1584"/>
      <c r="T243" s="1584"/>
      <c r="U243" s="1584"/>
      <c r="V243" s="1584"/>
      <c r="W243" s="1584"/>
      <c r="X243" s="1584"/>
      <c r="Y243" s="1584"/>
      <c r="Z243" s="1584"/>
      <c r="AA243" s="1584"/>
      <c r="AB243" s="1584"/>
      <c r="AC243" s="1584"/>
      <c r="AD243" s="1584"/>
      <c r="AE243" s="1584"/>
      <c r="AF243" s="1584"/>
      <c r="AG243" s="1584"/>
      <c r="AH243" s="1584"/>
      <c r="AI243" s="1584"/>
      <c r="AJ243" s="1584"/>
      <c r="AK243" s="1584"/>
      <c r="AL243" s="1584"/>
      <c r="AM243" s="1584"/>
      <c r="AN243" s="1584"/>
      <c r="AO243" s="1584"/>
      <c r="AP243" s="1584"/>
      <c r="AQ243" s="1584"/>
      <c r="AR243" s="3">
        <f t="shared" si="43"/>
        <v>0</v>
      </c>
      <c r="AS243" s="3">
        <f t="shared" si="43"/>
        <v>0</v>
      </c>
      <c r="AT243" s="3">
        <f t="shared" si="43"/>
        <v>41760</v>
      </c>
      <c r="AU243" s="3">
        <f t="shared" si="44"/>
        <v>41760</v>
      </c>
      <c r="AV243" s="1593">
        <f t="shared" si="45"/>
        <v>1.3287272727272728</v>
      </c>
      <c r="AW243" s="1593">
        <f t="shared" si="46"/>
        <v>0.94377599999999995</v>
      </c>
      <c r="AX243" s="1589" t="s">
        <v>103</v>
      </c>
      <c r="AY243" s="1594"/>
      <c r="AZ243" s="1595"/>
      <c r="BA243" s="1596"/>
      <c r="BB243" s="1597">
        <v>28</v>
      </c>
      <c r="BC243" s="1589">
        <v>880</v>
      </c>
      <c r="BD243" s="1598">
        <v>2.2599999999999999E-2</v>
      </c>
      <c r="BE243" s="1599"/>
    </row>
    <row r="244" spans="1:57" s="1585" customFormat="1" ht="15" customHeight="1" x14ac:dyDescent="0.25">
      <c r="A244" s="1586">
        <v>13</v>
      </c>
      <c r="B244" s="1587" t="s">
        <v>1162</v>
      </c>
      <c r="C244" s="1588" t="s">
        <v>1163</v>
      </c>
      <c r="D244" s="1589" t="s">
        <v>29</v>
      </c>
      <c r="E244" s="1587" t="s">
        <v>1179</v>
      </c>
      <c r="F244" s="1587" t="s">
        <v>1180</v>
      </c>
      <c r="G244" s="1587" t="s">
        <v>344</v>
      </c>
      <c r="H244" s="1590"/>
      <c r="I244" s="1590"/>
      <c r="J244" s="1590"/>
      <c r="K244" s="1590"/>
      <c r="L244" s="9"/>
      <c r="M244" s="9"/>
      <c r="N244" s="1591">
        <v>3930</v>
      </c>
      <c r="O244" s="1592">
        <f t="shared" si="47"/>
        <v>3930</v>
      </c>
      <c r="P244" s="1584"/>
      <c r="Q244" s="1584"/>
      <c r="R244" s="1584"/>
      <c r="S244" s="1584"/>
      <c r="T244" s="1584"/>
      <c r="U244" s="1584"/>
      <c r="V244" s="1584"/>
      <c r="W244" s="1584"/>
      <c r="X244" s="1584"/>
      <c r="Y244" s="1584"/>
      <c r="Z244" s="1584"/>
      <c r="AA244" s="1584"/>
      <c r="AB244" s="1584"/>
      <c r="AC244" s="1584"/>
      <c r="AD244" s="1584"/>
      <c r="AE244" s="1584"/>
      <c r="AF244" s="1584"/>
      <c r="AG244" s="1584"/>
      <c r="AH244" s="1584"/>
      <c r="AI244" s="1584"/>
      <c r="AJ244" s="1584"/>
      <c r="AK244" s="1584"/>
      <c r="AL244" s="1584"/>
      <c r="AM244" s="1584"/>
      <c r="AN244" s="1584"/>
      <c r="AO244" s="1584"/>
      <c r="AP244" s="1584"/>
      <c r="AQ244" s="1584"/>
      <c r="AR244" s="3">
        <f t="shared" si="43"/>
        <v>0</v>
      </c>
      <c r="AS244" s="3">
        <f t="shared" si="43"/>
        <v>0</v>
      </c>
      <c r="AT244" s="3">
        <f t="shared" si="43"/>
        <v>3930</v>
      </c>
      <c r="AU244" s="3">
        <f t="shared" si="44"/>
        <v>3930</v>
      </c>
      <c r="AV244" s="1593">
        <f>((AU244/BC244)*BB244)/1000</f>
        <v>0.12504545454545454</v>
      </c>
      <c r="AW244" s="1593">
        <f>(AU244*BD244)/1000</f>
        <v>8.8817999999999994E-2</v>
      </c>
      <c r="AX244" s="1589" t="s">
        <v>103</v>
      </c>
      <c r="AY244" s="1594"/>
      <c r="AZ244" s="1595"/>
      <c r="BA244" s="1596"/>
      <c r="BB244" s="1597">
        <v>28</v>
      </c>
      <c r="BC244" s="1589">
        <v>880</v>
      </c>
      <c r="BD244" s="1598">
        <v>2.2599999999999999E-2</v>
      </c>
      <c r="BE244" s="1599"/>
    </row>
    <row r="245" spans="1:57" s="1585" customFormat="1" ht="15" customHeight="1" x14ac:dyDescent="0.25">
      <c r="A245" s="1586">
        <v>14</v>
      </c>
      <c r="B245" s="1587" t="s">
        <v>1162</v>
      </c>
      <c r="C245" s="1588" t="s">
        <v>1163</v>
      </c>
      <c r="D245" s="1589" t="s">
        <v>29</v>
      </c>
      <c r="E245" s="1587" t="s">
        <v>1169</v>
      </c>
      <c r="F245" s="1587" t="s">
        <v>1180</v>
      </c>
      <c r="G245" s="1587" t="s">
        <v>1168</v>
      </c>
      <c r="H245" s="1590"/>
      <c r="I245" s="1590"/>
      <c r="J245" s="1590"/>
      <c r="K245" s="1590"/>
      <c r="L245" s="9"/>
      <c r="M245" s="9"/>
      <c r="N245" s="1591">
        <v>1290</v>
      </c>
      <c r="O245" s="1592">
        <f t="shared" si="47"/>
        <v>1290</v>
      </c>
      <c r="P245" s="1584"/>
      <c r="Q245" s="1584"/>
      <c r="R245" s="1584"/>
      <c r="S245" s="1584"/>
      <c r="T245" s="1584"/>
      <c r="U245" s="1584"/>
      <c r="V245" s="1584"/>
      <c r="W245" s="1584"/>
      <c r="X245" s="1584"/>
      <c r="Y245" s="1584"/>
      <c r="Z245" s="1584"/>
      <c r="AA245" s="1584"/>
      <c r="AB245" s="1584"/>
      <c r="AC245" s="1584"/>
      <c r="AD245" s="1584"/>
      <c r="AE245" s="1584"/>
      <c r="AF245" s="1584"/>
      <c r="AG245" s="1584"/>
      <c r="AH245" s="1584"/>
      <c r="AI245" s="1584"/>
      <c r="AJ245" s="1584"/>
      <c r="AK245" s="1584"/>
      <c r="AL245" s="1584"/>
      <c r="AM245" s="1584"/>
      <c r="AN245" s="1584"/>
      <c r="AO245" s="1584"/>
      <c r="AP245" s="1584"/>
      <c r="AQ245" s="1584"/>
      <c r="AR245" s="3">
        <f t="shared" si="43"/>
        <v>0</v>
      </c>
      <c r="AS245" s="3">
        <f t="shared" si="43"/>
        <v>0</v>
      </c>
      <c r="AT245" s="3">
        <f t="shared" si="43"/>
        <v>1290</v>
      </c>
      <c r="AU245" s="3">
        <f t="shared" si="44"/>
        <v>1290</v>
      </c>
      <c r="AV245" s="1593">
        <f t="shared" si="45"/>
        <v>4.1045454545454545E-2</v>
      </c>
      <c r="AW245" s="1593">
        <f t="shared" si="46"/>
        <v>2.9153999999999999E-2</v>
      </c>
      <c r="AX245" s="1589" t="s">
        <v>103</v>
      </c>
      <c r="AY245" s="1594"/>
      <c r="AZ245" s="1595"/>
      <c r="BA245" s="1596"/>
      <c r="BB245" s="1597">
        <v>28</v>
      </c>
      <c r="BC245" s="1589">
        <v>880</v>
      </c>
      <c r="BD245" s="1598">
        <v>2.2599999999999999E-2</v>
      </c>
      <c r="BE245" s="1599"/>
    </row>
    <row r="246" spans="1:57" s="1585" customFormat="1" ht="15" customHeight="1" x14ac:dyDescent="0.25">
      <c r="A246" s="1586">
        <v>15</v>
      </c>
      <c r="B246" s="1587" t="s">
        <v>1162</v>
      </c>
      <c r="C246" s="1588" t="s">
        <v>1163</v>
      </c>
      <c r="D246" s="1589" t="s">
        <v>29</v>
      </c>
      <c r="E246" s="1587" t="s">
        <v>1181</v>
      </c>
      <c r="F246" s="1587" t="s">
        <v>1180</v>
      </c>
      <c r="G246" s="1587" t="s">
        <v>102</v>
      </c>
      <c r="H246" s="1590"/>
      <c r="I246" s="1590"/>
      <c r="J246" s="1590"/>
      <c r="K246" s="1590"/>
      <c r="L246" s="9"/>
      <c r="M246" s="9"/>
      <c r="N246" s="1591">
        <v>111290</v>
      </c>
      <c r="O246" s="1592">
        <f t="shared" si="47"/>
        <v>111290</v>
      </c>
      <c r="P246" s="1584"/>
      <c r="Q246" s="1584"/>
      <c r="R246" s="1584"/>
      <c r="S246" s="1584"/>
      <c r="T246" s="1584"/>
      <c r="U246" s="1584"/>
      <c r="V246" s="1584"/>
      <c r="W246" s="1584"/>
      <c r="X246" s="1584"/>
      <c r="Y246" s="1584"/>
      <c r="Z246" s="1584"/>
      <c r="AA246" s="1584"/>
      <c r="AB246" s="1584"/>
      <c r="AC246" s="1584"/>
      <c r="AD246" s="1584"/>
      <c r="AE246" s="1584"/>
      <c r="AF246" s="1584"/>
      <c r="AG246" s="1584"/>
      <c r="AH246" s="1584"/>
      <c r="AI246" s="1584"/>
      <c r="AJ246" s="1584"/>
      <c r="AK246" s="1584"/>
      <c r="AL246" s="1584"/>
      <c r="AM246" s="1584"/>
      <c r="AN246" s="1584"/>
      <c r="AO246" s="1584"/>
      <c r="AP246" s="1584"/>
      <c r="AQ246" s="1584"/>
      <c r="AR246" s="3">
        <f t="shared" si="43"/>
        <v>0</v>
      </c>
      <c r="AS246" s="3">
        <f t="shared" si="43"/>
        <v>0</v>
      </c>
      <c r="AT246" s="3">
        <f t="shared" si="43"/>
        <v>111290</v>
      </c>
      <c r="AU246" s="3">
        <f t="shared" si="44"/>
        <v>111290</v>
      </c>
      <c r="AV246" s="1593">
        <f t="shared" si="45"/>
        <v>3.5410454545454546</v>
      </c>
      <c r="AW246" s="1593">
        <f t="shared" si="46"/>
        <v>2.5151539999999999</v>
      </c>
      <c r="AX246" s="1589" t="s">
        <v>103</v>
      </c>
      <c r="AY246" s="1594"/>
      <c r="AZ246" s="1595"/>
      <c r="BA246" s="1596"/>
      <c r="BB246" s="1597">
        <v>28</v>
      </c>
      <c r="BC246" s="1589">
        <v>880</v>
      </c>
      <c r="BD246" s="1598">
        <v>2.2599999999999999E-2</v>
      </c>
      <c r="BE246" s="1599"/>
    </row>
    <row r="247" spans="1:57" s="1585" customFormat="1" ht="15" customHeight="1" x14ac:dyDescent="0.25">
      <c r="A247" s="1586">
        <v>16</v>
      </c>
      <c r="B247" s="1587" t="s">
        <v>1162</v>
      </c>
      <c r="C247" s="1588" t="s">
        <v>1163</v>
      </c>
      <c r="D247" s="1589" t="s">
        <v>29</v>
      </c>
      <c r="E247" s="1587" t="s">
        <v>1182</v>
      </c>
      <c r="F247" s="1587" t="s">
        <v>1180</v>
      </c>
      <c r="G247" s="1587" t="s">
        <v>344</v>
      </c>
      <c r="H247" s="1590"/>
      <c r="I247" s="1590"/>
      <c r="J247" s="1590"/>
      <c r="K247" s="1590"/>
      <c r="L247" s="9"/>
      <c r="M247" s="9"/>
      <c r="N247" s="1591">
        <v>5250</v>
      </c>
      <c r="O247" s="1592">
        <f t="shared" si="47"/>
        <v>5250</v>
      </c>
      <c r="P247" s="1584"/>
      <c r="Q247" s="1584"/>
      <c r="R247" s="1584"/>
      <c r="S247" s="1584"/>
      <c r="T247" s="1584"/>
      <c r="U247" s="1584"/>
      <c r="V247" s="1584"/>
      <c r="W247" s="1584"/>
      <c r="X247" s="1584"/>
      <c r="Y247" s="1584"/>
      <c r="Z247" s="1584"/>
      <c r="AA247" s="1584"/>
      <c r="AB247" s="1584"/>
      <c r="AC247" s="1584"/>
      <c r="AD247" s="1584"/>
      <c r="AE247" s="1584"/>
      <c r="AF247" s="1584"/>
      <c r="AG247" s="1584"/>
      <c r="AH247" s="1584"/>
      <c r="AI247" s="1584"/>
      <c r="AJ247" s="1584"/>
      <c r="AK247" s="1584"/>
      <c r="AL247" s="1584"/>
      <c r="AM247" s="1584"/>
      <c r="AN247" s="1584"/>
      <c r="AO247" s="1584"/>
      <c r="AP247" s="1584"/>
      <c r="AQ247" s="1584"/>
      <c r="AR247" s="3">
        <f t="shared" si="43"/>
        <v>0</v>
      </c>
      <c r="AS247" s="3">
        <f t="shared" si="43"/>
        <v>0</v>
      </c>
      <c r="AT247" s="3">
        <f t="shared" si="43"/>
        <v>5250</v>
      </c>
      <c r="AU247" s="3">
        <f t="shared" si="44"/>
        <v>5250</v>
      </c>
      <c r="AV247" s="1593">
        <f>((AU247/BC247)*BB247)/1000</f>
        <v>0.16704545454545452</v>
      </c>
      <c r="AW247" s="1593">
        <f>(AU247*BD247)/1000</f>
        <v>0.11864999999999999</v>
      </c>
      <c r="AX247" s="1589" t="s">
        <v>103</v>
      </c>
      <c r="AY247" s="1594"/>
      <c r="AZ247" s="1595"/>
      <c r="BA247" s="1596"/>
      <c r="BB247" s="1597">
        <v>28</v>
      </c>
      <c r="BC247" s="1589">
        <v>880</v>
      </c>
      <c r="BD247" s="1598">
        <v>2.2599999999999999E-2</v>
      </c>
      <c r="BE247" s="1599"/>
    </row>
    <row r="248" spans="1:57" s="1585" customFormat="1" ht="15" customHeight="1" x14ac:dyDescent="0.25">
      <c r="A248" s="1586">
        <v>17</v>
      </c>
      <c r="B248" s="1587" t="s">
        <v>1162</v>
      </c>
      <c r="C248" s="1588" t="s">
        <v>1163</v>
      </c>
      <c r="D248" s="1589" t="s">
        <v>29</v>
      </c>
      <c r="E248" s="1587" t="s">
        <v>1183</v>
      </c>
      <c r="F248" s="1587" t="s">
        <v>1180</v>
      </c>
      <c r="G248" s="1587" t="s">
        <v>102</v>
      </c>
      <c r="H248" s="1590"/>
      <c r="I248" s="1590"/>
      <c r="J248" s="1590"/>
      <c r="K248" s="1590"/>
      <c r="L248" s="9"/>
      <c r="M248" s="9"/>
      <c r="N248" s="1591">
        <v>337809</v>
      </c>
      <c r="O248" s="1592">
        <f t="shared" si="47"/>
        <v>337809</v>
      </c>
      <c r="P248" s="1584"/>
      <c r="Q248" s="1584"/>
      <c r="R248" s="1584"/>
      <c r="S248" s="1584"/>
      <c r="T248" s="1584"/>
      <c r="U248" s="1584"/>
      <c r="V248" s="1584"/>
      <c r="W248" s="1584"/>
      <c r="X248" s="1584"/>
      <c r="Y248" s="1584"/>
      <c r="Z248" s="1584"/>
      <c r="AA248" s="1584"/>
      <c r="AB248" s="1584"/>
      <c r="AC248" s="1584"/>
      <c r="AD248" s="1584"/>
      <c r="AE248" s="1584"/>
      <c r="AF248" s="1584"/>
      <c r="AG248" s="1584"/>
      <c r="AH248" s="1584"/>
      <c r="AI248" s="1584"/>
      <c r="AJ248" s="1584"/>
      <c r="AK248" s="1584"/>
      <c r="AL248" s="1584"/>
      <c r="AM248" s="1584"/>
      <c r="AN248" s="1584"/>
      <c r="AO248" s="1584"/>
      <c r="AP248" s="1584"/>
      <c r="AQ248" s="1584"/>
      <c r="AR248" s="3">
        <f t="shared" si="43"/>
        <v>0</v>
      </c>
      <c r="AS248" s="3">
        <f t="shared" si="43"/>
        <v>0</v>
      </c>
      <c r="AT248" s="3">
        <f t="shared" si="43"/>
        <v>337809</v>
      </c>
      <c r="AU248" s="3">
        <f t="shared" si="44"/>
        <v>337809</v>
      </c>
      <c r="AV248" s="1593">
        <f>((AU248/BC248)*BB248)/1000</f>
        <v>10.748468181818181</v>
      </c>
      <c r="AW248" s="1593">
        <f>(AU248*BD248)/1000</f>
        <v>7.6344833999999988</v>
      </c>
      <c r="AX248" s="1589" t="s">
        <v>103</v>
      </c>
      <c r="AY248" s="1594"/>
      <c r="AZ248" s="1595"/>
      <c r="BA248" s="1596"/>
      <c r="BB248" s="1597">
        <v>28</v>
      </c>
      <c r="BC248" s="1589">
        <v>880</v>
      </c>
      <c r="BD248" s="1598">
        <v>2.2599999999999999E-2</v>
      </c>
      <c r="BE248" s="1599"/>
    </row>
    <row r="249" spans="1:57" s="1585" customFormat="1" ht="15" customHeight="1" x14ac:dyDescent="0.25">
      <c r="A249" s="1586">
        <v>18</v>
      </c>
      <c r="B249" s="1587" t="s">
        <v>1162</v>
      </c>
      <c r="C249" s="1588" t="s">
        <v>1163</v>
      </c>
      <c r="D249" s="1589" t="s">
        <v>29</v>
      </c>
      <c r="E249" s="1587" t="s">
        <v>1184</v>
      </c>
      <c r="F249" s="1587" t="s">
        <v>1180</v>
      </c>
      <c r="G249" s="1587" t="s">
        <v>102</v>
      </c>
      <c r="H249" s="1590"/>
      <c r="I249" s="1590"/>
      <c r="J249" s="1590"/>
      <c r="K249" s="1590"/>
      <c r="L249" s="9"/>
      <c r="M249" s="9"/>
      <c r="N249" s="1591">
        <v>207650</v>
      </c>
      <c r="O249" s="1592">
        <f t="shared" si="47"/>
        <v>207650</v>
      </c>
      <c r="P249" s="1584"/>
      <c r="Q249" s="1584"/>
      <c r="R249" s="1584"/>
      <c r="S249" s="1584"/>
      <c r="T249" s="1584"/>
      <c r="U249" s="1584"/>
      <c r="V249" s="1584"/>
      <c r="W249" s="1584"/>
      <c r="X249" s="1584"/>
      <c r="Y249" s="1584"/>
      <c r="Z249" s="1584"/>
      <c r="AA249" s="1584"/>
      <c r="AB249" s="1584"/>
      <c r="AC249" s="1584"/>
      <c r="AD249" s="1584"/>
      <c r="AE249" s="1584"/>
      <c r="AF249" s="1584"/>
      <c r="AG249" s="1584"/>
      <c r="AH249" s="1584"/>
      <c r="AI249" s="1584"/>
      <c r="AJ249" s="1584"/>
      <c r="AK249" s="1584"/>
      <c r="AL249" s="1584"/>
      <c r="AM249" s="1584"/>
      <c r="AN249" s="1584"/>
      <c r="AO249" s="1584"/>
      <c r="AP249" s="1584"/>
      <c r="AQ249" s="1584"/>
      <c r="AR249" s="3">
        <f t="shared" si="43"/>
        <v>0</v>
      </c>
      <c r="AS249" s="3">
        <f t="shared" si="43"/>
        <v>0</v>
      </c>
      <c r="AT249" s="3">
        <f t="shared" si="43"/>
        <v>207650</v>
      </c>
      <c r="AU249" s="3">
        <f t="shared" si="44"/>
        <v>207650</v>
      </c>
      <c r="AV249" s="1593">
        <f t="shared" si="45"/>
        <v>6.6070454545454549</v>
      </c>
      <c r="AW249" s="1593">
        <f t="shared" si="46"/>
        <v>4.6928899999999993</v>
      </c>
      <c r="AX249" s="1589" t="s">
        <v>103</v>
      </c>
      <c r="AY249" s="1594"/>
      <c r="AZ249" s="1595"/>
      <c r="BA249" s="1596"/>
      <c r="BB249" s="1597">
        <v>28</v>
      </c>
      <c r="BC249" s="1589">
        <v>880</v>
      </c>
      <c r="BD249" s="1598">
        <v>2.2599999999999999E-2</v>
      </c>
      <c r="BE249" s="1599"/>
    </row>
    <row r="250" spans="1:57" s="1585" customFormat="1" ht="15" customHeight="1" x14ac:dyDescent="0.25">
      <c r="A250" s="1586">
        <v>19</v>
      </c>
      <c r="B250" s="1587" t="s">
        <v>1162</v>
      </c>
      <c r="C250" s="1588" t="s">
        <v>1163</v>
      </c>
      <c r="D250" s="1589" t="s">
        <v>29</v>
      </c>
      <c r="E250" s="1587" t="s">
        <v>1185</v>
      </c>
      <c r="F250" s="1587" t="s">
        <v>316</v>
      </c>
      <c r="G250" s="1587" t="s">
        <v>102</v>
      </c>
      <c r="H250" s="1590"/>
      <c r="I250" s="1590"/>
      <c r="J250" s="1590"/>
      <c r="K250" s="1590"/>
      <c r="L250" s="9"/>
      <c r="M250" s="9"/>
      <c r="N250" s="1591">
        <v>126667</v>
      </c>
      <c r="O250" s="1592">
        <f t="shared" si="47"/>
        <v>126667</v>
      </c>
      <c r="P250" s="1584"/>
      <c r="Q250" s="1584"/>
      <c r="R250" s="1584"/>
      <c r="S250" s="1584"/>
      <c r="T250" s="1584"/>
      <c r="U250" s="1584"/>
      <c r="V250" s="1584"/>
      <c r="W250" s="1584"/>
      <c r="X250" s="1584"/>
      <c r="Y250" s="1584"/>
      <c r="Z250" s="1584"/>
      <c r="AA250" s="1584"/>
      <c r="AB250" s="1584"/>
      <c r="AC250" s="1584"/>
      <c r="AD250" s="1584"/>
      <c r="AE250" s="1584"/>
      <c r="AF250" s="1584"/>
      <c r="AG250" s="1584"/>
      <c r="AH250" s="1584"/>
      <c r="AI250" s="1584"/>
      <c r="AJ250" s="1584"/>
      <c r="AK250" s="1584"/>
      <c r="AL250" s="1584"/>
      <c r="AM250" s="1584"/>
      <c r="AN250" s="1584"/>
      <c r="AO250" s="1584"/>
      <c r="AP250" s="1584"/>
      <c r="AQ250" s="1584"/>
      <c r="AR250" s="3">
        <f t="shared" si="43"/>
        <v>0</v>
      </c>
      <c r="AS250" s="3">
        <f t="shared" si="43"/>
        <v>0</v>
      </c>
      <c r="AT250" s="3">
        <f t="shared" si="43"/>
        <v>126667</v>
      </c>
      <c r="AU250" s="3">
        <f t="shared" si="44"/>
        <v>126667</v>
      </c>
      <c r="AV250" s="1593">
        <f>((AU250/BC250)*BB250)/1000</f>
        <v>4.030313636363636</v>
      </c>
      <c r="AW250" s="1593">
        <f>(AU250*BD250)/1000</f>
        <v>2.8626741999999998</v>
      </c>
      <c r="AX250" s="1589" t="s">
        <v>103</v>
      </c>
      <c r="AY250" s="1594"/>
      <c r="AZ250" s="1595"/>
      <c r="BA250" s="1596"/>
      <c r="BB250" s="1597">
        <v>28</v>
      </c>
      <c r="BC250" s="1589">
        <v>880</v>
      </c>
      <c r="BD250" s="1598">
        <v>2.2599999999999999E-2</v>
      </c>
      <c r="BE250" s="1599"/>
    </row>
    <row r="251" spans="1:57" s="1585" customFormat="1" ht="15" customHeight="1" x14ac:dyDescent="0.25">
      <c r="A251" s="1586">
        <v>20</v>
      </c>
      <c r="B251" s="1587" t="s">
        <v>1162</v>
      </c>
      <c r="C251" s="1588" t="s">
        <v>1163</v>
      </c>
      <c r="D251" s="1589" t="s">
        <v>29</v>
      </c>
      <c r="E251" s="1587" t="s">
        <v>1172</v>
      </c>
      <c r="F251" s="1587" t="s">
        <v>1180</v>
      </c>
      <c r="G251" s="1587" t="s">
        <v>344</v>
      </c>
      <c r="H251" s="1590"/>
      <c r="I251" s="1590"/>
      <c r="J251" s="1590"/>
      <c r="K251" s="1590"/>
      <c r="L251" s="9"/>
      <c r="M251" s="9"/>
      <c r="N251" s="1591">
        <v>7020</v>
      </c>
      <c r="O251" s="1592">
        <f t="shared" si="47"/>
        <v>7020</v>
      </c>
      <c r="P251" s="1584"/>
      <c r="Q251" s="1584"/>
      <c r="R251" s="1584"/>
      <c r="S251" s="1584"/>
      <c r="T251" s="1584"/>
      <c r="U251" s="1584"/>
      <c r="V251" s="1584"/>
      <c r="W251" s="1584"/>
      <c r="X251" s="1584"/>
      <c r="Y251" s="1584"/>
      <c r="Z251" s="1584"/>
      <c r="AA251" s="1584"/>
      <c r="AB251" s="1584"/>
      <c r="AC251" s="1584"/>
      <c r="AD251" s="1584"/>
      <c r="AE251" s="1584"/>
      <c r="AF251" s="1584"/>
      <c r="AG251" s="1584"/>
      <c r="AH251" s="1584"/>
      <c r="AI251" s="1584"/>
      <c r="AJ251" s="1584"/>
      <c r="AK251" s="1584"/>
      <c r="AL251" s="1584"/>
      <c r="AM251" s="1584"/>
      <c r="AN251" s="1584"/>
      <c r="AO251" s="1584"/>
      <c r="AP251" s="1584"/>
      <c r="AQ251" s="1584"/>
      <c r="AR251" s="3">
        <f t="shared" si="43"/>
        <v>0</v>
      </c>
      <c r="AS251" s="3">
        <f t="shared" si="43"/>
        <v>0</v>
      </c>
      <c r="AT251" s="3">
        <f t="shared" si="43"/>
        <v>7020</v>
      </c>
      <c r="AU251" s="3">
        <f t="shared" si="44"/>
        <v>7020</v>
      </c>
      <c r="AV251" s="1593">
        <f>((AU251/BC251)*BB251)/1000</f>
        <v>0.22336363636363638</v>
      </c>
      <c r="AW251" s="1593">
        <f>(AU251*BD251)/1000</f>
        <v>0.15865199999999999</v>
      </c>
      <c r="AX251" s="1589" t="s">
        <v>103</v>
      </c>
      <c r="AY251" s="1594"/>
      <c r="AZ251" s="1595"/>
      <c r="BA251" s="1596"/>
      <c r="BB251" s="1597">
        <v>28</v>
      </c>
      <c r="BC251" s="1589">
        <v>880</v>
      </c>
      <c r="BD251" s="1598">
        <v>2.2599999999999999E-2</v>
      </c>
      <c r="BE251" s="1599"/>
    </row>
    <row r="252" spans="1:57" s="1585" customFormat="1" ht="15" customHeight="1" x14ac:dyDescent="0.25">
      <c r="A252" s="1586">
        <v>21</v>
      </c>
      <c r="B252" s="1587" t="s">
        <v>1162</v>
      </c>
      <c r="C252" s="1588" t="s">
        <v>1163</v>
      </c>
      <c r="D252" s="1589" t="s">
        <v>29</v>
      </c>
      <c r="E252" s="1587" t="s">
        <v>1186</v>
      </c>
      <c r="F252" s="1587" t="s">
        <v>1174</v>
      </c>
      <c r="G252" s="1587" t="s">
        <v>1168</v>
      </c>
      <c r="H252" s="1590"/>
      <c r="I252" s="1590"/>
      <c r="J252" s="1590"/>
      <c r="K252" s="1590"/>
      <c r="L252" s="9"/>
      <c r="M252" s="9"/>
      <c r="N252" s="1591">
        <v>19800</v>
      </c>
      <c r="O252" s="1592">
        <f t="shared" si="47"/>
        <v>19800</v>
      </c>
      <c r="P252" s="1584"/>
      <c r="Q252" s="1584"/>
      <c r="R252" s="1584"/>
      <c r="S252" s="1584"/>
      <c r="T252" s="1584"/>
      <c r="U252" s="1584"/>
      <c r="V252" s="1584"/>
      <c r="W252" s="1584"/>
      <c r="X252" s="1584"/>
      <c r="Y252" s="1584"/>
      <c r="Z252" s="1584"/>
      <c r="AA252" s="1584"/>
      <c r="AB252" s="1584"/>
      <c r="AC252" s="1584"/>
      <c r="AD252" s="1584"/>
      <c r="AE252" s="1584"/>
      <c r="AF252" s="1584"/>
      <c r="AG252" s="1584"/>
      <c r="AH252" s="1584"/>
      <c r="AI252" s="1584"/>
      <c r="AJ252" s="1584"/>
      <c r="AK252" s="1584"/>
      <c r="AL252" s="1584"/>
      <c r="AM252" s="1584"/>
      <c r="AN252" s="1584"/>
      <c r="AO252" s="1584"/>
      <c r="AP252" s="1584"/>
      <c r="AQ252" s="1584"/>
      <c r="AR252" s="3">
        <f t="shared" si="43"/>
        <v>0</v>
      </c>
      <c r="AS252" s="3">
        <f t="shared" si="43"/>
        <v>0</v>
      </c>
      <c r="AT252" s="3">
        <f t="shared" si="43"/>
        <v>19800</v>
      </c>
      <c r="AU252" s="3">
        <f t="shared" si="44"/>
        <v>19800</v>
      </c>
      <c r="AV252" s="1593">
        <f>((AU252/BC252)*BB252)/1000</f>
        <v>0.63</v>
      </c>
      <c r="AW252" s="1593">
        <f>(AU252*BD252)/1000</f>
        <v>0.44747999999999999</v>
      </c>
      <c r="AX252" s="1589" t="s">
        <v>103</v>
      </c>
      <c r="AY252" s="1594"/>
      <c r="AZ252" s="1595"/>
      <c r="BA252" s="1596"/>
      <c r="BB252" s="1597">
        <v>28</v>
      </c>
      <c r="BC252" s="1589">
        <v>880</v>
      </c>
      <c r="BD252" s="1598">
        <v>2.2599999999999999E-2</v>
      </c>
      <c r="BE252" s="1599"/>
    </row>
    <row r="253" spans="1:57" s="1585" customFormat="1" ht="15" customHeight="1" x14ac:dyDescent="0.25">
      <c r="A253" s="1586">
        <v>22</v>
      </c>
      <c r="B253" s="1587" t="s">
        <v>1162</v>
      </c>
      <c r="C253" s="1588" t="s">
        <v>1163</v>
      </c>
      <c r="D253" s="1589" t="s">
        <v>29</v>
      </c>
      <c r="E253" s="1587" t="s">
        <v>1187</v>
      </c>
      <c r="F253" s="1587" t="s">
        <v>1165</v>
      </c>
      <c r="G253" s="1587" t="s">
        <v>344</v>
      </c>
      <c r="H253" s="1590"/>
      <c r="I253" s="1590"/>
      <c r="J253" s="1590"/>
      <c r="K253" s="1590"/>
      <c r="L253" s="9"/>
      <c r="M253" s="9"/>
      <c r="N253" s="1591">
        <v>20960</v>
      </c>
      <c r="O253" s="1592">
        <f t="shared" si="47"/>
        <v>20960</v>
      </c>
      <c r="P253" s="1584"/>
      <c r="Q253" s="1584"/>
      <c r="R253" s="1584"/>
      <c r="S253" s="1584"/>
      <c r="T253" s="1584"/>
      <c r="U253" s="1584"/>
      <c r="V253" s="1584"/>
      <c r="W253" s="1584"/>
      <c r="X253" s="1584"/>
      <c r="Y253" s="1584"/>
      <c r="Z253" s="1584"/>
      <c r="AA253" s="1584"/>
      <c r="AB253" s="1584"/>
      <c r="AC253" s="1584"/>
      <c r="AD253" s="1584"/>
      <c r="AE253" s="1584"/>
      <c r="AF253" s="1584"/>
      <c r="AG253" s="1584"/>
      <c r="AH253" s="1584"/>
      <c r="AI253" s="1584"/>
      <c r="AJ253" s="1584"/>
      <c r="AK253" s="1584"/>
      <c r="AL253" s="1584"/>
      <c r="AM253" s="1584"/>
      <c r="AN253" s="1584"/>
      <c r="AO253" s="1584"/>
      <c r="AP253" s="1584"/>
      <c r="AQ253" s="1584"/>
      <c r="AR253" s="3">
        <f t="shared" si="43"/>
        <v>0</v>
      </c>
      <c r="AS253" s="3">
        <f t="shared" si="43"/>
        <v>0</v>
      </c>
      <c r="AT253" s="3">
        <f t="shared" si="43"/>
        <v>20960</v>
      </c>
      <c r="AU253" s="3">
        <f t="shared" si="44"/>
        <v>20960</v>
      </c>
      <c r="AV253" s="1593">
        <f>((AU253/BC253)*BB253)/1000</f>
        <v>0.6669090909090909</v>
      </c>
      <c r="AW253" s="1593">
        <f>(AU253*BD253)/1000</f>
        <v>0.47369599999999995</v>
      </c>
      <c r="AX253" s="1589" t="s">
        <v>103</v>
      </c>
      <c r="AY253" s="1594"/>
      <c r="AZ253" s="1595"/>
      <c r="BA253" s="1596"/>
      <c r="BB253" s="1597">
        <v>28</v>
      </c>
      <c r="BC253" s="1589">
        <v>880</v>
      </c>
      <c r="BD253" s="1598">
        <v>2.2599999999999999E-2</v>
      </c>
      <c r="BE253" s="1599"/>
    </row>
    <row r="254" spans="1:57" s="1585" customFormat="1" ht="16.5" customHeight="1" x14ac:dyDescent="0.25">
      <c r="A254" s="1586"/>
      <c r="B254" s="1600"/>
      <c r="C254" s="1601" t="s">
        <v>53</v>
      </c>
      <c r="D254" s="1589"/>
      <c r="E254" s="1602"/>
      <c r="F254" s="1602"/>
      <c r="G254" s="1602"/>
      <c r="H254" s="1590"/>
      <c r="I254" s="1590"/>
      <c r="J254" s="1590"/>
      <c r="K254" s="1590"/>
      <c r="L254" s="9"/>
      <c r="M254" s="9"/>
      <c r="N254" s="1603">
        <f>SUM(N232:N253)</f>
        <v>1454888</v>
      </c>
      <c r="O254" s="1604">
        <f t="shared" si="47"/>
        <v>1454888</v>
      </c>
      <c r="P254" s="1584"/>
      <c r="Q254" s="1584"/>
      <c r="R254" s="1584"/>
      <c r="S254" s="1584"/>
      <c r="T254" s="1584"/>
      <c r="U254" s="1584"/>
      <c r="V254" s="1584"/>
      <c r="W254" s="1584"/>
      <c r="X254" s="1584"/>
      <c r="Y254" s="1584"/>
      <c r="Z254" s="1584"/>
      <c r="AA254" s="1584"/>
      <c r="AB254" s="1584"/>
      <c r="AC254" s="1584"/>
      <c r="AD254" s="1584"/>
      <c r="AE254" s="1584"/>
      <c r="AF254" s="1584"/>
      <c r="AG254" s="1584"/>
      <c r="AH254" s="1584"/>
      <c r="AI254" s="1584"/>
      <c r="AJ254" s="1584"/>
      <c r="AK254" s="1584"/>
      <c r="AL254" s="1584"/>
      <c r="AM254" s="1584"/>
      <c r="AN254" s="1584"/>
      <c r="AO254" s="1584"/>
      <c r="AP254" s="1584"/>
      <c r="AQ254" s="1584"/>
      <c r="AR254" s="3">
        <f t="shared" si="43"/>
        <v>0</v>
      </c>
      <c r="AS254" s="3">
        <f t="shared" si="43"/>
        <v>0</v>
      </c>
      <c r="AT254" s="50">
        <f t="shared" si="43"/>
        <v>1454888</v>
      </c>
      <c r="AU254" s="50">
        <f t="shared" si="44"/>
        <v>1454888</v>
      </c>
      <c r="AV254" s="1605">
        <f>SUM(AV232:AV253)</f>
        <v>46.291890909090917</v>
      </c>
      <c r="AW254" s="1605">
        <f>SUM(AW232:AW248)</f>
        <v>24.245076599999997</v>
      </c>
      <c r="AX254" s="1589"/>
      <c r="AY254" s="1594"/>
      <c r="AZ254" s="1595"/>
      <c r="BA254" s="1596"/>
      <c r="BB254" s="1597"/>
      <c r="BC254" s="1589"/>
      <c r="BD254" s="1598"/>
      <c r="BE254" s="1599"/>
    </row>
    <row r="255" spans="1:57" s="1585" customFormat="1" ht="15" customHeight="1" x14ac:dyDescent="0.25">
      <c r="A255" s="1586">
        <v>1</v>
      </c>
      <c r="B255" s="1587" t="s">
        <v>1188</v>
      </c>
      <c r="C255" s="1588" t="s">
        <v>108</v>
      </c>
      <c r="D255" s="1589" t="s">
        <v>29</v>
      </c>
      <c r="E255" s="1586">
        <v>9</v>
      </c>
      <c r="F255" s="1586">
        <v>83</v>
      </c>
      <c r="G255" s="1586">
        <v>33</v>
      </c>
      <c r="H255" s="1590"/>
      <c r="I255" s="1590"/>
      <c r="J255" s="1590"/>
      <c r="K255" s="1590"/>
      <c r="L255" s="1591"/>
      <c r="M255" s="1591"/>
      <c r="N255" s="1591">
        <v>4</v>
      </c>
      <c r="O255" s="1592">
        <v>4</v>
      </c>
      <c r="P255" s="1584"/>
      <c r="Q255" s="1584"/>
      <c r="R255" s="1584"/>
      <c r="S255" s="1584"/>
      <c r="T255" s="1584"/>
      <c r="U255" s="1584"/>
      <c r="V255" s="1584"/>
      <c r="W255" s="1584"/>
      <c r="X255" s="1584"/>
      <c r="Y255" s="1584"/>
      <c r="Z255" s="1584"/>
      <c r="AA255" s="1584"/>
      <c r="AB255" s="1584"/>
      <c r="AC255" s="1584"/>
      <c r="AD255" s="1584"/>
      <c r="AE255" s="1584"/>
      <c r="AF255" s="1584"/>
      <c r="AG255" s="1584"/>
      <c r="AH255" s="1584"/>
      <c r="AI255" s="1584"/>
      <c r="AJ255" s="1584"/>
      <c r="AK255" s="1584"/>
      <c r="AL255" s="1584"/>
      <c r="AM255" s="1584"/>
      <c r="AN255" s="1584"/>
      <c r="AO255" s="1584"/>
      <c r="AP255" s="1584"/>
      <c r="AQ255" s="1584"/>
      <c r="AR255" s="3">
        <f t="shared" ref="AR255:AT260" si="48">L255+P255+T255+X255+AB255+AF255+AJ255+AN255</f>
        <v>0</v>
      </c>
      <c r="AS255" s="3">
        <f t="shared" si="48"/>
        <v>0</v>
      </c>
      <c r="AT255" s="3">
        <f t="shared" si="48"/>
        <v>4</v>
      </c>
      <c r="AU255" s="3">
        <f t="shared" si="44"/>
        <v>4</v>
      </c>
      <c r="AV255" s="1593">
        <f>(AU255*BD255)/1000</f>
        <v>3.0000000000000001E-3</v>
      </c>
      <c r="AW255" s="1593">
        <f>(AU255*BD255)/1000</f>
        <v>3.0000000000000001E-3</v>
      </c>
      <c r="AX255" s="1594"/>
      <c r="AY255" s="1594"/>
      <c r="AZ255" s="1595"/>
      <c r="BA255" s="1606"/>
      <c r="BB255" s="1597">
        <v>48</v>
      </c>
      <c r="BC255" s="1607">
        <v>64</v>
      </c>
      <c r="BD255" s="1608">
        <v>0.75</v>
      </c>
      <c r="BE255" s="1609"/>
    </row>
    <row r="256" spans="1:57" s="1585" customFormat="1" ht="15" customHeight="1" x14ac:dyDescent="0.25">
      <c r="A256" s="1594"/>
      <c r="B256" s="1610"/>
      <c r="C256" s="1601" t="s">
        <v>53</v>
      </c>
      <c r="D256" s="1611" t="s">
        <v>29</v>
      </c>
      <c r="E256" s="1611"/>
      <c r="F256" s="1611"/>
      <c r="G256" s="1611"/>
      <c r="H256" s="1612"/>
      <c r="I256" s="1612"/>
      <c r="J256" s="1612"/>
      <c r="K256" s="1612"/>
      <c r="L256" s="1604"/>
      <c r="M256" s="1604"/>
      <c r="N256" s="1604">
        <f>SUM(N255:N255)</f>
        <v>4</v>
      </c>
      <c r="O256" s="1604">
        <f>SUM(O255:O255)</f>
        <v>4</v>
      </c>
      <c r="P256" s="1584"/>
      <c r="Q256" s="1584"/>
      <c r="R256" s="1584"/>
      <c r="S256" s="1584"/>
      <c r="T256" s="1584"/>
      <c r="U256" s="1584"/>
      <c r="V256" s="1584"/>
      <c r="W256" s="1584"/>
      <c r="X256" s="1584"/>
      <c r="Y256" s="1584"/>
      <c r="Z256" s="1584"/>
      <c r="AA256" s="1584"/>
      <c r="AB256" s="1584"/>
      <c r="AC256" s="1584"/>
      <c r="AD256" s="1584"/>
      <c r="AE256" s="1584"/>
      <c r="AF256" s="1584"/>
      <c r="AG256" s="1584"/>
      <c r="AH256" s="1584"/>
      <c r="AI256" s="1584"/>
      <c r="AJ256" s="1584"/>
      <c r="AK256" s="1584"/>
      <c r="AL256" s="1584"/>
      <c r="AM256" s="1584"/>
      <c r="AN256" s="1584"/>
      <c r="AO256" s="1584"/>
      <c r="AP256" s="1584"/>
      <c r="AQ256" s="1584"/>
      <c r="AR256" s="50">
        <f t="shared" si="48"/>
        <v>0</v>
      </c>
      <c r="AS256" s="50">
        <f t="shared" si="48"/>
        <v>0</v>
      </c>
      <c r="AT256" s="50">
        <f t="shared" si="48"/>
        <v>4</v>
      </c>
      <c r="AU256" s="50">
        <f t="shared" si="44"/>
        <v>4</v>
      </c>
      <c r="AV256" s="1605">
        <f>SUM(AV255)</f>
        <v>3.0000000000000001E-3</v>
      </c>
      <c r="AW256" s="1605">
        <f>SUM(AW255)</f>
        <v>3.0000000000000001E-3</v>
      </c>
      <c r="AX256" s="1594"/>
      <c r="AY256" s="1594"/>
      <c r="AZ256" s="1595"/>
      <c r="BA256" s="1606"/>
      <c r="BB256" s="1610"/>
      <c r="BC256" s="1606"/>
      <c r="BD256" s="1613"/>
      <c r="BE256" s="1609"/>
    </row>
    <row r="257" spans="1:57" s="1585" customFormat="1" ht="15" customHeight="1" x14ac:dyDescent="0.25">
      <c r="A257" s="1586">
        <v>1</v>
      </c>
      <c r="B257" s="1614">
        <v>51000000915</v>
      </c>
      <c r="C257" s="1615" t="s">
        <v>1189</v>
      </c>
      <c r="D257" s="1587" t="s">
        <v>29</v>
      </c>
      <c r="E257" s="1587" t="s">
        <v>185</v>
      </c>
      <c r="F257" s="1587" t="s">
        <v>418</v>
      </c>
      <c r="G257" s="1587" t="s">
        <v>503</v>
      </c>
      <c r="H257" s="1590"/>
      <c r="I257" s="1590"/>
      <c r="J257" s="1590"/>
      <c r="K257" s="1590"/>
      <c r="L257" s="1604"/>
      <c r="M257" s="1604"/>
      <c r="N257" s="1592">
        <v>10</v>
      </c>
      <c r="O257" s="1592">
        <v>10</v>
      </c>
      <c r="P257" s="1584"/>
      <c r="Q257" s="1584"/>
      <c r="R257" s="1584"/>
      <c r="S257" s="1584"/>
      <c r="T257" s="1584"/>
      <c r="U257" s="1584"/>
      <c r="V257" s="1584"/>
      <c r="W257" s="1584"/>
      <c r="X257" s="1584"/>
      <c r="Y257" s="1584"/>
      <c r="Z257" s="1584"/>
      <c r="AA257" s="1584"/>
      <c r="AB257" s="1584"/>
      <c r="AC257" s="1584"/>
      <c r="AD257" s="1584"/>
      <c r="AE257" s="1584"/>
      <c r="AF257" s="1584"/>
      <c r="AG257" s="1584"/>
      <c r="AH257" s="1584"/>
      <c r="AI257" s="1584"/>
      <c r="AJ257" s="1584"/>
      <c r="AK257" s="1584"/>
      <c r="AL257" s="1584"/>
      <c r="AM257" s="1584"/>
      <c r="AN257" s="1584"/>
      <c r="AO257" s="1584"/>
      <c r="AP257" s="1584"/>
      <c r="AQ257" s="1584"/>
      <c r="AR257" s="3">
        <f t="shared" si="48"/>
        <v>0</v>
      </c>
      <c r="AS257" s="3">
        <f t="shared" si="48"/>
        <v>0</v>
      </c>
      <c r="AT257" s="3">
        <f t="shared" si="48"/>
        <v>10</v>
      </c>
      <c r="AU257" s="3">
        <f t="shared" si="44"/>
        <v>10</v>
      </c>
      <c r="AV257" s="1593">
        <f t="shared" ref="AV257:AV260" si="49">(AU257*BD257)/1000</f>
        <v>1.57E-3</v>
      </c>
      <c r="AW257" s="1593">
        <f t="shared" ref="AW257:AW260" si="50">(AU257*BD257)/1000</f>
        <v>1.57E-3</v>
      </c>
      <c r="AX257" s="1594"/>
      <c r="AY257" s="1594"/>
      <c r="AZ257" s="1595"/>
      <c r="BA257" s="1606"/>
      <c r="BB257" s="1614">
        <v>26</v>
      </c>
      <c r="BC257" s="1607">
        <v>80</v>
      </c>
      <c r="BD257" s="1608">
        <v>0.157</v>
      </c>
      <c r="BE257" s="1609"/>
    </row>
    <row r="258" spans="1:57" s="1585" customFormat="1" ht="15" customHeight="1" x14ac:dyDescent="0.25">
      <c r="A258" s="1586">
        <v>2</v>
      </c>
      <c r="B258" s="1614">
        <v>51000000915</v>
      </c>
      <c r="C258" s="1615" t="s">
        <v>1189</v>
      </c>
      <c r="D258" s="1587" t="s">
        <v>29</v>
      </c>
      <c r="E258" s="1587" t="s">
        <v>47</v>
      </c>
      <c r="F258" s="1587" t="s">
        <v>47</v>
      </c>
      <c r="G258" s="1587" t="s">
        <v>47</v>
      </c>
      <c r="H258" s="1590"/>
      <c r="I258" s="1590"/>
      <c r="J258" s="1590"/>
      <c r="K258" s="1590"/>
      <c r="L258" s="1604"/>
      <c r="M258" s="1604"/>
      <c r="N258" s="1592">
        <v>4</v>
      </c>
      <c r="O258" s="1592">
        <v>4</v>
      </c>
      <c r="P258" s="1584"/>
      <c r="Q258" s="1584"/>
      <c r="R258" s="1584"/>
      <c r="S258" s="1584"/>
      <c r="T258" s="1584"/>
      <c r="U258" s="1584"/>
      <c r="V258" s="1584"/>
      <c r="W258" s="1584"/>
      <c r="X258" s="1584"/>
      <c r="Y258" s="1584"/>
      <c r="Z258" s="1584"/>
      <c r="AA258" s="1584"/>
      <c r="AB258" s="1584"/>
      <c r="AC258" s="1584"/>
      <c r="AD258" s="1584"/>
      <c r="AE258" s="1584"/>
      <c r="AF258" s="1584"/>
      <c r="AG258" s="1584"/>
      <c r="AH258" s="1584"/>
      <c r="AI258" s="1584"/>
      <c r="AJ258" s="1584"/>
      <c r="AK258" s="1584"/>
      <c r="AL258" s="1584"/>
      <c r="AM258" s="1584"/>
      <c r="AN258" s="1584"/>
      <c r="AO258" s="1584"/>
      <c r="AP258" s="1584"/>
      <c r="AQ258" s="1584"/>
      <c r="AR258" s="3">
        <f t="shared" si="48"/>
        <v>0</v>
      </c>
      <c r="AS258" s="3">
        <f t="shared" si="48"/>
        <v>0</v>
      </c>
      <c r="AT258" s="3">
        <f t="shared" si="48"/>
        <v>4</v>
      </c>
      <c r="AU258" s="3">
        <f t="shared" si="44"/>
        <v>4</v>
      </c>
      <c r="AV258" s="1593">
        <f t="shared" si="49"/>
        <v>6.2799999999999998E-4</v>
      </c>
      <c r="AW258" s="1593">
        <f t="shared" si="50"/>
        <v>6.2799999999999998E-4</v>
      </c>
      <c r="AX258" s="1594"/>
      <c r="AY258" s="1594"/>
      <c r="AZ258" s="1595"/>
      <c r="BA258" s="1606"/>
      <c r="BB258" s="1614">
        <v>26</v>
      </c>
      <c r="BC258" s="1607">
        <v>80</v>
      </c>
      <c r="BD258" s="1608">
        <v>0.157</v>
      </c>
      <c r="BE258" s="1609"/>
    </row>
    <row r="259" spans="1:57" s="1585" customFormat="1" ht="15" customHeight="1" x14ac:dyDescent="0.25">
      <c r="A259" s="1594"/>
      <c r="B259" s="1610"/>
      <c r="C259" s="1601" t="s">
        <v>53</v>
      </c>
      <c r="D259" s="1611" t="s">
        <v>29</v>
      </c>
      <c r="E259" s="1611"/>
      <c r="F259" s="1611"/>
      <c r="G259" s="1611"/>
      <c r="H259" s="1612"/>
      <c r="I259" s="1612"/>
      <c r="J259" s="1612"/>
      <c r="K259" s="1612"/>
      <c r="L259" s="1604"/>
      <c r="M259" s="1604"/>
      <c r="N259" s="1604">
        <v>14</v>
      </c>
      <c r="O259" s="1604">
        <v>14</v>
      </c>
      <c r="P259" s="1584"/>
      <c r="Q259" s="1584"/>
      <c r="R259" s="1584"/>
      <c r="S259" s="1584"/>
      <c r="T259" s="1584"/>
      <c r="U259" s="1584"/>
      <c r="V259" s="1584"/>
      <c r="W259" s="1584"/>
      <c r="X259" s="1584"/>
      <c r="Y259" s="1584"/>
      <c r="Z259" s="1584"/>
      <c r="AA259" s="1584"/>
      <c r="AB259" s="1584"/>
      <c r="AC259" s="1584"/>
      <c r="AD259" s="1584"/>
      <c r="AE259" s="1584"/>
      <c r="AF259" s="1584"/>
      <c r="AG259" s="1584"/>
      <c r="AH259" s="1584"/>
      <c r="AI259" s="1584"/>
      <c r="AJ259" s="1584"/>
      <c r="AK259" s="1584"/>
      <c r="AL259" s="1584"/>
      <c r="AM259" s="1584"/>
      <c r="AN259" s="1584"/>
      <c r="AO259" s="1584"/>
      <c r="AP259" s="1584"/>
      <c r="AQ259" s="1584"/>
      <c r="AR259" s="50">
        <f t="shared" si="48"/>
        <v>0</v>
      </c>
      <c r="AS259" s="50">
        <f t="shared" si="48"/>
        <v>0</v>
      </c>
      <c r="AT259" s="50">
        <f t="shared" si="48"/>
        <v>14</v>
      </c>
      <c r="AU259" s="50">
        <f t="shared" si="44"/>
        <v>14</v>
      </c>
      <c r="AV259" s="1605">
        <f>SUM(AV257:AV258)</f>
        <v>2.1979999999999999E-3</v>
      </c>
      <c r="AW259" s="1605">
        <f>SUM(AW257:AW258)</f>
        <v>2.1979999999999999E-3</v>
      </c>
      <c r="AX259" s="1594"/>
      <c r="AY259" s="1594"/>
      <c r="AZ259" s="1595"/>
      <c r="BA259" s="1606"/>
      <c r="BB259" s="1610"/>
      <c r="BC259" s="1606"/>
      <c r="BD259" s="1613"/>
      <c r="BE259" s="1609"/>
    </row>
    <row r="260" spans="1:57" s="1585" customFormat="1" ht="15" customHeight="1" x14ac:dyDescent="0.25">
      <c r="A260" s="1616">
        <v>1</v>
      </c>
      <c r="B260" s="1587" t="s">
        <v>1190</v>
      </c>
      <c r="C260" s="1588" t="s">
        <v>1191</v>
      </c>
      <c r="D260" s="1589" t="s">
        <v>29</v>
      </c>
      <c r="E260" s="1617">
        <v>27</v>
      </c>
      <c r="F260" s="1617">
        <v>75</v>
      </c>
      <c r="G260" s="1616">
        <v>3144</v>
      </c>
      <c r="H260" s="1590"/>
      <c r="I260" s="1590"/>
      <c r="J260" s="1590"/>
      <c r="K260" s="1590"/>
      <c r="L260" s="1591"/>
      <c r="M260" s="1591"/>
      <c r="N260" s="1591">
        <v>70</v>
      </c>
      <c r="O260" s="1592">
        <v>70</v>
      </c>
      <c r="P260" s="1584"/>
      <c r="Q260" s="1584"/>
      <c r="R260" s="1584"/>
      <c r="S260" s="1584"/>
      <c r="T260" s="1584"/>
      <c r="U260" s="1584"/>
      <c r="V260" s="1584"/>
      <c r="W260" s="1584"/>
      <c r="X260" s="1584"/>
      <c r="Y260" s="1584"/>
      <c r="Z260" s="1584"/>
      <c r="AA260" s="1584"/>
      <c r="AB260" s="1584"/>
      <c r="AC260" s="1584"/>
      <c r="AD260" s="1584"/>
      <c r="AE260" s="1584"/>
      <c r="AF260" s="1584"/>
      <c r="AG260" s="1584"/>
      <c r="AH260" s="1584"/>
      <c r="AI260" s="1584"/>
      <c r="AJ260" s="1584"/>
      <c r="AK260" s="1584"/>
      <c r="AL260" s="1584"/>
      <c r="AM260" s="1584"/>
      <c r="AN260" s="1584"/>
      <c r="AO260" s="1584"/>
      <c r="AP260" s="1584"/>
      <c r="AQ260" s="1584"/>
      <c r="AR260" s="3">
        <f t="shared" si="48"/>
        <v>0</v>
      </c>
      <c r="AS260" s="3">
        <f t="shared" si="48"/>
        <v>0</v>
      </c>
      <c r="AT260" s="3">
        <f t="shared" si="48"/>
        <v>70</v>
      </c>
      <c r="AU260" s="3">
        <f t="shared" si="44"/>
        <v>70</v>
      </c>
      <c r="AV260" s="1593">
        <f t="shared" si="49"/>
        <v>5.8309999999999994E-2</v>
      </c>
      <c r="AW260" s="1593">
        <f t="shared" si="50"/>
        <v>5.8309999999999994E-2</v>
      </c>
      <c r="AX260" s="1594"/>
      <c r="AY260" s="1594"/>
      <c r="AZ260" s="1595"/>
      <c r="BA260" s="1606"/>
      <c r="BB260" s="1597">
        <v>40</v>
      </c>
      <c r="BC260" s="1607">
        <v>48</v>
      </c>
      <c r="BD260" s="1608">
        <v>0.83299999999999996</v>
      </c>
      <c r="BE260" s="1609"/>
    </row>
    <row r="261" spans="1:57" s="1585" customFormat="1" ht="15" customHeight="1" x14ac:dyDescent="0.25">
      <c r="A261" s="1594"/>
      <c r="B261" s="1610"/>
      <c r="C261" s="1601" t="s">
        <v>53</v>
      </c>
      <c r="D261" s="1611" t="s">
        <v>29</v>
      </c>
      <c r="E261" s="1611"/>
      <c r="F261" s="1611"/>
      <c r="G261" s="1611"/>
      <c r="H261" s="1612"/>
      <c r="I261" s="1612"/>
      <c r="J261" s="1612"/>
      <c r="K261" s="1612"/>
      <c r="L261" s="1604"/>
      <c r="M261" s="1604"/>
      <c r="N261" s="1604">
        <v>14</v>
      </c>
      <c r="O261" s="1604">
        <v>14</v>
      </c>
      <c r="P261" s="1584"/>
      <c r="Q261" s="1584"/>
      <c r="R261" s="1584"/>
      <c r="S261" s="1584"/>
      <c r="T261" s="1584"/>
      <c r="U261" s="1584"/>
      <c r="V261" s="1584"/>
      <c r="W261" s="1584"/>
      <c r="X261" s="1584"/>
      <c r="Y261" s="1584"/>
      <c r="Z261" s="1584"/>
      <c r="AA261" s="1584"/>
      <c r="AB261" s="1584"/>
      <c r="AC261" s="1584"/>
      <c r="AD261" s="1584"/>
      <c r="AE261" s="1584"/>
      <c r="AF261" s="1584"/>
      <c r="AG261" s="1584"/>
      <c r="AH261" s="1584"/>
      <c r="AI261" s="1584"/>
      <c r="AJ261" s="1584"/>
      <c r="AK261" s="1584"/>
      <c r="AL261" s="1584"/>
      <c r="AM261" s="1584"/>
      <c r="AN261" s="1584"/>
      <c r="AO261" s="1584"/>
      <c r="AP261" s="1584"/>
      <c r="AQ261" s="1584"/>
      <c r="AR261" s="50">
        <f t="shared" ref="AR261" si="51">L261+P261+T261+X261+AB261+AF261+AJ261+AN261</f>
        <v>0</v>
      </c>
      <c r="AS261" s="50">
        <f t="shared" ref="AS261" si="52">M261+Q261+U261+Y261+AC261+AG261+AK261+AO261</f>
        <v>0</v>
      </c>
      <c r="AT261" s="50">
        <f t="shared" ref="AT261" si="53">N261+R261+V261+Z261+AD261+AH261+AL261+AP261</f>
        <v>14</v>
      </c>
      <c r="AU261" s="50">
        <f t="shared" ref="AU261" si="54">AR261+AS261+AT261</f>
        <v>14</v>
      </c>
      <c r="AV261" s="1605">
        <f>SUM(AV260)</f>
        <v>5.8309999999999994E-2</v>
      </c>
      <c r="AW261" s="1605">
        <f>SUM(AW260)</f>
        <v>5.8309999999999994E-2</v>
      </c>
      <c r="AX261" s="1594"/>
      <c r="AY261" s="1594"/>
      <c r="AZ261" s="1595"/>
      <c r="BA261" s="1606"/>
      <c r="BB261" s="1610"/>
      <c r="BC261" s="1606"/>
      <c r="BD261" s="1613"/>
      <c r="BE261" s="1609"/>
    </row>
    <row r="262" spans="1:57" s="324" customFormat="1" ht="15" customHeight="1" x14ac:dyDescent="0.25">
      <c r="A262" s="312" t="s">
        <v>308</v>
      </c>
      <c r="B262" s="326"/>
      <c r="C262" s="1526" t="s">
        <v>347</v>
      </c>
      <c r="D262" s="327"/>
      <c r="E262" s="328"/>
      <c r="F262" s="328"/>
      <c r="G262" s="328"/>
      <c r="H262" s="329"/>
      <c r="I262" s="329"/>
      <c r="J262" s="329"/>
      <c r="K262" s="329"/>
      <c r="L262" s="330"/>
      <c r="M262" s="330"/>
      <c r="N262" s="330"/>
      <c r="O262" s="330"/>
      <c r="P262" s="330"/>
      <c r="Q262" s="330"/>
      <c r="R262" s="330"/>
      <c r="S262" s="330"/>
      <c r="T262" s="330"/>
      <c r="U262" s="330"/>
      <c r="V262" s="330"/>
      <c r="W262" s="330"/>
      <c r="X262" s="330"/>
      <c r="Y262" s="330"/>
      <c r="Z262" s="330"/>
      <c r="AA262" s="330"/>
      <c r="AB262" s="330"/>
      <c r="AC262" s="330"/>
      <c r="AD262" s="330"/>
      <c r="AE262" s="330"/>
      <c r="AF262" s="330"/>
      <c r="AG262" s="330"/>
      <c r="AH262" s="330"/>
      <c r="AI262" s="330"/>
      <c r="AJ262" s="330"/>
      <c r="AK262" s="330"/>
      <c r="AL262" s="330"/>
      <c r="AM262" s="330"/>
      <c r="AN262" s="330"/>
      <c r="AO262" s="330"/>
      <c r="AP262" s="330"/>
      <c r="AQ262" s="330"/>
      <c r="AR262" s="331"/>
      <c r="AS262" s="331"/>
      <c r="AT262" s="331"/>
      <c r="AU262" s="331"/>
      <c r="AV262" s="332"/>
      <c r="AW262" s="332"/>
      <c r="AX262" s="333"/>
      <c r="AY262" s="333"/>
      <c r="AZ262" s="334"/>
      <c r="BA262" s="330"/>
      <c r="BB262" s="335"/>
      <c r="BC262" s="336"/>
      <c r="BD262" s="337"/>
      <c r="BE262" s="334"/>
    </row>
    <row r="263" spans="1:57" s="324" customFormat="1" ht="15" customHeight="1" x14ac:dyDescent="0.25">
      <c r="A263" s="312"/>
      <c r="B263" s="326"/>
      <c r="C263" s="493" t="s">
        <v>348</v>
      </c>
      <c r="D263" s="327"/>
      <c r="E263" s="328"/>
      <c r="F263" s="328"/>
      <c r="G263" s="328"/>
      <c r="H263" s="329"/>
      <c r="I263" s="329"/>
      <c r="J263" s="329"/>
      <c r="K263" s="329"/>
      <c r="L263" s="330"/>
      <c r="M263" s="330"/>
      <c r="N263" s="330"/>
      <c r="O263" s="330"/>
      <c r="P263" s="330"/>
      <c r="Q263" s="330"/>
      <c r="R263" s="330"/>
      <c r="S263" s="330"/>
      <c r="T263" s="330"/>
      <c r="U263" s="330"/>
      <c r="V263" s="330"/>
      <c r="W263" s="330"/>
      <c r="X263" s="330"/>
      <c r="Y263" s="330"/>
      <c r="Z263" s="330"/>
      <c r="AA263" s="330"/>
      <c r="AB263" s="330"/>
      <c r="AC263" s="330"/>
      <c r="AD263" s="330"/>
      <c r="AE263" s="330"/>
      <c r="AF263" s="330"/>
      <c r="AG263" s="330"/>
      <c r="AH263" s="330"/>
      <c r="AI263" s="330"/>
      <c r="AJ263" s="330"/>
      <c r="AK263" s="330"/>
      <c r="AL263" s="330"/>
      <c r="AM263" s="330"/>
      <c r="AN263" s="330"/>
      <c r="AO263" s="330"/>
      <c r="AP263" s="330"/>
      <c r="AQ263" s="330"/>
      <c r="AR263" s="331"/>
      <c r="AS263" s="331"/>
      <c r="AT263" s="331"/>
      <c r="AU263" s="331"/>
      <c r="AV263" s="332"/>
      <c r="AW263" s="332"/>
      <c r="AX263" s="333"/>
      <c r="AY263" s="333"/>
      <c r="AZ263" s="334"/>
      <c r="BA263" s="330"/>
      <c r="BB263" s="335"/>
      <c r="BC263" s="336"/>
      <c r="BD263" s="337"/>
      <c r="BE263" s="334"/>
    </row>
    <row r="264" spans="1:57" s="324" customFormat="1" ht="15" customHeight="1" x14ac:dyDescent="0.25">
      <c r="A264" s="312">
        <v>1</v>
      </c>
      <c r="B264" s="494" t="s">
        <v>349</v>
      </c>
      <c r="C264" s="495" t="s">
        <v>350</v>
      </c>
      <c r="D264" s="496" t="s">
        <v>29</v>
      </c>
      <c r="E264" s="497" t="s">
        <v>351</v>
      </c>
      <c r="F264" s="497">
        <v>82</v>
      </c>
      <c r="G264" s="497">
        <v>10</v>
      </c>
      <c r="H264" s="498">
        <v>4200</v>
      </c>
      <c r="I264" s="329"/>
      <c r="J264" s="329"/>
      <c r="K264" s="317">
        <f t="shared" ref="K264:K305" si="55">H264+I264+J264</f>
        <v>4200</v>
      </c>
      <c r="L264" s="499"/>
      <c r="M264" s="318"/>
      <c r="N264" s="318"/>
      <c r="O264" s="318"/>
      <c r="P264" s="318"/>
      <c r="Q264" s="318"/>
      <c r="R264" s="318"/>
      <c r="S264" s="318"/>
      <c r="T264" s="318"/>
      <c r="U264" s="318"/>
      <c r="V264" s="318"/>
      <c r="W264" s="318"/>
      <c r="X264" s="318"/>
      <c r="Y264" s="318"/>
      <c r="Z264" s="318"/>
      <c r="AA264" s="318"/>
      <c r="AB264" s="318"/>
      <c r="AC264" s="318"/>
      <c r="AD264" s="318"/>
      <c r="AE264" s="318"/>
      <c r="AF264" s="318"/>
      <c r="AG264" s="318"/>
      <c r="AH264" s="318"/>
      <c r="AI264" s="318"/>
      <c r="AJ264" s="318"/>
      <c r="AK264" s="318"/>
      <c r="AL264" s="318"/>
      <c r="AM264" s="318"/>
      <c r="AN264" s="318"/>
      <c r="AO264" s="318"/>
      <c r="AP264" s="318"/>
      <c r="AQ264" s="318"/>
      <c r="AR264" s="331">
        <f t="shared" ref="AR264:AR284" si="56">H264+L264+P264+T264+X264+AB264+AF264+AJ264</f>
        <v>4200</v>
      </c>
      <c r="AS264" s="331"/>
      <c r="AT264" s="331"/>
      <c r="AU264" s="331">
        <f t="shared" ref="AU264:AU314" si="57">AR264+AS264+AT264</f>
        <v>4200</v>
      </c>
      <c r="AV264" s="332">
        <f t="shared" ref="AV264:AV271" si="58">((AU264/BC264)*BB264)/1000</f>
        <v>0.09</v>
      </c>
      <c r="AW264" s="332">
        <f t="shared" ref="AW264:AW271" si="59">(AU264*BD264)/1000</f>
        <v>6.8039999999999989E-2</v>
      </c>
      <c r="AX264" s="333" t="s">
        <v>43</v>
      </c>
      <c r="AY264" s="333"/>
      <c r="AZ264" s="318"/>
      <c r="BA264" s="318"/>
      <c r="BB264" s="335">
        <v>30</v>
      </c>
      <c r="BC264" s="336">
        <v>1400</v>
      </c>
      <c r="BD264" s="337">
        <v>1.6199999999999999E-2</v>
      </c>
      <c r="BE264" s="500"/>
    </row>
    <row r="265" spans="1:57" s="324" customFormat="1" ht="15" customHeight="1" x14ac:dyDescent="0.25">
      <c r="A265" s="312">
        <v>2</v>
      </c>
      <c r="B265" s="494" t="s">
        <v>349</v>
      </c>
      <c r="C265" s="495" t="s">
        <v>350</v>
      </c>
      <c r="D265" s="496" t="s">
        <v>29</v>
      </c>
      <c r="E265" s="497" t="s">
        <v>352</v>
      </c>
      <c r="F265" s="497">
        <v>82</v>
      </c>
      <c r="G265" s="497">
        <v>10</v>
      </c>
      <c r="H265" s="498">
        <v>54600</v>
      </c>
      <c r="I265" s="329"/>
      <c r="J265" s="329"/>
      <c r="K265" s="317">
        <f t="shared" si="55"/>
        <v>54600</v>
      </c>
      <c r="L265" s="499"/>
      <c r="M265" s="318"/>
      <c r="N265" s="318"/>
      <c r="O265" s="318"/>
      <c r="P265" s="318"/>
      <c r="Q265" s="318"/>
      <c r="R265" s="318"/>
      <c r="S265" s="318"/>
      <c r="T265" s="318"/>
      <c r="U265" s="318"/>
      <c r="V265" s="318"/>
      <c r="W265" s="318"/>
      <c r="X265" s="318"/>
      <c r="Y265" s="318"/>
      <c r="Z265" s="318"/>
      <c r="AA265" s="318"/>
      <c r="AB265" s="318"/>
      <c r="AC265" s="318"/>
      <c r="AD265" s="318"/>
      <c r="AE265" s="318"/>
      <c r="AF265" s="318"/>
      <c r="AG265" s="318"/>
      <c r="AH265" s="318"/>
      <c r="AI265" s="318"/>
      <c r="AJ265" s="318"/>
      <c r="AK265" s="318"/>
      <c r="AL265" s="318"/>
      <c r="AM265" s="318"/>
      <c r="AN265" s="318"/>
      <c r="AO265" s="318"/>
      <c r="AP265" s="318"/>
      <c r="AQ265" s="318"/>
      <c r="AR265" s="331">
        <f t="shared" si="56"/>
        <v>54600</v>
      </c>
      <c r="AS265" s="331"/>
      <c r="AT265" s="331"/>
      <c r="AU265" s="331">
        <f t="shared" si="57"/>
        <v>54600</v>
      </c>
      <c r="AV265" s="332">
        <f t="shared" si="58"/>
        <v>1.17</v>
      </c>
      <c r="AW265" s="332">
        <f t="shared" si="59"/>
        <v>0.88451999999999997</v>
      </c>
      <c r="AX265" s="333" t="s">
        <v>43</v>
      </c>
      <c r="AY265" s="333"/>
      <c r="AZ265" s="318"/>
      <c r="BA265" s="318"/>
      <c r="BB265" s="335">
        <v>30</v>
      </c>
      <c r="BC265" s="336">
        <v>1400</v>
      </c>
      <c r="BD265" s="337">
        <v>1.6199999999999999E-2</v>
      </c>
      <c r="BE265" s="500"/>
    </row>
    <row r="266" spans="1:57" s="324" customFormat="1" ht="15" customHeight="1" x14ac:dyDescent="0.25">
      <c r="A266" s="312">
        <v>3</v>
      </c>
      <c r="B266" s="494" t="s">
        <v>349</v>
      </c>
      <c r="C266" s="495" t="s">
        <v>350</v>
      </c>
      <c r="D266" s="496" t="s">
        <v>29</v>
      </c>
      <c r="E266" s="497" t="s">
        <v>353</v>
      </c>
      <c r="F266" s="497">
        <v>79</v>
      </c>
      <c r="G266" s="497">
        <v>10</v>
      </c>
      <c r="H266" s="498">
        <v>42000</v>
      </c>
      <c r="I266" s="329"/>
      <c r="J266" s="329"/>
      <c r="K266" s="317">
        <f t="shared" si="55"/>
        <v>42000</v>
      </c>
      <c r="L266" s="499"/>
      <c r="M266" s="318"/>
      <c r="N266" s="318"/>
      <c r="O266" s="318"/>
      <c r="P266" s="318"/>
      <c r="Q266" s="318"/>
      <c r="R266" s="318"/>
      <c r="S266" s="318"/>
      <c r="T266" s="318"/>
      <c r="U266" s="318"/>
      <c r="V266" s="318"/>
      <c r="W266" s="318"/>
      <c r="X266" s="318"/>
      <c r="Y266" s="318"/>
      <c r="Z266" s="318"/>
      <c r="AA266" s="318"/>
      <c r="AB266" s="318"/>
      <c r="AC266" s="318"/>
      <c r="AD266" s="318"/>
      <c r="AE266" s="318"/>
      <c r="AF266" s="318"/>
      <c r="AG266" s="318"/>
      <c r="AH266" s="318"/>
      <c r="AI266" s="318"/>
      <c r="AJ266" s="318"/>
      <c r="AK266" s="318"/>
      <c r="AL266" s="318"/>
      <c r="AM266" s="318"/>
      <c r="AN266" s="318"/>
      <c r="AO266" s="318"/>
      <c r="AP266" s="318"/>
      <c r="AQ266" s="318"/>
      <c r="AR266" s="331">
        <f t="shared" si="56"/>
        <v>42000</v>
      </c>
      <c r="AS266" s="331"/>
      <c r="AT266" s="331"/>
      <c r="AU266" s="331">
        <f t="shared" si="57"/>
        <v>42000</v>
      </c>
      <c r="AV266" s="332">
        <f t="shared" si="58"/>
        <v>0.9</v>
      </c>
      <c r="AW266" s="332">
        <f t="shared" si="59"/>
        <v>0.6804</v>
      </c>
      <c r="AX266" s="333" t="s">
        <v>43</v>
      </c>
      <c r="AY266" s="333"/>
      <c r="AZ266" s="318"/>
      <c r="BA266" s="318"/>
      <c r="BB266" s="335">
        <v>30</v>
      </c>
      <c r="BC266" s="336">
        <v>1400</v>
      </c>
      <c r="BD266" s="337">
        <v>1.6199999999999999E-2</v>
      </c>
      <c r="BE266" s="500"/>
    </row>
    <row r="267" spans="1:57" s="324" customFormat="1" ht="15" customHeight="1" x14ac:dyDescent="0.25">
      <c r="A267" s="312">
        <v>4</v>
      </c>
      <c r="B267" s="494" t="s">
        <v>349</v>
      </c>
      <c r="C267" s="495" t="s">
        <v>350</v>
      </c>
      <c r="D267" s="496" t="s">
        <v>29</v>
      </c>
      <c r="E267" s="497" t="s">
        <v>354</v>
      </c>
      <c r="F267" s="497">
        <v>79</v>
      </c>
      <c r="G267" s="497">
        <v>10</v>
      </c>
      <c r="H267" s="498">
        <v>81200</v>
      </c>
      <c r="I267" s="329"/>
      <c r="J267" s="329"/>
      <c r="K267" s="317">
        <f t="shared" si="55"/>
        <v>81200</v>
      </c>
      <c r="L267" s="499"/>
      <c r="M267" s="318"/>
      <c r="N267" s="318"/>
      <c r="O267" s="318"/>
      <c r="P267" s="318"/>
      <c r="Q267" s="318"/>
      <c r="R267" s="318"/>
      <c r="S267" s="318"/>
      <c r="T267" s="318"/>
      <c r="U267" s="318"/>
      <c r="V267" s="318"/>
      <c r="W267" s="318"/>
      <c r="X267" s="318"/>
      <c r="Y267" s="318"/>
      <c r="Z267" s="318"/>
      <c r="AA267" s="318"/>
      <c r="AB267" s="318"/>
      <c r="AC267" s="318"/>
      <c r="AD267" s="318"/>
      <c r="AE267" s="318"/>
      <c r="AF267" s="318"/>
      <c r="AG267" s="318"/>
      <c r="AH267" s="318"/>
      <c r="AI267" s="318"/>
      <c r="AJ267" s="318"/>
      <c r="AK267" s="318"/>
      <c r="AL267" s="318"/>
      <c r="AM267" s="318"/>
      <c r="AN267" s="318"/>
      <c r="AO267" s="318"/>
      <c r="AP267" s="318"/>
      <c r="AQ267" s="318"/>
      <c r="AR267" s="331">
        <f t="shared" si="56"/>
        <v>81200</v>
      </c>
      <c r="AS267" s="331"/>
      <c r="AT267" s="331"/>
      <c r="AU267" s="331">
        <f t="shared" si="57"/>
        <v>81200</v>
      </c>
      <c r="AV267" s="332">
        <f t="shared" si="58"/>
        <v>1.74</v>
      </c>
      <c r="AW267" s="332">
        <f t="shared" si="59"/>
        <v>1.3154399999999997</v>
      </c>
      <c r="AX267" s="333" t="s">
        <v>43</v>
      </c>
      <c r="AY267" s="333"/>
      <c r="AZ267" s="318"/>
      <c r="BA267" s="318"/>
      <c r="BB267" s="335">
        <v>30</v>
      </c>
      <c r="BC267" s="336">
        <v>1400</v>
      </c>
      <c r="BD267" s="337">
        <v>1.6199999999999999E-2</v>
      </c>
      <c r="BE267" s="500"/>
    </row>
    <row r="268" spans="1:57" s="324" customFormat="1" ht="15" customHeight="1" x14ac:dyDescent="0.25">
      <c r="A268" s="312">
        <v>5</v>
      </c>
      <c r="B268" s="494" t="s">
        <v>349</v>
      </c>
      <c r="C268" s="495" t="s">
        <v>350</v>
      </c>
      <c r="D268" s="496" t="s">
        <v>29</v>
      </c>
      <c r="E268" s="497" t="s">
        <v>355</v>
      </c>
      <c r="F268" s="497">
        <v>79</v>
      </c>
      <c r="G268" s="497">
        <v>10</v>
      </c>
      <c r="H268" s="498">
        <v>154000</v>
      </c>
      <c r="I268" s="329"/>
      <c r="J268" s="329"/>
      <c r="K268" s="317">
        <f t="shared" si="55"/>
        <v>154000</v>
      </c>
      <c r="L268" s="499"/>
      <c r="M268" s="318"/>
      <c r="N268" s="318"/>
      <c r="O268" s="318"/>
      <c r="P268" s="318"/>
      <c r="Q268" s="318"/>
      <c r="R268" s="318"/>
      <c r="S268" s="318"/>
      <c r="T268" s="318"/>
      <c r="U268" s="318"/>
      <c r="V268" s="318"/>
      <c r="W268" s="318"/>
      <c r="X268" s="318"/>
      <c r="Y268" s="318"/>
      <c r="Z268" s="318"/>
      <c r="AA268" s="318"/>
      <c r="AB268" s="318"/>
      <c r="AC268" s="318"/>
      <c r="AD268" s="318"/>
      <c r="AE268" s="318"/>
      <c r="AF268" s="318"/>
      <c r="AG268" s="318"/>
      <c r="AH268" s="318"/>
      <c r="AI268" s="318"/>
      <c r="AJ268" s="318"/>
      <c r="AK268" s="318"/>
      <c r="AL268" s="318"/>
      <c r="AM268" s="318"/>
      <c r="AN268" s="318"/>
      <c r="AO268" s="318"/>
      <c r="AP268" s="318"/>
      <c r="AQ268" s="318"/>
      <c r="AR268" s="331">
        <f t="shared" si="56"/>
        <v>154000</v>
      </c>
      <c r="AS268" s="331"/>
      <c r="AT268" s="331"/>
      <c r="AU268" s="331">
        <f t="shared" si="57"/>
        <v>154000</v>
      </c>
      <c r="AV268" s="332">
        <f t="shared" si="58"/>
        <v>3.3</v>
      </c>
      <c r="AW268" s="332">
        <f t="shared" si="59"/>
        <v>2.4947999999999997</v>
      </c>
      <c r="AX268" s="333" t="s">
        <v>43</v>
      </c>
      <c r="AY268" s="333"/>
      <c r="AZ268" s="318"/>
      <c r="BA268" s="318"/>
      <c r="BB268" s="335">
        <v>30</v>
      </c>
      <c r="BC268" s="336">
        <v>1400</v>
      </c>
      <c r="BD268" s="337">
        <v>1.6199999999999999E-2</v>
      </c>
      <c r="BE268" s="500"/>
    </row>
    <row r="269" spans="1:57" s="324" customFormat="1" ht="15" customHeight="1" x14ac:dyDescent="0.25">
      <c r="A269" s="312">
        <v>6</v>
      </c>
      <c r="B269" s="494" t="s">
        <v>349</v>
      </c>
      <c r="C269" s="495" t="s">
        <v>350</v>
      </c>
      <c r="D269" s="496" t="s">
        <v>29</v>
      </c>
      <c r="E269" s="497" t="s">
        <v>356</v>
      </c>
      <c r="F269" s="497">
        <v>78</v>
      </c>
      <c r="G269" s="497">
        <v>10</v>
      </c>
      <c r="H269" s="498">
        <v>5600</v>
      </c>
      <c r="I269" s="329"/>
      <c r="J269" s="329"/>
      <c r="K269" s="317">
        <f t="shared" si="55"/>
        <v>5600</v>
      </c>
      <c r="L269" s="499"/>
      <c r="M269" s="318"/>
      <c r="N269" s="318"/>
      <c r="O269" s="318"/>
      <c r="P269" s="318"/>
      <c r="Q269" s="318"/>
      <c r="R269" s="318"/>
      <c r="S269" s="318"/>
      <c r="T269" s="318"/>
      <c r="U269" s="318"/>
      <c r="V269" s="318"/>
      <c r="W269" s="318"/>
      <c r="X269" s="318"/>
      <c r="Y269" s="318"/>
      <c r="Z269" s="318"/>
      <c r="AA269" s="318"/>
      <c r="AB269" s="318"/>
      <c r="AC269" s="318"/>
      <c r="AD269" s="318"/>
      <c r="AE269" s="318"/>
      <c r="AF269" s="318"/>
      <c r="AG269" s="318"/>
      <c r="AH269" s="318"/>
      <c r="AI269" s="318"/>
      <c r="AJ269" s="318"/>
      <c r="AK269" s="318"/>
      <c r="AL269" s="318"/>
      <c r="AM269" s="318"/>
      <c r="AN269" s="318"/>
      <c r="AO269" s="318"/>
      <c r="AP269" s="318"/>
      <c r="AQ269" s="318"/>
      <c r="AR269" s="331">
        <f t="shared" si="56"/>
        <v>5600</v>
      </c>
      <c r="AS269" s="331"/>
      <c r="AT269" s="331"/>
      <c r="AU269" s="331">
        <f t="shared" si="57"/>
        <v>5600</v>
      </c>
      <c r="AV269" s="332">
        <f t="shared" si="58"/>
        <v>0.12</v>
      </c>
      <c r="AW269" s="332">
        <f t="shared" si="59"/>
        <v>9.0719999999999995E-2</v>
      </c>
      <c r="AX269" s="333" t="s">
        <v>43</v>
      </c>
      <c r="AY269" s="333"/>
      <c r="AZ269" s="318"/>
      <c r="BA269" s="318"/>
      <c r="BB269" s="335">
        <v>30</v>
      </c>
      <c r="BC269" s="336">
        <v>1400</v>
      </c>
      <c r="BD269" s="337">
        <v>1.6199999999999999E-2</v>
      </c>
      <c r="BE269" s="500"/>
    </row>
    <row r="270" spans="1:57" s="324" customFormat="1" ht="15" customHeight="1" x14ac:dyDescent="0.25">
      <c r="A270" s="312">
        <v>7</v>
      </c>
      <c r="B270" s="494" t="s">
        <v>349</v>
      </c>
      <c r="C270" s="495" t="s">
        <v>350</v>
      </c>
      <c r="D270" s="496" t="s">
        <v>29</v>
      </c>
      <c r="E270" s="497" t="s">
        <v>357</v>
      </c>
      <c r="F270" s="497">
        <v>78</v>
      </c>
      <c r="G270" s="497">
        <v>10</v>
      </c>
      <c r="H270" s="498">
        <v>15400</v>
      </c>
      <c r="I270" s="329"/>
      <c r="J270" s="329"/>
      <c r="K270" s="317">
        <f t="shared" si="55"/>
        <v>15400</v>
      </c>
      <c r="L270" s="499"/>
      <c r="M270" s="318"/>
      <c r="N270" s="318"/>
      <c r="O270" s="318"/>
      <c r="P270" s="318"/>
      <c r="Q270" s="318"/>
      <c r="R270" s="318"/>
      <c r="S270" s="318"/>
      <c r="T270" s="318"/>
      <c r="U270" s="318"/>
      <c r="V270" s="318"/>
      <c r="W270" s="318"/>
      <c r="X270" s="318"/>
      <c r="Y270" s="318"/>
      <c r="Z270" s="318"/>
      <c r="AA270" s="318"/>
      <c r="AB270" s="318"/>
      <c r="AC270" s="318"/>
      <c r="AD270" s="318"/>
      <c r="AE270" s="318"/>
      <c r="AF270" s="318"/>
      <c r="AG270" s="318"/>
      <c r="AH270" s="318"/>
      <c r="AI270" s="318"/>
      <c r="AJ270" s="318"/>
      <c r="AK270" s="318"/>
      <c r="AL270" s="318"/>
      <c r="AM270" s="318"/>
      <c r="AN270" s="318"/>
      <c r="AO270" s="318"/>
      <c r="AP270" s="318"/>
      <c r="AQ270" s="318"/>
      <c r="AR270" s="331">
        <f t="shared" si="56"/>
        <v>15400</v>
      </c>
      <c r="AS270" s="331"/>
      <c r="AT270" s="331"/>
      <c r="AU270" s="331">
        <f t="shared" si="57"/>
        <v>15400</v>
      </c>
      <c r="AV270" s="332">
        <f t="shared" si="58"/>
        <v>0.33</v>
      </c>
      <c r="AW270" s="332">
        <f t="shared" si="59"/>
        <v>0.24947999999999998</v>
      </c>
      <c r="AX270" s="333" t="s">
        <v>43</v>
      </c>
      <c r="AY270" s="333"/>
      <c r="AZ270" s="318"/>
      <c r="BA270" s="318"/>
      <c r="BB270" s="335">
        <v>30</v>
      </c>
      <c r="BC270" s="336">
        <v>1400</v>
      </c>
      <c r="BD270" s="337">
        <v>1.6199999999999999E-2</v>
      </c>
      <c r="BE270" s="500"/>
    </row>
    <row r="271" spans="1:57" s="324" customFormat="1" ht="15" customHeight="1" x14ac:dyDescent="0.25">
      <c r="A271" s="312">
        <v>8</v>
      </c>
      <c r="B271" s="494" t="s">
        <v>349</v>
      </c>
      <c r="C271" s="495" t="s">
        <v>350</v>
      </c>
      <c r="D271" s="496" t="s">
        <v>29</v>
      </c>
      <c r="E271" s="497" t="s">
        <v>358</v>
      </c>
      <c r="F271" s="497">
        <v>76</v>
      </c>
      <c r="G271" s="497">
        <v>10</v>
      </c>
      <c r="H271" s="498">
        <v>2800</v>
      </c>
      <c r="I271" s="329"/>
      <c r="J271" s="329"/>
      <c r="K271" s="317">
        <f t="shared" si="55"/>
        <v>2800</v>
      </c>
      <c r="L271" s="499"/>
      <c r="M271" s="318"/>
      <c r="N271" s="318"/>
      <c r="O271" s="318"/>
      <c r="P271" s="318"/>
      <c r="Q271" s="318"/>
      <c r="R271" s="318"/>
      <c r="S271" s="318"/>
      <c r="T271" s="318"/>
      <c r="U271" s="318"/>
      <c r="V271" s="318"/>
      <c r="W271" s="318"/>
      <c r="X271" s="318"/>
      <c r="Y271" s="318"/>
      <c r="Z271" s="318"/>
      <c r="AA271" s="318"/>
      <c r="AB271" s="318"/>
      <c r="AC271" s="318"/>
      <c r="AD271" s="318"/>
      <c r="AE271" s="318"/>
      <c r="AF271" s="318"/>
      <c r="AG271" s="318"/>
      <c r="AH271" s="318"/>
      <c r="AI271" s="318"/>
      <c r="AJ271" s="318"/>
      <c r="AK271" s="318"/>
      <c r="AL271" s="318"/>
      <c r="AM271" s="318"/>
      <c r="AN271" s="318"/>
      <c r="AO271" s="318"/>
      <c r="AP271" s="318"/>
      <c r="AQ271" s="318"/>
      <c r="AR271" s="331">
        <f t="shared" si="56"/>
        <v>2800</v>
      </c>
      <c r="AS271" s="331"/>
      <c r="AT271" s="331"/>
      <c r="AU271" s="331">
        <f t="shared" si="57"/>
        <v>2800</v>
      </c>
      <c r="AV271" s="332">
        <f t="shared" si="58"/>
        <v>0.06</v>
      </c>
      <c r="AW271" s="332">
        <f t="shared" si="59"/>
        <v>4.5359999999999998E-2</v>
      </c>
      <c r="AX271" s="333" t="s">
        <v>43</v>
      </c>
      <c r="AY271" s="333"/>
      <c r="AZ271" s="318"/>
      <c r="BA271" s="318"/>
      <c r="BB271" s="335">
        <v>30</v>
      </c>
      <c r="BC271" s="336">
        <v>1400</v>
      </c>
      <c r="BD271" s="337">
        <v>1.6199999999999999E-2</v>
      </c>
      <c r="BE271" s="500"/>
    </row>
    <row r="272" spans="1:57" s="351" customFormat="1" ht="15" customHeight="1" x14ac:dyDescent="0.25">
      <c r="A272" s="501"/>
      <c r="B272" s="502"/>
      <c r="C272" s="363" t="s">
        <v>30</v>
      </c>
      <c r="D272" s="361"/>
      <c r="E272" s="503"/>
      <c r="F272" s="503"/>
      <c r="G272" s="503"/>
      <c r="H272" s="504">
        <f>SUM(H264:H271)</f>
        <v>359800</v>
      </c>
      <c r="I272" s="505"/>
      <c r="J272" s="505"/>
      <c r="K272" s="379">
        <f>SUM(K264:K271)</f>
        <v>359800</v>
      </c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  <c r="AA272" s="367"/>
      <c r="AB272" s="367"/>
      <c r="AC272" s="367"/>
      <c r="AD272" s="367"/>
      <c r="AE272" s="367"/>
      <c r="AF272" s="367"/>
      <c r="AG272" s="367"/>
      <c r="AH272" s="367"/>
      <c r="AI272" s="367"/>
      <c r="AJ272" s="367"/>
      <c r="AK272" s="367"/>
      <c r="AL272" s="367"/>
      <c r="AM272" s="367"/>
      <c r="AN272" s="367"/>
      <c r="AO272" s="367"/>
      <c r="AP272" s="367"/>
      <c r="AQ272" s="367"/>
      <c r="AR272" s="366">
        <f>H272+L272+P272+T272+X272+AB272+AF272+AJ272</f>
        <v>359800</v>
      </c>
      <c r="AS272" s="366"/>
      <c r="AT272" s="366"/>
      <c r="AU272" s="366">
        <f>AR272+AS272+AT272</f>
        <v>359800</v>
      </c>
      <c r="AV272" s="506">
        <f>SUM(AV264:AV271)</f>
        <v>7.71</v>
      </c>
      <c r="AW272" s="506">
        <f>SUM(AW264:AW271)</f>
        <v>5.8287599999999991</v>
      </c>
      <c r="AX272" s="406"/>
      <c r="AY272" s="406"/>
      <c r="AZ272" s="367"/>
      <c r="BA272" s="367"/>
      <c r="BB272" s="507"/>
      <c r="BC272" s="508"/>
      <c r="BD272" s="509"/>
      <c r="BE272" s="510"/>
    </row>
    <row r="273" spans="1:57" s="324" customFormat="1" ht="15" customHeight="1" x14ac:dyDescent="0.25">
      <c r="A273" s="511">
        <v>1</v>
      </c>
      <c r="B273" s="512" t="s">
        <v>359</v>
      </c>
      <c r="C273" s="513" t="s">
        <v>360</v>
      </c>
      <c r="D273" s="514" t="s">
        <v>29</v>
      </c>
      <c r="E273" s="515" t="s">
        <v>355</v>
      </c>
      <c r="F273" s="515">
        <v>89</v>
      </c>
      <c r="G273" s="515">
        <v>10</v>
      </c>
      <c r="H273" s="498">
        <v>12600</v>
      </c>
      <c r="I273" s="329"/>
      <c r="J273" s="329"/>
      <c r="K273" s="317">
        <f t="shared" si="55"/>
        <v>12600</v>
      </c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  <c r="X273" s="331"/>
      <c r="Y273" s="331"/>
      <c r="Z273" s="331"/>
      <c r="AA273" s="331"/>
      <c r="AB273" s="331"/>
      <c r="AC273" s="331"/>
      <c r="AD273" s="331"/>
      <c r="AE273" s="331"/>
      <c r="AF273" s="331"/>
      <c r="AG273" s="331"/>
      <c r="AH273" s="331"/>
      <c r="AI273" s="331"/>
      <c r="AJ273" s="331"/>
      <c r="AK273" s="331"/>
      <c r="AL273" s="331"/>
      <c r="AM273" s="331"/>
      <c r="AN273" s="331"/>
      <c r="AO273" s="331"/>
      <c r="AP273" s="331"/>
      <c r="AQ273" s="331"/>
      <c r="AR273" s="331">
        <f t="shared" si="56"/>
        <v>12600</v>
      </c>
      <c r="AS273" s="331"/>
      <c r="AT273" s="331"/>
      <c r="AU273" s="331">
        <f t="shared" si="57"/>
        <v>12600</v>
      </c>
      <c r="AV273" s="332">
        <f>((AU273/BC273)*BB273)/1000</f>
        <v>0.252</v>
      </c>
      <c r="AW273" s="332">
        <f>(AU273*BD273)/1000</f>
        <v>0.2016</v>
      </c>
      <c r="AX273" s="333" t="s">
        <v>43</v>
      </c>
      <c r="AY273" s="333"/>
      <c r="AZ273" s="318"/>
      <c r="BA273" s="318"/>
      <c r="BB273" s="335">
        <v>28</v>
      </c>
      <c r="BC273" s="336">
        <v>1400</v>
      </c>
      <c r="BD273" s="337">
        <v>1.6E-2</v>
      </c>
      <c r="BE273" s="500"/>
    </row>
    <row r="274" spans="1:57" s="324" customFormat="1" ht="15" customHeight="1" x14ac:dyDescent="0.25">
      <c r="A274" s="511">
        <v>2</v>
      </c>
      <c r="B274" s="512" t="s">
        <v>359</v>
      </c>
      <c r="C274" s="513" t="s">
        <v>360</v>
      </c>
      <c r="D274" s="514" t="s">
        <v>29</v>
      </c>
      <c r="E274" s="515" t="s">
        <v>361</v>
      </c>
      <c r="F274" s="515">
        <v>78</v>
      </c>
      <c r="G274" s="515">
        <v>10</v>
      </c>
      <c r="H274" s="498">
        <v>1400</v>
      </c>
      <c r="I274" s="329"/>
      <c r="J274" s="329"/>
      <c r="K274" s="317">
        <f t="shared" si="55"/>
        <v>1400</v>
      </c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  <c r="X274" s="331"/>
      <c r="Y274" s="331"/>
      <c r="Z274" s="331"/>
      <c r="AA274" s="331"/>
      <c r="AB274" s="331"/>
      <c r="AC274" s="331"/>
      <c r="AD274" s="331"/>
      <c r="AE274" s="331"/>
      <c r="AF274" s="331"/>
      <c r="AG274" s="331"/>
      <c r="AH274" s="331"/>
      <c r="AI274" s="331"/>
      <c r="AJ274" s="331"/>
      <c r="AK274" s="331"/>
      <c r="AL274" s="331"/>
      <c r="AM274" s="331"/>
      <c r="AN274" s="331"/>
      <c r="AO274" s="331"/>
      <c r="AP274" s="331"/>
      <c r="AQ274" s="331"/>
      <c r="AR274" s="331">
        <f t="shared" si="56"/>
        <v>1400</v>
      </c>
      <c r="AS274" s="331"/>
      <c r="AT274" s="331"/>
      <c r="AU274" s="331">
        <f t="shared" si="57"/>
        <v>1400</v>
      </c>
      <c r="AV274" s="332">
        <f>((AU274/BC274)*BB274)/1000</f>
        <v>2.8000000000000001E-2</v>
      </c>
      <c r="AW274" s="332">
        <f>(AU274*BD274)/1000</f>
        <v>2.2400000000000003E-2</v>
      </c>
      <c r="AX274" s="333" t="s">
        <v>43</v>
      </c>
      <c r="AY274" s="333"/>
      <c r="AZ274" s="318"/>
      <c r="BA274" s="318"/>
      <c r="BB274" s="335">
        <v>28</v>
      </c>
      <c r="BC274" s="336">
        <v>1400</v>
      </c>
      <c r="BD274" s="337">
        <v>1.6E-2</v>
      </c>
      <c r="BE274" s="500"/>
    </row>
    <row r="275" spans="1:57" s="324" customFormat="1" ht="15" customHeight="1" x14ac:dyDescent="0.25">
      <c r="A275" s="511">
        <v>3</v>
      </c>
      <c r="B275" s="512" t="s">
        <v>359</v>
      </c>
      <c r="C275" s="513" t="s">
        <v>360</v>
      </c>
      <c r="D275" s="514" t="s">
        <v>29</v>
      </c>
      <c r="E275" s="515" t="s">
        <v>362</v>
      </c>
      <c r="F275" s="515">
        <v>77</v>
      </c>
      <c r="G275" s="515">
        <v>10</v>
      </c>
      <c r="H275" s="498">
        <v>22400</v>
      </c>
      <c r="I275" s="329"/>
      <c r="J275" s="329"/>
      <c r="K275" s="317">
        <f t="shared" si="55"/>
        <v>22400</v>
      </c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  <c r="X275" s="331"/>
      <c r="Y275" s="331"/>
      <c r="Z275" s="331"/>
      <c r="AA275" s="331"/>
      <c r="AB275" s="331"/>
      <c r="AC275" s="331"/>
      <c r="AD275" s="331"/>
      <c r="AE275" s="331"/>
      <c r="AF275" s="331"/>
      <c r="AG275" s="331"/>
      <c r="AH275" s="331"/>
      <c r="AI275" s="331"/>
      <c r="AJ275" s="331"/>
      <c r="AK275" s="331"/>
      <c r="AL275" s="331"/>
      <c r="AM275" s="331"/>
      <c r="AN275" s="331"/>
      <c r="AO275" s="331"/>
      <c r="AP275" s="331"/>
      <c r="AQ275" s="331"/>
      <c r="AR275" s="331">
        <f t="shared" si="56"/>
        <v>22400</v>
      </c>
      <c r="AS275" s="331"/>
      <c r="AT275" s="331"/>
      <c r="AU275" s="331">
        <f t="shared" si="57"/>
        <v>22400</v>
      </c>
      <c r="AV275" s="332">
        <f>((AU275/BC275)*BB275)/1000</f>
        <v>0.44800000000000001</v>
      </c>
      <c r="AW275" s="332">
        <f>(AU275*BD275)/1000</f>
        <v>0.35840000000000005</v>
      </c>
      <c r="AX275" s="333" t="s">
        <v>43</v>
      </c>
      <c r="AY275" s="333"/>
      <c r="AZ275" s="318"/>
      <c r="BA275" s="318"/>
      <c r="BB275" s="335">
        <v>28</v>
      </c>
      <c r="BC275" s="336">
        <v>1400</v>
      </c>
      <c r="BD275" s="337">
        <v>1.6E-2</v>
      </c>
      <c r="BE275" s="500"/>
    </row>
    <row r="276" spans="1:57" s="351" customFormat="1" ht="15" customHeight="1" x14ac:dyDescent="0.25">
      <c r="A276" s="501"/>
      <c r="B276" s="502"/>
      <c r="C276" s="363" t="s">
        <v>30</v>
      </c>
      <c r="D276" s="361"/>
      <c r="E276" s="503"/>
      <c r="F276" s="503"/>
      <c r="G276" s="503"/>
      <c r="H276" s="504">
        <f>SUM(H273:H275)</f>
        <v>36400</v>
      </c>
      <c r="I276" s="505"/>
      <c r="J276" s="504">
        <f>SUM(J273:J275)</f>
        <v>0</v>
      </c>
      <c r="K276" s="379">
        <f>SUM(K273:K275)</f>
        <v>36400</v>
      </c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  <c r="AA276" s="367"/>
      <c r="AB276" s="367"/>
      <c r="AC276" s="367"/>
      <c r="AD276" s="367"/>
      <c r="AE276" s="367"/>
      <c r="AF276" s="367"/>
      <c r="AG276" s="367"/>
      <c r="AH276" s="367"/>
      <c r="AI276" s="367"/>
      <c r="AJ276" s="367"/>
      <c r="AK276" s="367"/>
      <c r="AL276" s="367"/>
      <c r="AM276" s="367"/>
      <c r="AN276" s="367"/>
      <c r="AO276" s="367"/>
      <c r="AP276" s="367"/>
      <c r="AQ276" s="367"/>
      <c r="AR276" s="366">
        <f t="shared" si="56"/>
        <v>36400</v>
      </c>
      <c r="AS276" s="366"/>
      <c r="AT276" s="366">
        <f>J276+N276+R276+V276+Z276+AD276+AH276+AL276</f>
        <v>0</v>
      </c>
      <c r="AU276" s="366">
        <f t="shared" si="57"/>
        <v>36400</v>
      </c>
      <c r="AV276" s="369">
        <f>SUM(AV273:AV275)</f>
        <v>0.72799999999999998</v>
      </c>
      <c r="AW276" s="369">
        <f>SUM(AW273:AW275)</f>
        <v>0.58240000000000003</v>
      </c>
      <c r="AX276" s="406"/>
      <c r="AY276" s="406"/>
      <c r="AZ276" s="367"/>
      <c r="BA276" s="367"/>
      <c r="BB276" s="507"/>
      <c r="BC276" s="508"/>
      <c r="BD276" s="509"/>
      <c r="BE276" s="510"/>
    </row>
    <row r="277" spans="1:57" s="324" customFormat="1" ht="15" customHeight="1" x14ac:dyDescent="0.25">
      <c r="A277" s="511">
        <v>1</v>
      </c>
      <c r="B277" s="494" t="s">
        <v>363</v>
      </c>
      <c r="C277" s="495" t="s">
        <v>364</v>
      </c>
      <c r="D277" s="496" t="s">
        <v>29</v>
      </c>
      <c r="E277" s="515" t="s">
        <v>365</v>
      </c>
      <c r="F277" s="515">
        <v>88</v>
      </c>
      <c r="G277" s="515">
        <v>10</v>
      </c>
      <c r="H277" s="498">
        <v>2560</v>
      </c>
      <c r="I277" s="505"/>
      <c r="J277" s="505"/>
      <c r="K277" s="317">
        <f t="shared" si="55"/>
        <v>2560</v>
      </c>
      <c r="L277" s="516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  <c r="X277" s="331"/>
      <c r="Y277" s="331"/>
      <c r="Z277" s="331"/>
      <c r="AA277" s="331"/>
      <c r="AB277" s="331"/>
      <c r="AC277" s="331"/>
      <c r="AD277" s="331"/>
      <c r="AE277" s="331"/>
      <c r="AF277" s="331"/>
      <c r="AG277" s="331"/>
      <c r="AH277" s="331"/>
      <c r="AI277" s="331"/>
      <c r="AJ277" s="331"/>
      <c r="AK277" s="331"/>
      <c r="AL277" s="331"/>
      <c r="AM277" s="331"/>
      <c r="AN277" s="331"/>
      <c r="AO277" s="331"/>
      <c r="AP277" s="331"/>
      <c r="AQ277" s="331"/>
      <c r="AR277" s="331">
        <f t="shared" si="56"/>
        <v>2560</v>
      </c>
      <c r="AS277" s="331"/>
      <c r="AT277" s="331"/>
      <c r="AU277" s="331">
        <f t="shared" si="57"/>
        <v>2560</v>
      </c>
      <c r="AV277" s="332">
        <f>((AU277/BC277)*BB277)/1000</f>
        <v>3.2000000000000001E-2</v>
      </c>
      <c r="AW277" s="332">
        <f>(AU277*BD277)/1000</f>
        <v>2.5600000000000001E-2</v>
      </c>
      <c r="AX277" s="333" t="s">
        <v>366</v>
      </c>
      <c r="AY277" s="333"/>
      <c r="AZ277" s="318"/>
      <c r="BA277" s="318"/>
      <c r="BB277" s="335">
        <v>32</v>
      </c>
      <c r="BC277" s="336">
        <v>2560</v>
      </c>
      <c r="BD277" s="337">
        <v>0.01</v>
      </c>
      <c r="BE277" s="500"/>
    </row>
    <row r="278" spans="1:57" s="324" customFormat="1" ht="15" customHeight="1" x14ac:dyDescent="0.25">
      <c r="A278" s="511">
        <v>2</v>
      </c>
      <c r="B278" s="494" t="s">
        <v>363</v>
      </c>
      <c r="C278" s="495" t="s">
        <v>364</v>
      </c>
      <c r="D278" s="496" t="s">
        <v>29</v>
      </c>
      <c r="E278" s="515" t="s">
        <v>367</v>
      </c>
      <c r="F278" s="515">
        <v>84</v>
      </c>
      <c r="G278" s="515">
        <v>10</v>
      </c>
      <c r="H278" s="498">
        <v>10240</v>
      </c>
      <c r="I278" s="505"/>
      <c r="J278" s="505"/>
      <c r="K278" s="317">
        <f t="shared" si="55"/>
        <v>10240</v>
      </c>
      <c r="L278" s="516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  <c r="X278" s="331"/>
      <c r="Y278" s="331"/>
      <c r="Z278" s="331"/>
      <c r="AA278" s="331"/>
      <c r="AB278" s="331"/>
      <c r="AC278" s="331"/>
      <c r="AD278" s="331"/>
      <c r="AE278" s="331"/>
      <c r="AF278" s="331"/>
      <c r="AG278" s="331"/>
      <c r="AH278" s="331"/>
      <c r="AI278" s="331"/>
      <c r="AJ278" s="331"/>
      <c r="AK278" s="331"/>
      <c r="AL278" s="331"/>
      <c r="AM278" s="331"/>
      <c r="AN278" s="331"/>
      <c r="AO278" s="331"/>
      <c r="AP278" s="331"/>
      <c r="AQ278" s="331"/>
      <c r="AR278" s="331">
        <f t="shared" si="56"/>
        <v>10240</v>
      </c>
      <c r="AS278" s="331"/>
      <c r="AT278" s="331"/>
      <c r="AU278" s="331">
        <f t="shared" si="57"/>
        <v>10240</v>
      </c>
      <c r="AV278" s="332">
        <f>((AU278/BC278)*BB278)/1000</f>
        <v>0.128</v>
      </c>
      <c r="AW278" s="332">
        <f>(AU278*BD278)/1000</f>
        <v>0.1024</v>
      </c>
      <c r="AX278" s="333" t="s">
        <v>366</v>
      </c>
      <c r="AY278" s="333"/>
      <c r="AZ278" s="318"/>
      <c r="BA278" s="318"/>
      <c r="BB278" s="335">
        <v>32</v>
      </c>
      <c r="BC278" s="336">
        <v>2560</v>
      </c>
      <c r="BD278" s="337">
        <v>0.01</v>
      </c>
      <c r="BE278" s="500"/>
    </row>
    <row r="279" spans="1:57" s="324" customFormat="1" ht="15" customHeight="1" x14ac:dyDescent="0.25">
      <c r="A279" s="511">
        <v>3</v>
      </c>
      <c r="B279" s="494" t="s">
        <v>363</v>
      </c>
      <c r="C279" s="495" t="s">
        <v>364</v>
      </c>
      <c r="D279" s="496" t="s">
        <v>29</v>
      </c>
      <c r="E279" s="515" t="s">
        <v>368</v>
      </c>
      <c r="F279" s="515">
        <v>82</v>
      </c>
      <c r="G279" s="515">
        <v>38</v>
      </c>
      <c r="H279" s="498">
        <v>5120</v>
      </c>
      <c r="I279" s="505"/>
      <c r="J279" s="505"/>
      <c r="K279" s="317">
        <f t="shared" si="55"/>
        <v>5120</v>
      </c>
      <c r="L279" s="516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/>
      <c r="W279" s="331"/>
      <c r="X279" s="331"/>
      <c r="Y279" s="331"/>
      <c r="Z279" s="331"/>
      <c r="AA279" s="331"/>
      <c r="AB279" s="331"/>
      <c r="AC279" s="331"/>
      <c r="AD279" s="331"/>
      <c r="AE279" s="331"/>
      <c r="AF279" s="331"/>
      <c r="AG279" s="331"/>
      <c r="AH279" s="331"/>
      <c r="AI279" s="331"/>
      <c r="AJ279" s="331"/>
      <c r="AK279" s="331"/>
      <c r="AL279" s="331"/>
      <c r="AM279" s="331"/>
      <c r="AN279" s="331"/>
      <c r="AO279" s="331"/>
      <c r="AP279" s="331"/>
      <c r="AQ279" s="331"/>
      <c r="AR279" s="331">
        <f t="shared" si="56"/>
        <v>5120</v>
      </c>
      <c r="AS279" s="331"/>
      <c r="AT279" s="331"/>
      <c r="AU279" s="331">
        <f t="shared" si="57"/>
        <v>5120</v>
      </c>
      <c r="AV279" s="332">
        <f>((AU279/BC279)*BB279)/1000</f>
        <v>6.4000000000000001E-2</v>
      </c>
      <c r="AW279" s="332">
        <f>(AU279*BD279)/1000</f>
        <v>5.1200000000000002E-2</v>
      </c>
      <c r="AX279" s="333" t="s">
        <v>366</v>
      </c>
      <c r="AY279" s="333"/>
      <c r="AZ279" s="318"/>
      <c r="BA279" s="318"/>
      <c r="BB279" s="335">
        <v>32</v>
      </c>
      <c r="BC279" s="336">
        <v>2560</v>
      </c>
      <c r="BD279" s="337">
        <v>0.01</v>
      </c>
      <c r="BE279" s="500"/>
    </row>
    <row r="280" spans="1:57" s="324" customFormat="1" ht="15" customHeight="1" x14ac:dyDescent="0.25">
      <c r="A280" s="511">
        <v>4</v>
      </c>
      <c r="B280" s="494" t="s">
        <v>363</v>
      </c>
      <c r="C280" s="495" t="s">
        <v>364</v>
      </c>
      <c r="D280" s="496" t="s">
        <v>29</v>
      </c>
      <c r="E280" s="515" t="s">
        <v>369</v>
      </c>
      <c r="F280" s="515">
        <v>81</v>
      </c>
      <c r="G280" s="515">
        <v>38</v>
      </c>
      <c r="H280" s="498">
        <v>1280</v>
      </c>
      <c r="I280" s="505"/>
      <c r="J280" s="505"/>
      <c r="K280" s="317">
        <f t="shared" si="55"/>
        <v>1280</v>
      </c>
      <c r="L280" s="516"/>
      <c r="M280" s="331"/>
      <c r="N280" s="331"/>
      <c r="O280" s="331"/>
      <c r="P280" s="331"/>
      <c r="Q280" s="331"/>
      <c r="R280" s="331"/>
      <c r="S280" s="331"/>
      <c r="T280" s="331"/>
      <c r="U280" s="331"/>
      <c r="V280" s="331"/>
      <c r="W280" s="331"/>
      <c r="X280" s="331"/>
      <c r="Y280" s="331"/>
      <c r="Z280" s="331"/>
      <c r="AA280" s="331"/>
      <c r="AB280" s="331"/>
      <c r="AC280" s="331"/>
      <c r="AD280" s="331"/>
      <c r="AE280" s="331"/>
      <c r="AF280" s="331"/>
      <c r="AG280" s="331"/>
      <c r="AH280" s="331"/>
      <c r="AI280" s="331"/>
      <c r="AJ280" s="331"/>
      <c r="AK280" s="331"/>
      <c r="AL280" s="331"/>
      <c r="AM280" s="331"/>
      <c r="AN280" s="331"/>
      <c r="AO280" s="331"/>
      <c r="AP280" s="331"/>
      <c r="AQ280" s="331"/>
      <c r="AR280" s="331">
        <f t="shared" si="56"/>
        <v>1280</v>
      </c>
      <c r="AS280" s="331"/>
      <c r="AT280" s="331"/>
      <c r="AU280" s="331">
        <f t="shared" si="57"/>
        <v>1280</v>
      </c>
      <c r="AV280" s="332">
        <f>((AU280/BC280)*BB280)/1000</f>
        <v>1.6E-2</v>
      </c>
      <c r="AW280" s="332">
        <f>(AU280*BD280)/1000</f>
        <v>1.2800000000000001E-2</v>
      </c>
      <c r="AX280" s="333" t="s">
        <v>366</v>
      </c>
      <c r="AY280" s="333"/>
      <c r="AZ280" s="318"/>
      <c r="BA280" s="318"/>
      <c r="BB280" s="335">
        <v>32</v>
      </c>
      <c r="BC280" s="336">
        <v>2560</v>
      </c>
      <c r="BD280" s="337">
        <v>0.01</v>
      </c>
      <c r="BE280" s="500"/>
    </row>
    <row r="281" spans="1:57" s="324" customFormat="1" ht="15" customHeight="1" x14ac:dyDescent="0.25">
      <c r="A281" s="511">
        <v>5</v>
      </c>
      <c r="B281" s="494" t="s">
        <v>363</v>
      </c>
      <c r="C281" s="495" t="s">
        <v>364</v>
      </c>
      <c r="D281" s="496" t="s">
        <v>29</v>
      </c>
      <c r="E281" s="515" t="s">
        <v>370</v>
      </c>
      <c r="F281" s="515">
        <v>78</v>
      </c>
      <c r="G281" s="515">
        <v>38</v>
      </c>
      <c r="H281" s="498">
        <v>6400</v>
      </c>
      <c r="I281" s="505"/>
      <c r="J281" s="505"/>
      <c r="K281" s="317">
        <f t="shared" si="55"/>
        <v>6400</v>
      </c>
      <c r="L281" s="516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1"/>
      <c r="Z281" s="331"/>
      <c r="AA281" s="331"/>
      <c r="AB281" s="331"/>
      <c r="AC281" s="331"/>
      <c r="AD281" s="331"/>
      <c r="AE281" s="331"/>
      <c r="AF281" s="331"/>
      <c r="AG281" s="331"/>
      <c r="AH281" s="331"/>
      <c r="AI281" s="331"/>
      <c r="AJ281" s="331"/>
      <c r="AK281" s="331"/>
      <c r="AL281" s="331"/>
      <c r="AM281" s="331"/>
      <c r="AN281" s="331"/>
      <c r="AO281" s="331"/>
      <c r="AP281" s="331"/>
      <c r="AQ281" s="331"/>
      <c r="AR281" s="331">
        <f t="shared" si="56"/>
        <v>6400</v>
      </c>
      <c r="AS281" s="331"/>
      <c r="AT281" s="331"/>
      <c r="AU281" s="331">
        <f t="shared" si="57"/>
        <v>6400</v>
      </c>
      <c r="AV281" s="332">
        <f>((AU281/BC281)*BB281)/1000</f>
        <v>0.08</v>
      </c>
      <c r="AW281" s="332">
        <f>(AU281*BD281)/1000</f>
        <v>6.4000000000000001E-2</v>
      </c>
      <c r="AX281" s="333" t="s">
        <v>366</v>
      </c>
      <c r="AY281" s="333"/>
      <c r="AZ281" s="318"/>
      <c r="BA281" s="318"/>
      <c r="BB281" s="335">
        <v>32</v>
      </c>
      <c r="BC281" s="336">
        <v>2560</v>
      </c>
      <c r="BD281" s="337">
        <v>0.01</v>
      </c>
      <c r="BE281" s="500"/>
    </row>
    <row r="282" spans="1:57" s="351" customFormat="1" ht="15" customHeight="1" x14ac:dyDescent="0.25">
      <c r="A282" s="501"/>
      <c r="B282" s="517"/>
      <c r="C282" s="363" t="s">
        <v>30</v>
      </c>
      <c r="D282" s="361"/>
      <c r="E282" s="518"/>
      <c r="F282" s="518"/>
      <c r="G282" s="518"/>
      <c r="H282" s="504">
        <f>SUM(H277:H281)</f>
        <v>25600</v>
      </c>
      <c r="I282" s="505"/>
      <c r="J282" s="505"/>
      <c r="K282" s="379">
        <f>SUM(K277:K281)</f>
        <v>25600</v>
      </c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  <c r="AA282" s="367"/>
      <c r="AB282" s="367"/>
      <c r="AC282" s="367"/>
      <c r="AD282" s="367"/>
      <c r="AE282" s="367"/>
      <c r="AF282" s="367"/>
      <c r="AG282" s="367"/>
      <c r="AH282" s="367"/>
      <c r="AI282" s="367"/>
      <c r="AJ282" s="367"/>
      <c r="AK282" s="367"/>
      <c r="AL282" s="367"/>
      <c r="AM282" s="367"/>
      <c r="AN282" s="367"/>
      <c r="AO282" s="367"/>
      <c r="AP282" s="367"/>
      <c r="AQ282" s="367"/>
      <c r="AR282" s="366">
        <f t="shared" si="56"/>
        <v>25600</v>
      </c>
      <c r="AS282" s="366"/>
      <c r="AT282" s="366"/>
      <c r="AU282" s="366">
        <f t="shared" si="57"/>
        <v>25600</v>
      </c>
      <c r="AV282" s="369">
        <f>SUM(AV277:AV281)</f>
        <v>0.32</v>
      </c>
      <c r="AW282" s="369">
        <f>SUM(AW277:AW281)</f>
        <v>0.25600000000000001</v>
      </c>
      <c r="AX282" s="406"/>
      <c r="AY282" s="406"/>
      <c r="AZ282" s="367"/>
      <c r="BA282" s="367"/>
      <c r="BB282" s="507"/>
      <c r="BC282" s="508"/>
      <c r="BD282" s="509"/>
      <c r="BE282" s="510"/>
    </row>
    <row r="283" spans="1:57" s="324" customFormat="1" ht="15" customHeight="1" x14ac:dyDescent="0.25">
      <c r="A283" s="511">
        <v>1</v>
      </c>
      <c r="B283" s="519" t="s">
        <v>371</v>
      </c>
      <c r="C283" s="520" t="s">
        <v>372</v>
      </c>
      <c r="D283" s="521" t="s">
        <v>29</v>
      </c>
      <c r="E283" s="522">
        <v>2</v>
      </c>
      <c r="F283" s="523">
        <v>87</v>
      </c>
      <c r="G283" s="523">
        <v>22</v>
      </c>
      <c r="H283" s="524">
        <v>400</v>
      </c>
      <c r="I283" s="505"/>
      <c r="J283" s="505"/>
      <c r="K283" s="317">
        <f t="shared" si="55"/>
        <v>400</v>
      </c>
      <c r="L283" s="525"/>
      <c r="M283" s="525"/>
      <c r="N283" s="525"/>
      <c r="O283" s="525"/>
      <c r="P283" s="525"/>
      <c r="Q283" s="525"/>
      <c r="R283" s="525"/>
      <c r="S283" s="525"/>
      <c r="T283" s="525"/>
      <c r="U283" s="525"/>
      <c r="V283" s="525"/>
      <c r="W283" s="525"/>
      <c r="X283" s="525"/>
      <c r="Y283" s="525"/>
      <c r="Z283" s="525"/>
      <c r="AA283" s="525"/>
      <c r="AB283" s="525"/>
      <c r="AC283" s="525"/>
      <c r="AD283" s="525"/>
      <c r="AE283" s="525"/>
      <c r="AF283" s="525"/>
      <c r="AG283" s="525"/>
      <c r="AH283" s="525"/>
      <c r="AI283" s="525"/>
      <c r="AJ283" s="525"/>
      <c r="AK283" s="525"/>
      <c r="AL283" s="525"/>
      <c r="AM283" s="525"/>
      <c r="AN283" s="525"/>
      <c r="AO283" s="525"/>
      <c r="AP283" s="525"/>
      <c r="AQ283" s="525"/>
      <c r="AR283" s="331">
        <f t="shared" si="56"/>
        <v>400</v>
      </c>
      <c r="AS283" s="331"/>
      <c r="AT283" s="331"/>
      <c r="AU283" s="331">
        <f t="shared" si="57"/>
        <v>400</v>
      </c>
      <c r="AV283" s="332">
        <f>((AU283/BC283)*BB283)/1000</f>
        <v>0.28000000000000003</v>
      </c>
      <c r="AW283" s="332">
        <f>(AU283*BD283)/1000</f>
        <v>0.1062</v>
      </c>
      <c r="AX283" s="406"/>
      <c r="AY283" s="406"/>
      <c r="AZ283" s="318"/>
      <c r="BA283" s="318"/>
      <c r="BB283" s="335">
        <v>14</v>
      </c>
      <c r="BC283" s="336">
        <v>20</v>
      </c>
      <c r="BD283" s="337">
        <v>0.26550000000000001</v>
      </c>
      <c r="BE283" s="500"/>
    </row>
    <row r="284" spans="1:57" s="351" customFormat="1" ht="15" customHeight="1" x14ac:dyDescent="0.25">
      <c r="A284" s="501"/>
      <c r="B284" s="517"/>
      <c r="C284" s="363" t="s">
        <v>30</v>
      </c>
      <c r="D284" s="361"/>
      <c r="E284" s="526"/>
      <c r="F284" s="527"/>
      <c r="G284" s="527"/>
      <c r="H284" s="528">
        <f>SUM(H283)</f>
        <v>400</v>
      </c>
      <c r="I284" s="505"/>
      <c r="J284" s="505"/>
      <c r="K284" s="528">
        <f>SUM(K283)</f>
        <v>400</v>
      </c>
      <c r="L284" s="529"/>
      <c r="M284" s="529"/>
      <c r="N284" s="529"/>
      <c r="O284" s="529"/>
      <c r="P284" s="529"/>
      <c r="Q284" s="529"/>
      <c r="R284" s="529"/>
      <c r="S284" s="529"/>
      <c r="T284" s="529"/>
      <c r="U284" s="529"/>
      <c r="V284" s="529"/>
      <c r="W284" s="529"/>
      <c r="X284" s="529"/>
      <c r="Y284" s="529"/>
      <c r="Z284" s="529"/>
      <c r="AA284" s="529"/>
      <c r="AB284" s="529"/>
      <c r="AC284" s="529"/>
      <c r="AD284" s="529"/>
      <c r="AE284" s="529"/>
      <c r="AF284" s="529"/>
      <c r="AG284" s="529"/>
      <c r="AH284" s="529"/>
      <c r="AI284" s="529"/>
      <c r="AJ284" s="529"/>
      <c r="AK284" s="529"/>
      <c r="AL284" s="529"/>
      <c r="AM284" s="529"/>
      <c r="AN284" s="529"/>
      <c r="AO284" s="529"/>
      <c r="AP284" s="529"/>
      <c r="AQ284" s="529"/>
      <c r="AR284" s="366">
        <f t="shared" si="56"/>
        <v>400</v>
      </c>
      <c r="AS284" s="366"/>
      <c r="AT284" s="366"/>
      <c r="AU284" s="366">
        <f t="shared" si="57"/>
        <v>400</v>
      </c>
      <c r="AV284" s="369">
        <f>SUM(AV283)</f>
        <v>0.28000000000000003</v>
      </c>
      <c r="AW284" s="369">
        <f>SUM(AW283)</f>
        <v>0.1062</v>
      </c>
      <c r="AX284" s="406"/>
      <c r="AY284" s="406"/>
      <c r="AZ284" s="367"/>
      <c r="BA284" s="367"/>
      <c r="BB284" s="507"/>
      <c r="BC284" s="508"/>
      <c r="BD284" s="509"/>
      <c r="BE284" s="510"/>
    </row>
    <row r="285" spans="1:57" s="324" customFormat="1" ht="15" customHeight="1" x14ac:dyDescent="0.25">
      <c r="A285" s="511">
        <v>1</v>
      </c>
      <c r="B285" s="494" t="s">
        <v>373</v>
      </c>
      <c r="C285" s="520" t="s">
        <v>374</v>
      </c>
      <c r="D285" s="521" t="s">
        <v>29</v>
      </c>
      <c r="E285" s="515">
        <v>7</v>
      </c>
      <c r="F285" s="515">
        <v>87</v>
      </c>
      <c r="G285" s="515">
        <v>22</v>
      </c>
      <c r="H285" s="524">
        <v>140</v>
      </c>
      <c r="I285" s="329"/>
      <c r="J285" s="329"/>
      <c r="K285" s="317">
        <f t="shared" si="55"/>
        <v>140</v>
      </c>
      <c r="L285" s="525"/>
      <c r="M285" s="525"/>
      <c r="N285" s="525"/>
      <c r="O285" s="525"/>
      <c r="P285" s="525"/>
      <c r="Q285" s="525"/>
      <c r="R285" s="525"/>
      <c r="S285" s="525"/>
      <c r="T285" s="525"/>
      <c r="U285" s="525"/>
      <c r="V285" s="525"/>
      <c r="W285" s="525"/>
      <c r="X285" s="525"/>
      <c r="Y285" s="525"/>
      <c r="Z285" s="525"/>
      <c r="AA285" s="525"/>
      <c r="AB285" s="525"/>
      <c r="AC285" s="525"/>
      <c r="AD285" s="525"/>
      <c r="AE285" s="525"/>
      <c r="AF285" s="525"/>
      <c r="AG285" s="525"/>
      <c r="AH285" s="525"/>
      <c r="AI285" s="525"/>
      <c r="AJ285" s="525"/>
      <c r="AK285" s="525"/>
      <c r="AL285" s="525"/>
      <c r="AM285" s="525"/>
      <c r="AN285" s="525"/>
      <c r="AO285" s="525"/>
      <c r="AP285" s="525"/>
      <c r="AQ285" s="525"/>
      <c r="AR285" s="331">
        <f t="shared" ref="AR285:AR306" si="60">H285+L285+P285+T285+X285+AB285+AF285+AJ285</f>
        <v>140</v>
      </c>
      <c r="AS285" s="331"/>
      <c r="AT285" s="331"/>
      <c r="AU285" s="331">
        <f t="shared" si="57"/>
        <v>140</v>
      </c>
      <c r="AV285" s="332">
        <f t="shared" ref="AV285:AV291" si="61">((AU285/BC285)*BB285)/1000</f>
        <v>9.8000000000000004E-2</v>
      </c>
      <c r="AW285" s="332">
        <f t="shared" ref="AW285:AW291" si="62">(AU285*BD285)/1000</f>
        <v>5.6770000000000001E-2</v>
      </c>
      <c r="AX285" s="333"/>
      <c r="AY285" s="333"/>
      <c r="AZ285" s="318"/>
      <c r="BA285" s="318"/>
      <c r="BB285" s="335">
        <v>14</v>
      </c>
      <c r="BC285" s="336">
        <v>20</v>
      </c>
      <c r="BD285" s="337">
        <v>0.40550000000000003</v>
      </c>
      <c r="BE285" s="500"/>
    </row>
    <row r="286" spans="1:57" s="324" customFormat="1" ht="15" customHeight="1" x14ac:dyDescent="0.25">
      <c r="A286" s="511">
        <v>2</v>
      </c>
      <c r="B286" s="494" t="s">
        <v>373</v>
      </c>
      <c r="C286" s="520" t="s">
        <v>374</v>
      </c>
      <c r="D286" s="521" t="s">
        <v>29</v>
      </c>
      <c r="E286" s="515">
        <v>18</v>
      </c>
      <c r="F286" s="515">
        <v>86</v>
      </c>
      <c r="G286" s="515">
        <v>22</v>
      </c>
      <c r="H286" s="524">
        <v>150</v>
      </c>
      <c r="I286" s="329"/>
      <c r="J286" s="329"/>
      <c r="K286" s="317">
        <f t="shared" si="55"/>
        <v>150</v>
      </c>
      <c r="L286" s="525"/>
      <c r="M286" s="525"/>
      <c r="N286" s="525"/>
      <c r="O286" s="525"/>
      <c r="P286" s="525"/>
      <c r="Q286" s="525"/>
      <c r="R286" s="525"/>
      <c r="S286" s="525"/>
      <c r="T286" s="525"/>
      <c r="U286" s="525"/>
      <c r="V286" s="525"/>
      <c r="W286" s="525"/>
      <c r="X286" s="525"/>
      <c r="Y286" s="525"/>
      <c r="Z286" s="525"/>
      <c r="AA286" s="525"/>
      <c r="AB286" s="525"/>
      <c r="AC286" s="525"/>
      <c r="AD286" s="525"/>
      <c r="AE286" s="525"/>
      <c r="AF286" s="525"/>
      <c r="AG286" s="525"/>
      <c r="AH286" s="525"/>
      <c r="AI286" s="525"/>
      <c r="AJ286" s="525"/>
      <c r="AK286" s="525"/>
      <c r="AL286" s="525"/>
      <c r="AM286" s="525"/>
      <c r="AN286" s="525"/>
      <c r="AO286" s="525"/>
      <c r="AP286" s="525"/>
      <c r="AQ286" s="525"/>
      <c r="AR286" s="331">
        <f t="shared" si="60"/>
        <v>150</v>
      </c>
      <c r="AS286" s="331"/>
      <c r="AT286" s="331"/>
      <c r="AU286" s="331">
        <f t="shared" si="57"/>
        <v>150</v>
      </c>
      <c r="AV286" s="332">
        <f t="shared" si="61"/>
        <v>0.105</v>
      </c>
      <c r="AW286" s="332">
        <f t="shared" si="62"/>
        <v>6.0825000000000004E-2</v>
      </c>
      <c r="AX286" s="333"/>
      <c r="AY286" s="333"/>
      <c r="AZ286" s="318"/>
      <c r="BA286" s="318"/>
      <c r="BB286" s="335">
        <v>14</v>
      </c>
      <c r="BC286" s="336">
        <v>20</v>
      </c>
      <c r="BD286" s="337">
        <v>0.40550000000000003</v>
      </c>
      <c r="BE286" s="500"/>
    </row>
    <row r="287" spans="1:57" s="324" customFormat="1" ht="15" customHeight="1" x14ac:dyDescent="0.25">
      <c r="A287" s="511">
        <v>3</v>
      </c>
      <c r="B287" s="494" t="s">
        <v>373</v>
      </c>
      <c r="C287" s="520" t="s">
        <v>374</v>
      </c>
      <c r="D287" s="521" t="s">
        <v>29</v>
      </c>
      <c r="E287" s="515">
        <v>15</v>
      </c>
      <c r="F287" s="515">
        <v>86</v>
      </c>
      <c r="G287" s="515">
        <v>22</v>
      </c>
      <c r="H287" s="524">
        <v>150</v>
      </c>
      <c r="I287" s="329"/>
      <c r="J287" s="329"/>
      <c r="K287" s="317">
        <f t="shared" si="55"/>
        <v>150</v>
      </c>
      <c r="L287" s="525"/>
      <c r="M287" s="525"/>
      <c r="N287" s="525"/>
      <c r="O287" s="525"/>
      <c r="P287" s="525"/>
      <c r="Q287" s="525"/>
      <c r="R287" s="525"/>
      <c r="S287" s="525"/>
      <c r="T287" s="525"/>
      <c r="U287" s="525"/>
      <c r="V287" s="525"/>
      <c r="W287" s="525"/>
      <c r="X287" s="525"/>
      <c r="Y287" s="525"/>
      <c r="Z287" s="525"/>
      <c r="AA287" s="525"/>
      <c r="AB287" s="525"/>
      <c r="AC287" s="525"/>
      <c r="AD287" s="525"/>
      <c r="AE287" s="525"/>
      <c r="AF287" s="525"/>
      <c r="AG287" s="525"/>
      <c r="AH287" s="525"/>
      <c r="AI287" s="525"/>
      <c r="AJ287" s="525"/>
      <c r="AK287" s="525"/>
      <c r="AL287" s="525"/>
      <c r="AM287" s="525"/>
      <c r="AN287" s="525"/>
      <c r="AO287" s="525"/>
      <c r="AP287" s="525"/>
      <c r="AQ287" s="525"/>
      <c r="AR287" s="331">
        <f t="shared" si="60"/>
        <v>150</v>
      </c>
      <c r="AS287" s="331"/>
      <c r="AT287" s="331"/>
      <c r="AU287" s="331">
        <f t="shared" si="57"/>
        <v>150</v>
      </c>
      <c r="AV287" s="332">
        <f t="shared" si="61"/>
        <v>0.105</v>
      </c>
      <c r="AW287" s="332">
        <f t="shared" si="62"/>
        <v>6.0825000000000004E-2</v>
      </c>
      <c r="AX287" s="333"/>
      <c r="AY287" s="333"/>
      <c r="AZ287" s="318"/>
      <c r="BA287" s="318"/>
      <c r="BB287" s="335">
        <v>14</v>
      </c>
      <c r="BC287" s="336">
        <v>20</v>
      </c>
      <c r="BD287" s="337">
        <v>0.40550000000000003</v>
      </c>
      <c r="BE287" s="500"/>
    </row>
    <row r="288" spans="1:57" s="324" customFormat="1" ht="15" customHeight="1" x14ac:dyDescent="0.25">
      <c r="A288" s="511">
        <v>4</v>
      </c>
      <c r="B288" s="494" t="s">
        <v>373</v>
      </c>
      <c r="C288" s="520" t="s">
        <v>374</v>
      </c>
      <c r="D288" s="521" t="s">
        <v>29</v>
      </c>
      <c r="E288" s="515">
        <v>5</v>
      </c>
      <c r="F288" s="515">
        <v>86</v>
      </c>
      <c r="G288" s="515">
        <v>22</v>
      </c>
      <c r="H288" s="524">
        <v>140</v>
      </c>
      <c r="I288" s="329"/>
      <c r="J288" s="329"/>
      <c r="K288" s="317">
        <f t="shared" si="55"/>
        <v>140</v>
      </c>
      <c r="L288" s="525"/>
      <c r="M288" s="525"/>
      <c r="N288" s="525"/>
      <c r="O288" s="525"/>
      <c r="P288" s="525"/>
      <c r="Q288" s="525"/>
      <c r="R288" s="525"/>
      <c r="S288" s="525"/>
      <c r="T288" s="525"/>
      <c r="U288" s="525"/>
      <c r="V288" s="525"/>
      <c r="W288" s="525"/>
      <c r="X288" s="525"/>
      <c r="Y288" s="525"/>
      <c r="Z288" s="525"/>
      <c r="AA288" s="525"/>
      <c r="AB288" s="525"/>
      <c r="AC288" s="525"/>
      <c r="AD288" s="525"/>
      <c r="AE288" s="525"/>
      <c r="AF288" s="525"/>
      <c r="AG288" s="525"/>
      <c r="AH288" s="525"/>
      <c r="AI288" s="525"/>
      <c r="AJ288" s="525"/>
      <c r="AK288" s="525"/>
      <c r="AL288" s="525"/>
      <c r="AM288" s="525"/>
      <c r="AN288" s="525"/>
      <c r="AO288" s="525"/>
      <c r="AP288" s="525"/>
      <c r="AQ288" s="525"/>
      <c r="AR288" s="331">
        <f t="shared" si="60"/>
        <v>140</v>
      </c>
      <c r="AS288" s="331"/>
      <c r="AT288" s="331"/>
      <c r="AU288" s="331">
        <f t="shared" si="57"/>
        <v>140</v>
      </c>
      <c r="AV288" s="332">
        <f t="shared" si="61"/>
        <v>9.8000000000000004E-2</v>
      </c>
      <c r="AW288" s="332">
        <f t="shared" si="62"/>
        <v>5.6770000000000001E-2</v>
      </c>
      <c r="AX288" s="333"/>
      <c r="AY288" s="333"/>
      <c r="AZ288" s="318"/>
      <c r="BA288" s="318"/>
      <c r="BB288" s="335">
        <v>14</v>
      </c>
      <c r="BC288" s="336">
        <v>20</v>
      </c>
      <c r="BD288" s="337">
        <v>0.40550000000000003</v>
      </c>
      <c r="BE288" s="500"/>
    </row>
    <row r="289" spans="1:57" s="324" customFormat="1" ht="15" customHeight="1" x14ac:dyDescent="0.25">
      <c r="A289" s="511">
        <v>5</v>
      </c>
      <c r="B289" s="494" t="s">
        <v>373</v>
      </c>
      <c r="C289" s="520" t="s">
        <v>374</v>
      </c>
      <c r="D289" s="521" t="s">
        <v>29</v>
      </c>
      <c r="E289" s="515">
        <v>75</v>
      </c>
      <c r="F289" s="515">
        <v>85</v>
      </c>
      <c r="G289" s="515">
        <v>22</v>
      </c>
      <c r="H289" s="524">
        <v>150</v>
      </c>
      <c r="I289" s="329"/>
      <c r="J289" s="329"/>
      <c r="K289" s="317">
        <f t="shared" si="55"/>
        <v>150</v>
      </c>
      <c r="L289" s="525"/>
      <c r="M289" s="525"/>
      <c r="N289" s="525"/>
      <c r="O289" s="525"/>
      <c r="P289" s="525"/>
      <c r="Q289" s="525"/>
      <c r="R289" s="525"/>
      <c r="S289" s="525"/>
      <c r="T289" s="525"/>
      <c r="U289" s="525"/>
      <c r="V289" s="525"/>
      <c r="W289" s="525"/>
      <c r="X289" s="525"/>
      <c r="Y289" s="525"/>
      <c r="Z289" s="525"/>
      <c r="AA289" s="525"/>
      <c r="AB289" s="525"/>
      <c r="AC289" s="525"/>
      <c r="AD289" s="525"/>
      <c r="AE289" s="525"/>
      <c r="AF289" s="525"/>
      <c r="AG289" s="525"/>
      <c r="AH289" s="525"/>
      <c r="AI289" s="525"/>
      <c r="AJ289" s="525"/>
      <c r="AK289" s="525"/>
      <c r="AL289" s="525"/>
      <c r="AM289" s="525"/>
      <c r="AN289" s="525"/>
      <c r="AO289" s="525"/>
      <c r="AP289" s="525"/>
      <c r="AQ289" s="525"/>
      <c r="AR289" s="331">
        <f t="shared" si="60"/>
        <v>150</v>
      </c>
      <c r="AS289" s="331"/>
      <c r="AT289" s="331"/>
      <c r="AU289" s="331">
        <f t="shared" si="57"/>
        <v>150</v>
      </c>
      <c r="AV289" s="332">
        <f t="shared" si="61"/>
        <v>0.105</v>
      </c>
      <c r="AW289" s="332">
        <f t="shared" si="62"/>
        <v>6.0825000000000004E-2</v>
      </c>
      <c r="AX289" s="333"/>
      <c r="AY289" s="333"/>
      <c r="AZ289" s="318"/>
      <c r="BA289" s="318"/>
      <c r="BB289" s="335">
        <v>14</v>
      </c>
      <c r="BC289" s="336">
        <v>20</v>
      </c>
      <c r="BD289" s="337">
        <v>0.40550000000000003</v>
      </c>
      <c r="BE289" s="500"/>
    </row>
    <row r="290" spans="1:57" s="324" customFormat="1" ht="15" customHeight="1" x14ac:dyDescent="0.25">
      <c r="A290" s="511">
        <v>6</v>
      </c>
      <c r="B290" s="494" t="s">
        <v>373</v>
      </c>
      <c r="C290" s="520" t="s">
        <v>374</v>
      </c>
      <c r="D290" s="521" t="s">
        <v>29</v>
      </c>
      <c r="E290" s="515">
        <v>10</v>
      </c>
      <c r="F290" s="515">
        <v>83</v>
      </c>
      <c r="G290" s="515">
        <v>22</v>
      </c>
      <c r="H290" s="524">
        <v>270</v>
      </c>
      <c r="I290" s="329"/>
      <c r="J290" s="329"/>
      <c r="K290" s="317">
        <f t="shared" si="55"/>
        <v>270</v>
      </c>
      <c r="L290" s="525"/>
      <c r="M290" s="525"/>
      <c r="N290" s="525"/>
      <c r="O290" s="525"/>
      <c r="P290" s="525"/>
      <c r="Q290" s="525"/>
      <c r="R290" s="525"/>
      <c r="S290" s="525"/>
      <c r="T290" s="525"/>
      <c r="U290" s="525"/>
      <c r="V290" s="525"/>
      <c r="W290" s="525"/>
      <c r="X290" s="525"/>
      <c r="Y290" s="525"/>
      <c r="Z290" s="525"/>
      <c r="AA290" s="525"/>
      <c r="AB290" s="525"/>
      <c r="AC290" s="525"/>
      <c r="AD290" s="525"/>
      <c r="AE290" s="525"/>
      <c r="AF290" s="525"/>
      <c r="AG290" s="525"/>
      <c r="AH290" s="525"/>
      <c r="AI290" s="525"/>
      <c r="AJ290" s="525"/>
      <c r="AK290" s="525"/>
      <c r="AL290" s="525"/>
      <c r="AM290" s="525"/>
      <c r="AN290" s="525"/>
      <c r="AO290" s="525"/>
      <c r="AP290" s="525"/>
      <c r="AQ290" s="525"/>
      <c r="AR290" s="331">
        <f t="shared" si="60"/>
        <v>270</v>
      </c>
      <c r="AS290" s="331"/>
      <c r="AT290" s="331"/>
      <c r="AU290" s="331">
        <f t="shared" si="57"/>
        <v>270</v>
      </c>
      <c r="AV290" s="332">
        <f t="shared" si="61"/>
        <v>0.189</v>
      </c>
      <c r="AW290" s="332">
        <f t="shared" si="62"/>
        <v>0.10948500000000001</v>
      </c>
      <c r="AX290" s="333"/>
      <c r="AY290" s="333"/>
      <c r="AZ290" s="318"/>
      <c r="BA290" s="318"/>
      <c r="BB290" s="335">
        <v>14</v>
      </c>
      <c r="BC290" s="336">
        <v>20</v>
      </c>
      <c r="BD290" s="337">
        <v>0.40550000000000003</v>
      </c>
      <c r="BE290" s="500"/>
    </row>
    <row r="291" spans="1:57" s="324" customFormat="1" ht="15" customHeight="1" x14ac:dyDescent="0.25">
      <c r="A291" s="511">
        <v>7</v>
      </c>
      <c r="B291" s="494" t="s">
        <v>373</v>
      </c>
      <c r="C291" s="520" t="s">
        <v>374</v>
      </c>
      <c r="D291" s="521" t="s">
        <v>29</v>
      </c>
      <c r="E291" s="515">
        <v>27</v>
      </c>
      <c r="F291" s="515">
        <v>82</v>
      </c>
      <c r="G291" s="515">
        <v>22</v>
      </c>
      <c r="H291" s="524">
        <v>80</v>
      </c>
      <c r="I291" s="329"/>
      <c r="J291" s="329"/>
      <c r="K291" s="317">
        <f t="shared" si="55"/>
        <v>80</v>
      </c>
      <c r="L291" s="525"/>
      <c r="M291" s="525"/>
      <c r="N291" s="525"/>
      <c r="O291" s="525"/>
      <c r="P291" s="525"/>
      <c r="Q291" s="525"/>
      <c r="R291" s="525"/>
      <c r="S291" s="525"/>
      <c r="T291" s="525"/>
      <c r="U291" s="525"/>
      <c r="V291" s="525"/>
      <c r="W291" s="525"/>
      <c r="X291" s="525"/>
      <c r="Y291" s="525"/>
      <c r="Z291" s="525"/>
      <c r="AA291" s="525"/>
      <c r="AB291" s="525"/>
      <c r="AC291" s="525"/>
      <c r="AD291" s="525"/>
      <c r="AE291" s="525"/>
      <c r="AF291" s="525"/>
      <c r="AG291" s="525"/>
      <c r="AH291" s="525"/>
      <c r="AI291" s="525"/>
      <c r="AJ291" s="525"/>
      <c r="AK291" s="525"/>
      <c r="AL291" s="525"/>
      <c r="AM291" s="525"/>
      <c r="AN291" s="525"/>
      <c r="AO291" s="525"/>
      <c r="AP291" s="525"/>
      <c r="AQ291" s="525"/>
      <c r="AR291" s="331">
        <f t="shared" si="60"/>
        <v>80</v>
      </c>
      <c r="AS291" s="331"/>
      <c r="AT291" s="331"/>
      <c r="AU291" s="331">
        <f t="shared" si="57"/>
        <v>80</v>
      </c>
      <c r="AV291" s="332">
        <f t="shared" si="61"/>
        <v>5.6000000000000001E-2</v>
      </c>
      <c r="AW291" s="332">
        <f t="shared" si="62"/>
        <v>3.2440000000000004E-2</v>
      </c>
      <c r="AX291" s="333"/>
      <c r="AY291" s="333"/>
      <c r="AZ291" s="318"/>
      <c r="BA291" s="318"/>
      <c r="BB291" s="335">
        <v>14</v>
      </c>
      <c r="BC291" s="336">
        <v>20</v>
      </c>
      <c r="BD291" s="337">
        <v>0.40550000000000003</v>
      </c>
      <c r="BE291" s="500"/>
    </row>
    <row r="292" spans="1:57" s="351" customFormat="1" ht="15" customHeight="1" x14ac:dyDescent="0.25">
      <c r="A292" s="501"/>
      <c r="B292" s="517"/>
      <c r="C292" s="363" t="s">
        <v>30</v>
      </c>
      <c r="D292" s="361"/>
      <c r="E292" s="518"/>
      <c r="F292" s="518"/>
      <c r="G292" s="518"/>
      <c r="H292" s="504">
        <f>SUM(H285:H291)</f>
        <v>1080</v>
      </c>
      <c r="I292" s="505"/>
      <c r="J292" s="505"/>
      <c r="K292" s="379">
        <f>SUM(K285:K291)</f>
        <v>1080</v>
      </c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  <c r="AA292" s="367"/>
      <c r="AB292" s="367"/>
      <c r="AC292" s="367"/>
      <c r="AD292" s="367"/>
      <c r="AE292" s="367"/>
      <c r="AF292" s="367"/>
      <c r="AG292" s="367"/>
      <c r="AH292" s="367"/>
      <c r="AI292" s="367"/>
      <c r="AJ292" s="367"/>
      <c r="AK292" s="367"/>
      <c r="AL292" s="367"/>
      <c r="AM292" s="367"/>
      <c r="AN292" s="367"/>
      <c r="AO292" s="367"/>
      <c r="AP292" s="367"/>
      <c r="AQ292" s="367"/>
      <c r="AR292" s="366">
        <f t="shared" si="60"/>
        <v>1080</v>
      </c>
      <c r="AS292" s="366"/>
      <c r="AT292" s="366"/>
      <c r="AU292" s="366">
        <f t="shared" si="57"/>
        <v>1080</v>
      </c>
      <c r="AV292" s="369">
        <f>SUM(AV285:AV291)</f>
        <v>0.75600000000000001</v>
      </c>
      <c r="AW292" s="369">
        <f>SUM(AW285:AW291)</f>
        <v>0.43794000000000005</v>
      </c>
      <c r="AX292" s="406"/>
      <c r="AY292" s="406"/>
      <c r="AZ292" s="367"/>
      <c r="BA292" s="367"/>
      <c r="BB292" s="507"/>
      <c r="BC292" s="508"/>
      <c r="BD292" s="509"/>
      <c r="BE292" s="510"/>
    </row>
    <row r="293" spans="1:57" s="324" customFormat="1" ht="15" customHeight="1" x14ac:dyDescent="0.25">
      <c r="A293" s="511">
        <v>1</v>
      </c>
      <c r="B293" s="530">
        <v>51.158799999999999</v>
      </c>
      <c r="C293" s="531" t="s">
        <v>375</v>
      </c>
      <c r="D293" s="406" t="s">
        <v>29</v>
      </c>
      <c r="E293" s="515">
        <v>2</v>
      </c>
      <c r="F293" s="515">
        <v>70</v>
      </c>
      <c r="G293" s="515">
        <v>19</v>
      </c>
      <c r="H293" s="498">
        <v>30</v>
      </c>
      <c r="I293" s="329"/>
      <c r="J293" s="329"/>
      <c r="K293" s="317">
        <f t="shared" si="55"/>
        <v>30</v>
      </c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/>
      <c r="AC293" s="331"/>
      <c r="AD293" s="331"/>
      <c r="AE293" s="331"/>
      <c r="AF293" s="331"/>
      <c r="AG293" s="331"/>
      <c r="AH293" s="331"/>
      <c r="AI293" s="331"/>
      <c r="AJ293" s="331"/>
      <c r="AK293" s="331"/>
      <c r="AL293" s="331"/>
      <c r="AM293" s="331"/>
      <c r="AN293" s="331"/>
      <c r="AO293" s="331"/>
      <c r="AP293" s="331"/>
      <c r="AQ293" s="331"/>
      <c r="AR293" s="331">
        <f t="shared" si="60"/>
        <v>30</v>
      </c>
      <c r="AS293" s="331"/>
      <c r="AT293" s="331"/>
      <c r="AU293" s="331">
        <f t="shared" si="57"/>
        <v>30</v>
      </c>
      <c r="AV293" s="332">
        <f>((AU293/BC293)*BB293)/1000</f>
        <v>2.4E-2</v>
      </c>
      <c r="AW293" s="332">
        <f>(AU293*BD293)/1000</f>
        <v>1.1265000000000001E-2</v>
      </c>
      <c r="AX293" s="333"/>
      <c r="AY293" s="333"/>
      <c r="AZ293" s="318"/>
      <c r="BA293" s="318"/>
      <c r="BB293" s="335">
        <v>16</v>
      </c>
      <c r="BC293" s="336">
        <v>20</v>
      </c>
      <c r="BD293" s="337">
        <v>0.3755</v>
      </c>
      <c r="BE293" s="500"/>
    </row>
    <row r="294" spans="1:57" s="324" customFormat="1" ht="15" customHeight="1" x14ac:dyDescent="0.25">
      <c r="A294" s="511">
        <v>2</v>
      </c>
      <c r="B294" s="530">
        <v>51.158799999999999</v>
      </c>
      <c r="C294" s="531" t="s">
        <v>375</v>
      </c>
      <c r="D294" s="406" t="s">
        <v>29</v>
      </c>
      <c r="E294" s="515" t="s">
        <v>376</v>
      </c>
      <c r="F294" s="515">
        <v>69</v>
      </c>
      <c r="G294" s="515">
        <v>260</v>
      </c>
      <c r="H294" s="498">
        <v>20</v>
      </c>
      <c r="I294" s="329"/>
      <c r="J294" s="329"/>
      <c r="K294" s="317">
        <f t="shared" si="55"/>
        <v>20</v>
      </c>
      <c r="L294" s="331"/>
      <c r="M294" s="331"/>
      <c r="N294" s="331"/>
      <c r="O294" s="331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  <c r="AA294" s="331"/>
      <c r="AB294" s="331"/>
      <c r="AC294" s="331"/>
      <c r="AD294" s="331"/>
      <c r="AE294" s="331"/>
      <c r="AF294" s="331"/>
      <c r="AG294" s="331"/>
      <c r="AH294" s="331"/>
      <c r="AI294" s="331"/>
      <c r="AJ294" s="331"/>
      <c r="AK294" s="331"/>
      <c r="AL294" s="331"/>
      <c r="AM294" s="331"/>
      <c r="AN294" s="331"/>
      <c r="AO294" s="331"/>
      <c r="AP294" s="331"/>
      <c r="AQ294" s="331"/>
      <c r="AR294" s="331">
        <f t="shared" si="60"/>
        <v>20</v>
      </c>
      <c r="AS294" s="331"/>
      <c r="AT294" s="331"/>
      <c r="AU294" s="331">
        <f t="shared" si="57"/>
        <v>20</v>
      </c>
      <c r="AV294" s="332">
        <f>((AU294/BC294)*BB294)/1000</f>
        <v>1.6E-2</v>
      </c>
      <c r="AW294" s="332">
        <f>(AU294*BD294)/1000</f>
        <v>7.5100000000000002E-3</v>
      </c>
      <c r="AX294" s="333"/>
      <c r="AY294" s="333"/>
      <c r="AZ294" s="318"/>
      <c r="BA294" s="318"/>
      <c r="BB294" s="335">
        <v>16</v>
      </c>
      <c r="BC294" s="336">
        <v>20</v>
      </c>
      <c r="BD294" s="337">
        <v>0.3755</v>
      </c>
      <c r="BE294" s="500"/>
    </row>
    <row r="295" spans="1:57" s="324" customFormat="1" ht="15" customHeight="1" x14ac:dyDescent="0.25">
      <c r="A295" s="511">
        <v>3</v>
      </c>
      <c r="B295" s="530">
        <v>51.158799999999999</v>
      </c>
      <c r="C295" s="531" t="s">
        <v>375</v>
      </c>
      <c r="D295" s="496" t="s">
        <v>29</v>
      </c>
      <c r="E295" s="515" t="s">
        <v>57</v>
      </c>
      <c r="F295" s="515">
        <v>64</v>
      </c>
      <c r="G295" s="515">
        <v>233</v>
      </c>
      <c r="H295" s="498">
        <v>1119</v>
      </c>
      <c r="I295" s="329"/>
      <c r="J295" s="329"/>
      <c r="K295" s="317">
        <f t="shared" si="55"/>
        <v>1119</v>
      </c>
      <c r="L295" s="331"/>
      <c r="M295" s="331"/>
      <c r="N295" s="331"/>
      <c r="O295" s="331"/>
      <c r="P295" s="331"/>
      <c r="Q295" s="331"/>
      <c r="R295" s="331"/>
      <c r="S295" s="331"/>
      <c r="T295" s="331"/>
      <c r="U295" s="331"/>
      <c r="V295" s="331"/>
      <c r="W295" s="331"/>
      <c r="X295" s="331"/>
      <c r="Y295" s="331"/>
      <c r="Z295" s="331"/>
      <c r="AA295" s="331"/>
      <c r="AB295" s="331"/>
      <c r="AC295" s="331"/>
      <c r="AD295" s="331"/>
      <c r="AE295" s="331"/>
      <c r="AF295" s="331"/>
      <c r="AG295" s="331"/>
      <c r="AH295" s="331"/>
      <c r="AI295" s="331"/>
      <c r="AJ295" s="331"/>
      <c r="AK295" s="331"/>
      <c r="AL295" s="331"/>
      <c r="AM295" s="331"/>
      <c r="AN295" s="331"/>
      <c r="AO295" s="331"/>
      <c r="AP295" s="331"/>
      <c r="AQ295" s="331"/>
      <c r="AR295" s="331">
        <f t="shared" si="60"/>
        <v>1119</v>
      </c>
      <c r="AS295" s="331"/>
      <c r="AT295" s="331"/>
      <c r="AU295" s="331">
        <f t="shared" si="57"/>
        <v>1119</v>
      </c>
      <c r="AV295" s="332">
        <f>((AU295/BC295)*BB295)/1000</f>
        <v>0.8952</v>
      </c>
      <c r="AW295" s="332">
        <f>(AU295*BD295)/1000</f>
        <v>0.42018450000000002</v>
      </c>
      <c r="AX295" s="333"/>
      <c r="AY295" s="333"/>
      <c r="AZ295" s="318"/>
      <c r="BA295" s="318"/>
      <c r="BB295" s="335">
        <v>16</v>
      </c>
      <c r="BC295" s="336">
        <v>20</v>
      </c>
      <c r="BD295" s="337">
        <v>0.3755</v>
      </c>
      <c r="BE295" s="500"/>
    </row>
    <row r="296" spans="1:57" s="324" customFormat="1" ht="15" customHeight="1" x14ac:dyDescent="0.25">
      <c r="A296" s="511">
        <v>4</v>
      </c>
      <c r="B296" s="530">
        <v>51.158799999999999</v>
      </c>
      <c r="C296" s="531" t="s">
        <v>375</v>
      </c>
      <c r="D296" s="496" t="s">
        <v>29</v>
      </c>
      <c r="E296" s="515">
        <v>10</v>
      </c>
      <c r="F296" s="515">
        <v>53</v>
      </c>
      <c r="G296" s="515">
        <v>10</v>
      </c>
      <c r="H296" s="498">
        <v>3470</v>
      </c>
      <c r="I296" s="329"/>
      <c r="J296" s="329"/>
      <c r="K296" s="317">
        <f t="shared" si="55"/>
        <v>3470</v>
      </c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  <c r="AA296" s="331"/>
      <c r="AB296" s="331"/>
      <c r="AC296" s="331"/>
      <c r="AD296" s="331"/>
      <c r="AE296" s="331"/>
      <c r="AF296" s="331"/>
      <c r="AG296" s="331"/>
      <c r="AH296" s="331"/>
      <c r="AI296" s="331"/>
      <c r="AJ296" s="331"/>
      <c r="AK296" s="331"/>
      <c r="AL296" s="331"/>
      <c r="AM296" s="331"/>
      <c r="AN296" s="331"/>
      <c r="AO296" s="331"/>
      <c r="AP296" s="331"/>
      <c r="AQ296" s="331"/>
      <c r="AR296" s="331">
        <f t="shared" si="60"/>
        <v>3470</v>
      </c>
      <c r="AS296" s="331"/>
      <c r="AT296" s="331"/>
      <c r="AU296" s="331">
        <f t="shared" si="57"/>
        <v>3470</v>
      </c>
      <c r="AV296" s="332">
        <f>((AU296/BC296)*BB296)/1000</f>
        <v>2.7759999999999998</v>
      </c>
      <c r="AW296" s="332">
        <f>(AU296*BD296)/1000</f>
        <v>1.3029849999999998</v>
      </c>
      <c r="AX296" s="333"/>
      <c r="AY296" s="333"/>
      <c r="AZ296" s="318"/>
      <c r="BA296" s="318"/>
      <c r="BB296" s="335">
        <v>16</v>
      </c>
      <c r="BC296" s="336">
        <v>20</v>
      </c>
      <c r="BD296" s="337">
        <v>0.3755</v>
      </c>
      <c r="BE296" s="500"/>
    </row>
    <row r="297" spans="1:57" s="324" customFormat="1" ht="15" customHeight="1" x14ac:dyDescent="0.25">
      <c r="A297" s="511">
        <v>5</v>
      </c>
      <c r="B297" s="530">
        <v>51.158799999999999</v>
      </c>
      <c r="C297" s="531" t="s">
        <v>375</v>
      </c>
      <c r="D297" s="496" t="s">
        <v>29</v>
      </c>
      <c r="E297" s="515">
        <v>222</v>
      </c>
      <c r="F297" s="515">
        <v>52</v>
      </c>
      <c r="G297" s="515">
        <v>338</v>
      </c>
      <c r="H297" s="498">
        <v>897</v>
      </c>
      <c r="I297" s="329"/>
      <c r="J297" s="329"/>
      <c r="K297" s="317">
        <f t="shared" si="55"/>
        <v>897</v>
      </c>
      <c r="L297" s="331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  <c r="W297" s="331"/>
      <c r="X297" s="331"/>
      <c r="Y297" s="331"/>
      <c r="Z297" s="331"/>
      <c r="AA297" s="331"/>
      <c r="AB297" s="331"/>
      <c r="AC297" s="331"/>
      <c r="AD297" s="331"/>
      <c r="AE297" s="331"/>
      <c r="AF297" s="331"/>
      <c r="AG297" s="331"/>
      <c r="AH297" s="331"/>
      <c r="AI297" s="331"/>
      <c r="AJ297" s="331"/>
      <c r="AK297" s="331"/>
      <c r="AL297" s="331"/>
      <c r="AM297" s="331"/>
      <c r="AN297" s="331"/>
      <c r="AO297" s="331"/>
      <c r="AP297" s="331"/>
      <c r="AQ297" s="331"/>
      <c r="AR297" s="331">
        <f t="shared" si="60"/>
        <v>897</v>
      </c>
      <c r="AS297" s="331"/>
      <c r="AT297" s="331"/>
      <c r="AU297" s="331">
        <f t="shared" si="57"/>
        <v>897</v>
      </c>
      <c r="AV297" s="332">
        <f>((AU297/BC297)*BB297)/1000</f>
        <v>0.71760000000000002</v>
      </c>
      <c r="AW297" s="332">
        <f>(AU297*BD297)/1000</f>
        <v>0.3368235</v>
      </c>
      <c r="AX297" s="333"/>
      <c r="AY297" s="333"/>
      <c r="AZ297" s="318"/>
      <c r="BA297" s="318"/>
      <c r="BB297" s="335">
        <v>16</v>
      </c>
      <c r="BC297" s="336">
        <v>20</v>
      </c>
      <c r="BD297" s="337">
        <v>0.3755</v>
      </c>
      <c r="BE297" s="500"/>
    </row>
    <row r="298" spans="1:57" s="351" customFormat="1" ht="15" customHeight="1" x14ac:dyDescent="0.25">
      <c r="A298" s="501"/>
      <c r="B298" s="532"/>
      <c r="C298" s="363" t="s">
        <v>30</v>
      </c>
      <c r="D298" s="361"/>
      <c r="E298" s="533"/>
      <c r="F298" s="533"/>
      <c r="G298" s="533"/>
      <c r="H298" s="505">
        <f>SUM(H293:H297)</f>
        <v>5536</v>
      </c>
      <c r="I298" s="505"/>
      <c r="J298" s="505"/>
      <c r="K298" s="379">
        <f>SUM(K293:K297)</f>
        <v>5536</v>
      </c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  <c r="AA298" s="367"/>
      <c r="AB298" s="367"/>
      <c r="AC298" s="367"/>
      <c r="AD298" s="367"/>
      <c r="AE298" s="367"/>
      <c r="AF298" s="367"/>
      <c r="AG298" s="367"/>
      <c r="AH298" s="367"/>
      <c r="AI298" s="367"/>
      <c r="AJ298" s="367"/>
      <c r="AK298" s="367"/>
      <c r="AL298" s="367"/>
      <c r="AM298" s="367"/>
      <c r="AN298" s="367"/>
      <c r="AO298" s="367"/>
      <c r="AP298" s="367"/>
      <c r="AQ298" s="367"/>
      <c r="AR298" s="366">
        <f t="shared" si="60"/>
        <v>5536</v>
      </c>
      <c r="AS298" s="366"/>
      <c r="AT298" s="366"/>
      <c r="AU298" s="366">
        <f t="shared" si="57"/>
        <v>5536</v>
      </c>
      <c r="AV298" s="369">
        <f>SUM(AV293:AV297)</f>
        <v>4.4287999999999998</v>
      </c>
      <c r="AW298" s="369">
        <f>SUM(AW293:AW297)</f>
        <v>2.0787679999999997</v>
      </c>
      <c r="AX298" s="406"/>
      <c r="AY298" s="406"/>
      <c r="AZ298" s="367"/>
      <c r="BA298" s="367"/>
      <c r="BB298" s="507"/>
      <c r="BC298" s="508"/>
      <c r="BD298" s="509"/>
      <c r="BE298" s="510"/>
    </row>
    <row r="299" spans="1:57" s="324" customFormat="1" ht="15" customHeight="1" x14ac:dyDescent="0.25">
      <c r="A299" s="511">
        <v>1</v>
      </c>
      <c r="B299" s="494" t="s">
        <v>377</v>
      </c>
      <c r="C299" s="534" t="s">
        <v>378</v>
      </c>
      <c r="D299" s="494" t="s">
        <v>29</v>
      </c>
      <c r="E299" s="515">
        <v>3</v>
      </c>
      <c r="F299" s="515">
        <v>75</v>
      </c>
      <c r="G299" s="515">
        <v>58</v>
      </c>
      <c r="H299" s="498">
        <v>140</v>
      </c>
      <c r="I299" s="329"/>
      <c r="J299" s="329"/>
      <c r="K299" s="317">
        <f t="shared" si="55"/>
        <v>140</v>
      </c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  <c r="AA299" s="331"/>
      <c r="AB299" s="331"/>
      <c r="AC299" s="331"/>
      <c r="AD299" s="331"/>
      <c r="AE299" s="331"/>
      <c r="AF299" s="331"/>
      <c r="AG299" s="331"/>
      <c r="AH299" s="331"/>
      <c r="AI299" s="331"/>
      <c r="AJ299" s="331"/>
      <c r="AK299" s="331"/>
      <c r="AL299" s="331"/>
      <c r="AM299" s="331"/>
      <c r="AN299" s="331"/>
      <c r="AO299" s="331"/>
      <c r="AP299" s="331"/>
      <c r="AQ299" s="331"/>
      <c r="AR299" s="331">
        <f t="shared" si="60"/>
        <v>140</v>
      </c>
      <c r="AS299" s="331"/>
      <c r="AT299" s="331"/>
      <c r="AU299" s="331">
        <f t="shared" si="57"/>
        <v>140</v>
      </c>
      <c r="AV299" s="332">
        <f t="shared" ref="AV299:AV305" si="63">((AU299/BC299)*BB299)/1000</f>
        <v>0.11899999999999999</v>
      </c>
      <c r="AW299" s="332">
        <f t="shared" ref="AW299:AW305" si="64">(AU299*BD299)/1000</f>
        <v>7.7769999999999992E-2</v>
      </c>
      <c r="AX299" s="333"/>
      <c r="AY299" s="333"/>
      <c r="AZ299" s="318"/>
      <c r="BA299" s="318"/>
      <c r="BB299" s="335">
        <v>17</v>
      </c>
      <c r="BC299" s="336">
        <v>20</v>
      </c>
      <c r="BD299" s="337">
        <v>0.55549999999999999</v>
      </c>
      <c r="BE299" s="500"/>
    </row>
    <row r="300" spans="1:57" s="324" customFormat="1" ht="15" customHeight="1" x14ac:dyDescent="0.25">
      <c r="A300" s="511">
        <v>2</v>
      </c>
      <c r="B300" s="494" t="s">
        <v>377</v>
      </c>
      <c r="C300" s="534" t="s">
        <v>378</v>
      </c>
      <c r="D300" s="494" t="s">
        <v>29</v>
      </c>
      <c r="E300" s="515">
        <v>6</v>
      </c>
      <c r="F300" s="515">
        <v>71</v>
      </c>
      <c r="G300" s="515">
        <v>58</v>
      </c>
      <c r="H300" s="498">
        <v>80</v>
      </c>
      <c r="I300" s="329"/>
      <c r="J300" s="329"/>
      <c r="K300" s="317">
        <f t="shared" si="55"/>
        <v>80</v>
      </c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1"/>
      <c r="AD300" s="331"/>
      <c r="AE300" s="331"/>
      <c r="AF300" s="331"/>
      <c r="AG300" s="331"/>
      <c r="AH300" s="331"/>
      <c r="AI300" s="331"/>
      <c r="AJ300" s="331"/>
      <c r="AK300" s="331"/>
      <c r="AL300" s="331"/>
      <c r="AM300" s="331"/>
      <c r="AN300" s="331"/>
      <c r="AO300" s="331"/>
      <c r="AP300" s="331"/>
      <c r="AQ300" s="331"/>
      <c r="AR300" s="331">
        <f t="shared" si="60"/>
        <v>80</v>
      </c>
      <c r="AS300" s="331"/>
      <c r="AT300" s="331"/>
      <c r="AU300" s="331">
        <f t="shared" si="57"/>
        <v>80</v>
      </c>
      <c r="AV300" s="332">
        <f t="shared" si="63"/>
        <v>6.8000000000000005E-2</v>
      </c>
      <c r="AW300" s="332">
        <f t="shared" si="64"/>
        <v>4.444E-2</v>
      </c>
      <c r="AX300" s="333"/>
      <c r="AY300" s="333"/>
      <c r="AZ300" s="318"/>
      <c r="BA300" s="318"/>
      <c r="BB300" s="335">
        <v>17</v>
      </c>
      <c r="BC300" s="336">
        <v>20</v>
      </c>
      <c r="BD300" s="337">
        <v>0.55549999999999999</v>
      </c>
      <c r="BE300" s="500"/>
    </row>
    <row r="301" spans="1:57" s="324" customFormat="1" ht="15" customHeight="1" x14ac:dyDescent="0.25">
      <c r="A301" s="511">
        <v>3</v>
      </c>
      <c r="B301" s="494" t="s">
        <v>377</v>
      </c>
      <c r="C301" s="534" t="s">
        <v>378</v>
      </c>
      <c r="D301" s="494" t="s">
        <v>29</v>
      </c>
      <c r="E301" s="515">
        <v>23</v>
      </c>
      <c r="F301" s="515">
        <v>59</v>
      </c>
      <c r="G301" s="515">
        <v>10</v>
      </c>
      <c r="H301" s="498">
        <v>60</v>
      </c>
      <c r="I301" s="329"/>
      <c r="J301" s="329"/>
      <c r="K301" s="317">
        <f t="shared" si="55"/>
        <v>60</v>
      </c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  <c r="AA301" s="331"/>
      <c r="AB301" s="331"/>
      <c r="AC301" s="331"/>
      <c r="AD301" s="331"/>
      <c r="AE301" s="331"/>
      <c r="AF301" s="331"/>
      <c r="AG301" s="331"/>
      <c r="AH301" s="331"/>
      <c r="AI301" s="331"/>
      <c r="AJ301" s="331"/>
      <c r="AK301" s="331"/>
      <c r="AL301" s="331"/>
      <c r="AM301" s="331"/>
      <c r="AN301" s="331"/>
      <c r="AO301" s="331"/>
      <c r="AP301" s="331"/>
      <c r="AQ301" s="331"/>
      <c r="AR301" s="331">
        <f t="shared" si="60"/>
        <v>60</v>
      </c>
      <c r="AS301" s="331"/>
      <c r="AT301" s="331"/>
      <c r="AU301" s="331">
        <f t="shared" si="57"/>
        <v>60</v>
      </c>
      <c r="AV301" s="332">
        <f t="shared" si="63"/>
        <v>5.0999999999999997E-2</v>
      </c>
      <c r="AW301" s="332">
        <f t="shared" si="64"/>
        <v>3.3329999999999999E-2</v>
      </c>
      <c r="AX301" s="333"/>
      <c r="AY301" s="333"/>
      <c r="AZ301" s="318"/>
      <c r="BA301" s="318"/>
      <c r="BB301" s="335">
        <v>17</v>
      </c>
      <c r="BC301" s="336">
        <v>20</v>
      </c>
      <c r="BD301" s="337">
        <v>0.55549999999999999</v>
      </c>
      <c r="BE301" s="500"/>
    </row>
    <row r="302" spans="1:57" s="324" customFormat="1" ht="15" customHeight="1" x14ac:dyDescent="0.25">
      <c r="A302" s="511">
        <v>4</v>
      </c>
      <c r="B302" s="494" t="s">
        <v>377</v>
      </c>
      <c r="C302" s="534" t="s">
        <v>378</v>
      </c>
      <c r="D302" s="494" t="s">
        <v>29</v>
      </c>
      <c r="E302" s="515">
        <v>16</v>
      </c>
      <c r="F302" s="515">
        <v>58</v>
      </c>
      <c r="G302" s="515">
        <v>10</v>
      </c>
      <c r="H302" s="498">
        <v>30</v>
      </c>
      <c r="I302" s="329"/>
      <c r="J302" s="329"/>
      <c r="K302" s="317">
        <f t="shared" si="55"/>
        <v>30</v>
      </c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31"/>
      <c r="X302" s="331"/>
      <c r="Y302" s="331"/>
      <c r="Z302" s="331"/>
      <c r="AA302" s="331"/>
      <c r="AB302" s="331"/>
      <c r="AC302" s="331"/>
      <c r="AD302" s="331"/>
      <c r="AE302" s="331"/>
      <c r="AF302" s="331"/>
      <c r="AG302" s="331"/>
      <c r="AH302" s="331"/>
      <c r="AI302" s="331"/>
      <c r="AJ302" s="331"/>
      <c r="AK302" s="331"/>
      <c r="AL302" s="331"/>
      <c r="AM302" s="331"/>
      <c r="AN302" s="331"/>
      <c r="AO302" s="331"/>
      <c r="AP302" s="331"/>
      <c r="AQ302" s="331"/>
      <c r="AR302" s="331">
        <f t="shared" si="60"/>
        <v>30</v>
      </c>
      <c r="AS302" s="331"/>
      <c r="AT302" s="331"/>
      <c r="AU302" s="331">
        <f t="shared" si="57"/>
        <v>30</v>
      </c>
      <c r="AV302" s="332">
        <f t="shared" si="63"/>
        <v>2.5499999999999998E-2</v>
      </c>
      <c r="AW302" s="332">
        <f t="shared" si="64"/>
        <v>1.6664999999999999E-2</v>
      </c>
      <c r="AX302" s="333"/>
      <c r="AY302" s="333"/>
      <c r="AZ302" s="318"/>
      <c r="BA302" s="318"/>
      <c r="BB302" s="335">
        <v>17</v>
      </c>
      <c r="BC302" s="336">
        <v>20</v>
      </c>
      <c r="BD302" s="337">
        <v>0.55549999999999999</v>
      </c>
      <c r="BE302" s="500"/>
    </row>
    <row r="303" spans="1:57" s="324" customFormat="1" ht="15" customHeight="1" x14ac:dyDescent="0.25">
      <c r="A303" s="511">
        <v>5</v>
      </c>
      <c r="B303" s="494" t="s">
        <v>377</v>
      </c>
      <c r="C303" s="534" t="s">
        <v>378</v>
      </c>
      <c r="D303" s="494" t="s">
        <v>29</v>
      </c>
      <c r="E303" s="515">
        <v>50</v>
      </c>
      <c r="F303" s="515">
        <v>57</v>
      </c>
      <c r="G303" s="515">
        <v>10</v>
      </c>
      <c r="H303" s="498">
        <v>100</v>
      </c>
      <c r="I303" s="329"/>
      <c r="J303" s="329"/>
      <c r="K303" s="317">
        <f t="shared" si="55"/>
        <v>100</v>
      </c>
      <c r="L303" s="331"/>
      <c r="M303" s="331"/>
      <c r="N303" s="331"/>
      <c r="O303" s="331"/>
      <c r="P303" s="331"/>
      <c r="Q303" s="331"/>
      <c r="R303" s="331"/>
      <c r="S303" s="331"/>
      <c r="T303" s="331"/>
      <c r="U303" s="331"/>
      <c r="V303" s="331"/>
      <c r="W303" s="331"/>
      <c r="X303" s="331"/>
      <c r="Y303" s="331"/>
      <c r="Z303" s="331"/>
      <c r="AA303" s="331"/>
      <c r="AB303" s="331"/>
      <c r="AC303" s="331"/>
      <c r="AD303" s="331"/>
      <c r="AE303" s="331"/>
      <c r="AF303" s="331"/>
      <c r="AG303" s="331"/>
      <c r="AH303" s="331"/>
      <c r="AI303" s="331"/>
      <c r="AJ303" s="331"/>
      <c r="AK303" s="331"/>
      <c r="AL303" s="331"/>
      <c r="AM303" s="331"/>
      <c r="AN303" s="331"/>
      <c r="AO303" s="331"/>
      <c r="AP303" s="331"/>
      <c r="AQ303" s="331"/>
      <c r="AR303" s="331">
        <f t="shared" si="60"/>
        <v>100</v>
      </c>
      <c r="AS303" s="331"/>
      <c r="AT303" s="331"/>
      <c r="AU303" s="331">
        <f t="shared" si="57"/>
        <v>100</v>
      </c>
      <c r="AV303" s="332">
        <f t="shared" si="63"/>
        <v>8.5000000000000006E-2</v>
      </c>
      <c r="AW303" s="332">
        <f t="shared" si="64"/>
        <v>5.5549999999999995E-2</v>
      </c>
      <c r="AX303" s="333"/>
      <c r="AY303" s="333"/>
      <c r="AZ303" s="318"/>
      <c r="BA303" s="318"/>
      <c r="BB303" s="335">
        <v>17</v>
      </c>
      <c r="BC303" s="336">
        <v>20</v>
      </c>
      <c r="BD303" s="337">
        <v>0.55549999999999999</v>
      </c>
      <c r="BE303" s="500"/>
    </row>
    <row r="304" spans="1:57" s="324" customFormat="1" ht="15" customHeight="1" x14ac:dyDescent="0.25">
      <c r="A304" s="511">
        <v>6</v>
      </c>
      <c r="B304" s="494" t="s">
        <v>377</v>
      </c>
      <c r="C304" s="534" t="s">
        <v>378</v>
      </c>
      <c r="D304" s="514" t="s">
        <v>29</v>
      </c>
      <c r="E304" s="515">
        <v>31</v>
      </c>
      <c r="F304" s="515">
        <v>57</v>
      </c>
      <c r="G304" s="515">
        <v>10</v>
      </c>
      <c r="H304" s="498">
        <v>40</v>
      </c>
      <c r="I304" s="329"/>
      <c r="J304" s="329"/>
      <c r="K304" s="317">
        <f t="shared" si="55"/>
        <v>40</v>
      </c>
      <c r="L304" s="331"/>
      <c r="M304" s="331"/>
      <c r="N304" s="331"/>
      <c r="O304" s="331"/>
      <c r="P304" s="331"/>
      <c r="Q304" s="331"/>
      <c r="R304" s="331"/>
      <c r="S304" s="331"/>
      <c r="T304" s="331"/>
      <c r="U304" s="331"/>
      <c r="V304" s="331"/>
      <c r="W304" s="331"/>
      <c r="X304" s="331"/>
      <c r="Y304" s="331"/>
      <c r="Z304" s="331"/>
      <c r="AA304" s="331"/>
      <c r="AB304" s="331"/>
      <c r="AC304" s="331"/>
      <c r="AD304" s="331"/>
      <c r="AE304" s="331"/>
      <c r="AF304" s="331"/>
      <c r="AG304" s="331"/>
      <c r="AH304" s="331"/>
      <c r="AI304" s="331"/>
      <c r="AJ304" s="331"/>
      <c r="AK304" s="331"/>
      <c r="AL304" s="331"/>
      <c r="AM304" s="331"/>
      <c r="AN304" s="331"/>
      <c r="AO304" s="331"/>
      <c r="AP304" s="331"/>
      <c r="AQ304" s="331"/>
      <c r="AR304" s="331">
        <f t="shared" si="60"/>
        <v>40</v>
      </c>
      <c r="AS304" s="331"/>
      <c r="AT304" s="331"/>
      <c r="AU304" s="331">
        <f t="shared" si="57"/>
        <v>40</v>
      </c>
      <c r="AV304" s="332">
        <f t="shared" si="63"/>
        <v>3.4000000000000002E-2</v>
      </c>
      <c r="AW304" s="332">
        <f t="shared" si="64"/>
        <v>2.222E-2</v>
      </c>
      <c r="AX304" s="333"/>
      <c r="AY304" s="333"/>
      <c r="AZ304" s="318"/>
      <c r="BA304" s="318"/>
      <c r="BB304" s="335">
        <v>17</v>
      </c>
      <c r="BC304" s="336">
        <v>20</v>
      </c>
      <c r="BD304" s="337">
        <v>0.55549999999999999</v>
      </c>
      <c r="BE304" s="500"/>
    </row>
    <row r="305" spans="1:57" s="324" customFormat="1" ht="15" customHeight="1" x14ac:dyDescent="0.25">
      <c r="A305" s="511">
        <v>7</v>
      </c>
      <c r="B305" s="494" t="s">
        <v>377</v>
      </c>
      <c r="C305" s="534" t="s">
        <v>378</v>
      </c>
      <c r="D305" s="494" t="s">
        <v>29</v>
      </c>
      <c r="E305" s="535" t="s">
        <v>47</v>
      </c>
      <c r="F305" s="535" t="s">
        <v>47</v>
      </c>
      <c r="G305" s="535" t="s">
        <v>47</v>
      </c>
      <c r="H305" s="498">
        <v>1430</v>
      </c>
      <c r="I305" s="329"/>
      <c r="J305" s="329"/>
      <c r="K305" s="317">
        <f t="shared" si="55"/>
        <v>1430</v>
      </c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1"/>
      <c r="AA305" s="331"/>
      <c r="AB305" s="331"/>
      <c r="AC305" s="331"/>
      <c r="AD305" s="331"/>
      <c r="AE305" s="331"/>
      <c r="AF305" s="331"/>
      <c r="AG305" s="331"/>
      <c r="AH305" s="331"/>
      <c r="AI305" s="331"/>
      <c r="AJ305" s="331"/>
      <c r="AK305" s="331"/>
      <c r="AL305" s="331"/>
      <c r="AM305" s="331"/>
      <c r="AN305" s="331"/>
      <c r="AO305" s="331"/>
      <c r="AP305" s="331"/>
      <c r="AQ305" s="331"/>
      <c r="AR305" s="331">
        <f t="shared" si="60"/>
        <v>1430</v>
      </c>
      <c r="AS305" s="331"/>
      <c r="AT305" s="331"/>
      <c r="AU305" s="331">
        <f t="shared" si="57"/>
        <v>1430</v>
      </c>
      <c r="AV305" s="332">
        <f t="shared" si="63"/>
        <v>1.2155</v>
      </c>
      <c r="AW305" s="332">
        <f t="shared" si="64"/>
        <v>0.79436499999999999</v>
      </c>
      <c r="AX305" s="333"/>
      <c r="AY305" s="333"/>
      <c r="AZ305" s="318"/>
      <c r="BA305" s="318"/>
      <c r="BB305" s="335">
        <v>17</v>
      </c>
      <c r="BC305" s="336">
        <v>20</v>
      </c>
      <c r="BD305" s="337">
        <v>0.55549999999999999</v>
      </c>
      <c r="BE305" s="500"/>
    </row>
    <row r="306" spans="1:57" s="351" customFormat="1" ht="15" customHeight="1" x14ac:dyDescent="0.25">
      <c r="A306" s="501"/>
      <c r="B306" s="532"/>
      <c r="C306" s="363" t="s">
        <v>30</v>
      </c>
      <c r="D306" s="361"/>
      <c r="E306" s="533"/>
      <c r="F306" s="533"/>
      <c r="G306" s="533"/>
      <c r="H306" s="505">
        <f>SUM(H299:H305)</f>
        <v>1880</v>
      </c>
      <c r="I306" s="505"/>
      <c r="J306" s="505"/>
      <c r="K306" s="379">
        <f>SUM(K299:K305)</f>
        <v>1880</v>
      </c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  <c r="AA306" s="367"/>
      <c r="AB306" s="367"/>
      <c r="AC306" s="367"/>
      <c r="AD306" s="367"/>
      <c r="AE306" s="367"/>
      <c r="AF306" s="367"/>
      <c r="AG306" s="367"/>
      <c r="AH306" s="367"/>
      <c r="AI306" s="367"/>
      <c r="AJ306" s="367"/>
      <c r="AK306" s="367"/>
      <c r="AL306" s="367"/>
      <c r="AM306" s="367"/>
      <c r="AN306" s="367"/>
      <c r="AO306" s="367"/>
      <c r="AP306" s="367"/>
      <c r="AQ306" s="367"/>
      <c r="AR306" s="366">
        <f t="shared" si="60"/>
        <v>1880</v>
      </c>
      <c r="AS306" s="366"/>
      <c r="AT306" s="366"/>
      <c r="AU306" s="366">
        <f t="shared" si="57"/>
        <v>1880</v>
      </c>
      <c r="AV306" s="369">
        <f>SUM(AV299:AV305)</f>
        <v>1.5980000000000001</v>
      </c>
      <c r="AW306" s="369">
        <f>SUM(AW299:AW305)</f>
        <v>1.04434</v>
      </c>
      <c r="AX306" s="406"/>
      <c r="AY306" s="406"/>
      <c r="AZ306" s="367"/>
      <c r="BA306" s="367"/>
      <c r="BB306" s="507"/>
      <c r="BC306" s="508"/>
      <c r="BD306" s="509"/>
      <c r="BE306" s="510"/>
    </row>
    <row r="307" spans="1:57" s="324" customFormat="1" ht="15" customHeight="1" x14ac:dyDescent="0.25">
      <c r="A307" s="536">
        <v>1</v>
      </c>
      <c r="B307" s="537">
        <v>51.000001760000004</v>
      </c>
      <c r="C307" s="538" t="s">
        <v>379</v>
      </c>
      <c r="D307" s="539" t="s">
        <v>29</v>
      </c>
      <c r="E307" s="539" t="s">
        <v>47</v>
      </c>
      <c r="F307" s="539" t="s">
        <v>47</v>
      </c>
      <c r="G307" s="539" t="s">
        <v>47</v>
      </c>
      <c r="H307" s="540"/>
      <c r="I307" s="540"/>
      <c r="J307" s="540"/>
      <c r="K307" s="317"/>
      <c r="L307" s="541"/>
      <c r="M307" s="541"/>
      <c r="N307" s="541"/>
      <c r="O307" s="318"/>
      <c r="P307" s="541"/>
      <c r="Q307" s="541"/>
      <c r="R307" s="541"/>
      <c r="S307" s="318"/>
      <c r="T307" s="541"/>
      <c r="U307" s="541"/>
      <c r="V307" s="541"/>
      <c r="W307" s="318"/>
      <c r="X307" s="541">
        <v>1550</v>
      </c>
      <c r="Y307" s="541"/>
      <c r="Z307" s="541"/>
      <c r="AA307" s="318">
        <f>SUM(X307:Z307)</f>
        <v>1550</v>
      </c>
      <c r="AB307" s="541"/>
      <c r="AC307" s="541"/>
      <c r="AD307" s="541"/>
      <c r="AE307" s="318"/>
      <c r="AF307" s="541"/>
      <c r="AG307" s="541"/>
      <c r="AH307" s="541"/>
      <c r="AI307" s="318"/>
      <c r="AJ307" s="541"/>
      <c r="AK307" s="541"/>
      <c r="AL307" s="541"/>
      <c r="AM307" s="318"/>
      <c r="AN307" s="541"/>
      <c r="AO307" s="541"/>
      <c r="AP307" s="541"/>
      <c r="AQ307" s="318"/>
      <c r="AR307" s="331">
        <f>H307+L307+P307+T307+X307+AB307+AF307+AJ307</f>
        <v>1550</v>
      </c>
      <c r="AS307" s="331"/>
      <c r="AT307" s="331"/>
      <c r="AU307" s="331">
        <f t="shared" si="57"/>
        <v>1550</v>
      </c>
      <c r="AV307" s="332">
        <f>((AU307/BC307)*BB307)/1000</f>
        <v>3.0000000000000001E-3</v>
      </c>
      <c r="AW307" s="332">
        <f>(AU307*BD307)/1000</f>
        <v>1.55E-2</v>
      </c>
      <c r="AX307" s="536" t="s">
        <v>103</v>
      </c>
      <c r="AY307" s="536"/>
      <c r="AZ307" s="542"/>
      <c r="BA307" s="541">
        <v>1550</v>
      </c>
      <c r="BB307" s="543">
        <v>3</v>
      </c>
      <c r="BC307" s="544">
        <v>1550</v>
      </c>
      <c r="BD307" s="545">
        <v>0.01</v>
      </c>
      <c r="BE307" s="542"/>
    </row>
    <row r="308" spans="1:57" s="351" customFormat="1" ht="15" customHeight="1" x14ac:dyDescent="0.25">
      <c r="A308" s="546"/>
      <c r="B308" s="547"/>
      <c r="C308" s="363" t="s">
        <v>30</v>
      </c>
      <c r="D308" s="361"/>
      <c r="E308" s="548"/>
      <c r="F308" s="548"/>
      <c r="G308" s="548"/>
      <c r="H308" s="549"/>
      <c r="I308" s="549"/>
      <c r="J308" s="549"/>
      <c r="K308" s="379"/>
      <c r="L308" s="550"/>
      <c r="M308" s="550"/>
      <c r="N308" s="550"/>
      <c r="O308" s="367"/>
      <c r="P308" s="550"/>
      <c r="Q308" s="550"/>
      <c r="R308" s="550"/>
      <c r="S308" s="367"/>
      <c r="T308" s="550"/>
      <c r="U308" s="550"/>
      <c r="V308" s="550"/>
      <c r="W308" s="367"/>
      <c r="X308" s="550">
        <f>SUM(X307)</f>
        <v>1550</v>
      </c>
      <c r="Y308" s="550"/>
      <c r="Z308" s="550"/>
      <c r="AA308" s="367">
        <f>SUM(AA307)</f>
        <v>1550</v>
      </c>
      <c r="AB308" s="550"/>
      <c r="AC308" s="550"/>
      <c r="AD308" s="550"/>
      <c r="AE308" s="367"/>
      <c r="AF308" s="550"/>
      <c r="AG308" s="550"/>
      <c r="AH308" s="550"/>
      <c r="AI308" s="367"/>
      <c r="AJ308" s="550"/>
      <c r="AK308" s="550"/>
      <c r="AL308" s="550"/>
      <c r="AM308" s="367"/>
      <c r="AN308" s="550"/>
      <c r="AO308" s="550"/>
      <c r="AP308" s="550"/>
      <c r="AQ308" s="367"/>
      <c r="AR308" s="366">
        <f>H308+L308+P308+T308+X308+AB308+AF308+AJ308</f>
        <v>1550</v>
      </c>
      <c r="AS308" s="366"/>
      <c r="AT308" s="366"/>
      <c r="AU308" s="366">
        <f t="shared" si="57"/>
        <v>1550</v>
      </c>
      <c r="AV308" s="369">
        <f>SUM(AV307)</f>
        <v>3.0000000000000001E-3</v>
      </c>
      <c r="AW308" s="369">
        <f>SUM(AW307)</f>
        <v>1.55E-2</v>
      </c>
      <c r="AX308" s="546"/>
      <c r="AY308" s="546"/>
      <c r="AZ308" s="551"/>
      <c r="BA308" s="550"/>
      <c r="BB308" s="552"/>
      <c r="BC308" s="553"/>
      <c r="BD308" s="554"/>
      <c r="BE308" s="551"/>
    </row>
    <row r="309" spans="1:57" s="351" customFormat="1" ht="15" customHeight="1" x14ac:dyDescent="0.25">
      <c r="A309" s="511">
        <v>1</v>
      </c>
      <c r="B309" s="537">
        <v>51.000001750999999</v>
      </c>
      <c r="C309" s="555" t="s">
        <v>380</v>
      </c>
      <c r="D309" s="422" t="s">
        <v>29</v>
      </c>
      <c r="E309" s="422" t="s">
        <v>47</v>
      </c>
      <c r="F309" s="422" t="s">
        <v>47</v>
      </c>
      <c r="G309" s="422" t="s">
        <v>47</v>
      </c>
      <c r="H309" s="556"/>
      <c r="I309" s="556"/>
      <c r="J309" s="556"/>
      <c r="K309" s="341"/>
      <c r="L309" s="556"/>
      <c r="M309" s="556"/>
      <c r="N309" s="556"/>
      <c r="O309" s="556"/>
      <c r="P309" s="556"/>
      <c r="Q309" s="556"/>
      <c r="R309" s="556"/>
      <c r="S309" s="556"/>
      <c r="T309" s="556"/>
      <c r="U309" s="556"/>
      <c r="V309" s="556"/>
      <c r="W309" s="556"/>
      <c r="X309" s="341"/>
      <c r="Y309" s="557">
        <v>706</v>
      </c>
      <c r="Z309" s="557"/>
      <c r="AA309" s="317">
        <f>SUM(X309:Z309)</f>
        <v>706</v>
      </c>
      <c r="AB309" s="317"/>
      <c r="AC309" s="317"/>
      <c r="AD309" s="317"/>
      <c r="AE309" s="317"/>
      <c r="AF309" s="317"/>
      <c r="AG309" s="317"/>
      <c r="AH309" s="317"/>
      <c r="AI309" s="317"/>
      <c r="AJ309" s="317"/>
      <c r="AK309" s="317"/>
      <c r="AL309" s="317"/>
      <c r="AM309" s="317"/>
      <c r="AN309" s="317"/>
      <c r="AO309" s="317"/>
      <c r="AP309" s="317"/>
      <c r="AQ309" s="317"/>
      <c r="AR309" s="341"/>
      <c r="AS309" s="341">
        <f>M309+Q309+U309+Y309+AC309+AG309+AK309+AO309+I309</f>
        <v>706</v>
      </c>
      <c r="AT309" s="341"/>
      <c r="AU309" s="317">
        <f>AR309+AS309+AT309</f>
        <v>706</v>
      </c>
      <c r="AV309" s="332">
        <f>((AU309/BC309)*BB309)/1000</f>
        <v>1.3074074074074073E-2</v>
      </c>
      <c r="AW309" s="558">
        <f>(AU309*BD309)/1000</f>
        <v>8.4720000000000004E-3</v>
      </c>
      <c r="AX309" s="559" t="s">
        <v>366</v>
      </c>
      <c r="AY309" s="560"/>
      <c r="AZ309" s="560"/>
      <c r="BA309" s="561"/>
      <c r="BB309" s="562">
        <v>30</v>
      </c>
      <c r="BC309" s="563">
        <v>1620</v>
      </c>
      <c r="BD309" s="564">
        <v>1.2E-2</v>
      </c>
      <c r="BE309" s="565"/>
    </row>
    <row r="310" spans="1:57" s="351" customFormat="1" ht="15" customHeight="1" x14ac:dyDescent="0.25">
      <c r="A310" s="566"/>
      <c r="B310" s="567"/>
      <c r="C310" s="376" t="s">
        <v>30</v>
      </c>
      <c r="D310" s="568"/>
      <c r="E310" s="568"/>
      <c r="F310" s="568"/>
      <c r="G310" s="568"/>
      <c r="H310" s="569"/>
      <c r="I310" s="569"/>
      <c r="J310" s="569"/>
      <c r="K310" s="569"/>
      <c r="L310" s="569"/>
      <c r="M310" s="569"/>
      <c r="N310" s="569"/>
      <c r="O310" s="569"/>
      <c r="P310" s="569"/>
      <c r="Q310" s="569"/>
      <c r="R310" s="569"/>
      <c r="S310" s="569"/>
      <c r="T310" s="569"/>
      <c r="U310" s="569"/>
      <c r="V310" s="569"/>
      <c r="W310" s="569"/>
      <c r="X310" s="569"/>
      <c r="Y310" s="569">
        <f>SUM(Y309)</f>
        <v>706</v>
      </c>
      <c r="Z310" s="569"/>
      <c r="AA310" s="569">
        <f>SUM(AA309)</f>
        <v>706</v>
      </c>
      <c r="AB310" s="569"/>
      <c r="AC310" s="569"/>
      <c r="AD310" s="569"/>
      <c r="AE310" s="569"/>
      <c r="AF310" s="569"/>
      <c r="AG310" s="569"/>
      <c r="AH310" s="569"/>
      <c r="AI310" s="569"/>
      <c r="AJ310" s="569"/>
      <c r="AK310" s="569"/>
      <c r="AL310" s="569"/>
      <c r="AM310" s="569"/>
      <c r="AN310" s="569"/>
      <c r="AO310" s="569"/>
      <c r="AP310" s="569"/>
      <c r="AQ310" s="569"/>
      <c r="AR310" s="569"/>
      <c r="AS310" s="569">
        <f>SUM(AS309)</f>
        <v>706</v>
      </c>
      <c r="AT310" s="569"/>
      <c r="AU310" s="569">
        <f>SUM(AU309)</f>
        <v>706</v>
      </c>
      <c r="AV310" s="570">
        <f>SUM(AV309)</f>
        <v>1.3074074074074073E-2</v>
      </c>
      <c r="AW310" s="570">
        <f>SUM(AW309)</f>
        <v>8.4720000000000004E-3</v>
      </c>
      <c r="AX310" s="571"/>
      <c r="AY310" s="571"/>
      <c r="AZ310" s="572"/>
      <c r="BA310" s="573"/>
      <c r="BB310" s="567"/>
      <c r="BC310" s="574"/>
      <c r="BD310" s="575"/>
      <c r="BE310" s="576"/>
    </row>
    <row r="311" spans="1:57" s="351" customFormat="1" ht="15" customHeight="1" x14ac:dyDescent="0.25">
      <c r="A311" s="511">
        <v>1</v>
      </c>
      <c r="B311" s="537">
        <v>51.000001765999997</v>
      </c>
      <c r="C311" s="555" t="s">
        <v>381</v>
      </c>
      <c r="D311" s="422" t="s">
        <v>29</v>
      </c>
      <c r="E311" s="422" t="s">
        <v>47</v>
      </c>
      <c r="F311" s="422" t="s">
        <v>47</v>
      </c>
      <c r="G311" s="422" t="s">
        <v>47</v>
      </c>
      <c r="H311" s="556"/>
      <c r="I311" s="556"/>
      <c r="J311" s="556"/>
      <c r="K311" s="341"/>
      <c r="L311" s="556"/>
      <c r="M311" s="556"/>
      <c r="N311" s="556"/>
      <c r="O311" s="556"/>
      <c r="P311" s="556"/>
      <c r="Q311" s="556"/>
      <c r="R311" s="556"/>
      <c r="S311" s="556"/>
      <c r="T311" s="556"/>
      <c r="U311" s="556"/>
      <c r="V311" s="556"/>
      <c r="W311" s="556"/>
      <c r="X311" s="341">
        <v>273</v>
      </c>
      <c r="Y311" s="557"/>
      <c r="Z311" s="557"/>
      <c r="AA311" s="317">
        <f>SUM(X311:Z311)</f>
        <v>273</v>
      </c>
      <c r="AB311" s="317"/>
      <c r="AC311" s="317"/>
      <c r="AD311" s="317"/>
      <c r="AE311" s="317"/>
      <c r="AF311" s="317"/>
      <c r="AG311" s="317"/>
      <c r="AH311" s="317"/>
      <c r="AI311" s="317"/>
      <c r="AJ311" s="317"/>
      <c r="AK311" s="317"/>
      <c r="AL311" s="317"/>
      <c r="AM311" s="317"/>
      <c r="AN311" s="317"/>
      <c r="AO311" s="317"/>
      <c r="AP311" s="317"/>
      <c r="AQ311" s="317"/>
      <c r="AR311" s="341">
        <f>L311+P311+T311+X311+AB311+AF311+AJ311+AN311+H311</f>
        <v>273</v>
      </c>
      <c r="AS311" s="341"/>
      <c r="AT311" s="341"/>
      <c r="AU311" s="317">
        <f>AR311+AS311+AT311</f>
        <v>273</v>
      </c>
      <c r="AV311" s="332">
        <f>((AU311/BC311)*BB311)/1000</f>
        <v>6.2790000000000007E-3</v>
      </c>
      <c r="AW311" s="558">
        <f>(AU311*BD311)/1000</f>
        <v>7.6439999999999998E-3</v>
      </c>
      <c r="AX311" s="355" t="s">
        <v>103</v>
      </c>
      <c r="AY311" s="560"/>
      <c r="AZ311" s="560"/>
      <c r="BA311" s="561"/>
      <c r="BB311" s="562">
        <v>23</v>
      </c>
      <c r="BC311" s="563">
        <v>1000</v>
      </c>
      <c r="BD311" s="425">
        <v>2.8000000000000001E-2</v>
      </c>
      <c r="BE311" s="565"/>
    </row>
    <row r="312" spans="1:57" s="351" customFormat="1" ht="15" customHeight="1" x14ac:dyDescent="0.25">
      <c r="A312" s="566"/>
      <c r="B312" s="567"/>
      <c r="C312" s="376" t="s">
        <v>30</v>
      </c>
      <c r="D312" s="568"/>
      <c r="E312" s="568"/>
      <c r="F312" s="568"/>
      <c r="G312" s="568"/>
      <c r="H312" s="569"/>
      <c r="I312" s="569"/>
      <c r="J312" s="569"/>
      <c r="K312" s="569"/>
      <c r="L312" s="569"/>
      <c r="M312" s="569"/>
      <c r="N312" s="569"/>
      <c r="O312" s="569"/>
      <c r="P312" s="569"/>
      <c r="Q312" s="569"/>
      <c r="R312" s="569"/>
      <c r="S312" s="569"/>
      <c r="T312" s="569"/>
      <c r="U312" s="569"/>
      <c r="V312" s="569"/>
      <c r="W312" s="569"/>
      <c r="X312" s="569">
        <f>SUM(X311)</f>
        <v>273</v>
      </c>
      <c r="Y312" s="569"/>
      <c r="Z312" s="569"/>
      <c r="AA312" s="569">
        <f>SUM(AA311)</f>
        <v>273</v>
      </c>
      <c r="AB312" s="569"/>
      <c r="AC312" s="569"/>
      <c r="AD312" s="569"/>
      <c r="AE312" s="569"/>
      <c r="AF312" s="569"/>
      <c r="AG312" s="569"/>
      <c r="AH312" s="569"/>
      <c r="AI312" s="569"/>
      <c r="AJ312" s="569"/>
      <c r="AK312" s="569"/>
      <c r="AL312" s="569"/>
      <c r="AM312" s="569"/>
      <c r="AN312" s="569"/>
      <c r="AO312" s="569"/>
      <c r="AP312" s="569"/>
      <c r="AQ312" s="569"/>
      <c r="AR312" s="569">
        <f>SUM(AR311)</f>
        <v>273</v>
      </c>
      <c r="AS312" s="569"/>
      <c r="AT312" s="569"/>
      <c r="AU312" s="569">
        <f>SUM(AU311)</f>
        <v>273</v>
      </c>
      <c r="AV312" s="570">
        <f>SUM(AV311)</f>
        <v>6.2790000000000007E-3</v>
      </c>
      <c r="AW312" s="570">
        <f>SUM(AW311)</f>
        <v>7.6439999999999998E-3</v>
      </c>
      <c r="AX312" s="571"/>
      <c r="AY312" s="571"/>
      <c r="AZ312" s="572"/>
      <c r="BA312" s="573"/>
      <c r="BB312" s="567"/>
      <c r="BC312" s="574"/>
      <c r="BD312" s="575"/>
      <c r="BE312" s="576"/>
    </row>
    <row r="313" spans="1:57" s="324" customFormat="1" ht="15" customHeight="1" x14ac:dyDescent="0.25">
      <c r="A313" s="536">
        <v>1</v>
      </c>
      <c r="B313" s="537">
        <v>51.000002375000001</v>
      </c>
      <c r="C313" s="577" t="s">
        <v>382</v>
      </c>
      <c r="D313" s="539" t="s">
        <v>29</v>
      </c>
      <c r="E313" s="539" t="s">
        <v>47</v>
      </c>
      <c r="F313" s="539" t="s">
        <v>47</v>
      </c>
      <c r="G313" s="539" t="s">
        <v>47</v>
      </c>
      <c r="H313" s="540"/>
      <c r="I313" s="540"/>
      <c r="J313" s="540"/>
      <c r="K313" s="317"/>
      <c r="L313" s="541"/>
      <c r="M313" s="541"/>
      <c r="N313" s="541"/>
      <c r="O313" s="318"/>
      <c r="P313" s="541"/>
      <c r="Q313" s="541"/>
      <c r="R313" s="541"/>
      <c r="S313" s="318"/>
      <c r="T313" s="541"/>
      <c r="U313" s="541"/>
      <c r="V313" s="541"/>
      <c r="W313" s="318"/>
      <c r="X313" s="541"/>
      <c r="Y313" s="541">
        <v>654</v>
      </c>
      <c r="Z313" s="541"/>
      <c r="AA313" s="318">
        <f t="shared" ref="AA313:AA319" si="65">SUM(X313:Z313)</f>
        <v>654</v>
      </c>
      <c r="AB313" s="541"/>
      <c r="AC313" s="541"/>
      <c r="AD313" s="541"/>
      <c r="AE313" s="318"/>
      <c r="AF313" s="541"/>
      <c r="AG313" s="541"/>
      <c r="AH313" s="541"/>
      <c r="AI313" s="318"/>
      <c r="AJ313" s="541"/>
      <c r="AK313" s="541"/>
      <c r="AL313" s="541"/>
      <c r="AM313" s="318"/>
      <c r="AN313" s="541"/>
      <c r="AO313" s="541"/>
      <c r="AP313" s="541"/>
      <c r="AQ313" s="318"/>
      <c r="AR313" s="331"/>
      <c r="AS313" s="331">
        <f>I313+M313+Q313+U313+Y313+AC313+AG313+AK313</f>
        <v>654</v>
      </c>
      <c r="AT313" s="331"/>
      <c r="AU313" s="331">
        <f t="shared" si="57"/>
        <v>654</v>
      </c>
      <c r="AV313" s="332">
        <f t="shared" ref="AV313:AV319" si="66">((AU313/BC313)*BB313)/1000</f>
        <v>1E-3</v>
      </c>
      <c r="AW313" s="332">
        <f t="shared" ref="AW313:AW319" si="67">(AU313*BD313)/1000</f>
        <v>9.1560000000000009E-3</v>
      </c>
      <c r="AX313" s="536" t="s">
        <v>103</v>
      </c>
      <c r="AY313" s="536"/>
      <c r="AZ313" s="542"/>
      <c r="BA313" s="541">
        <v>654</v>
      </c>
      <c r="BB313" s="543">
        <v>1</v>
      </c>
      <c r="BC313" s="544">
        <v>654</v>
      </c>
      <c r="BD313" s="545">
        <v>1.4E-2</v>
      </c>
      <c r="BE313" s="542"/>
    </row>
    <row r="314" spans="1:57" s="351" customFormat="1" ht="15" customHeight="1" x14ac:dyDescent="0.25">
      <c r="A314" s="546"/>
      <c r="B314" s="547"/>
      <c r="C314" s="363" t="s">
        <v>30</v>
      </c>
      <c r="D314" s="361"/>
      <c r="E314" s="548"/>
      <c r="F314" s="548"/>
      <c r="G314" s="548"/>
      <c r="H314" s="549"/>
      <c r="I314" s="549"/>
      <c r="J314" s="549"/>
      <c r="K314" s="379"/>
      <c r="L314" s="550"/>
      <c r="M314" s="550"/>
      <c r="N314" s="550"/>
      <c r="O314" s="367"/>
      <c r="P314" s="550"/>
      <c r="Q314" s="550"/>
      <c r="R314" s="550"/>
      <c r="S314" s="367"/>
      <c r="T314" s="550"/>
      <c r="U314" s="550"/>
      <c r="V314" s="550"/>
      <c r="W314" s="367"/>
      <c r="X314" s="550"/>
      <c r="Y314" s="550">
        <f>SUM(Y313)</f>
        <v>654</v>
      </c>
      <c r="Z314" s="550"/>
      <c r="AA314" s="367">
        <f>SUM(AA313)</f>
        <v>654</v>
      </c>
      <c r="AB314" s="550"/>
      <c r="AC314" s="550"/>
      <c r="AD314" s="550"/>
      <c r="AE314" s="367"/>
      <c r="AF314" s="550"/>
      <c r="AG314" s="550"/>
      <c r="AH314" s="550"/>
      <c r="AI314" s="367"/>
      <c r="AJ314" s="550"/>
      <c r="AK314" s="550"/>
      <c r="AL314" s="550"/>
      <c r="AM314" s="367"/>
      <c r="AN314" s="550"/>
      <c r="AO314" s="550"/>
      <c r="AP314" s="550"/>
      <c r="AQ314" s="367"/>
      <c r="AR314" s="366"/>
      <c r="AS314" s="366">
        <f>I314+M314+Q314+U314+Y314+AC314+AG314+AK314</f>
        <v>654</v>
      </c>
      <c r="AT314" s="366"/>
      <c r="AU314" s="366">
        <f t="shared" si="57"/>
        <v>654</v>
      </c>
      <c r="AV314" s="369">
        <f>SUM(AV313)</f>
        <v>1E-3</v>
      </c>
      <c r="AW314" s="369">
        <f>SUM(AW313)</f>
        <v>9.1560000000000009E-3</v>
      </c>
      <c r="AX314" s="546"/>
      <c r="AY314" s="546"/>
      <c r="AZ314" s="551"/>
      <c r="BA314" s="550"/>
      <c r="BB314" s="552"/>
      <c r="BC314" s="553"/>
      <c r="BD314" s="554"/>
      <c r="BE314" s="551"/>
    </row>
    <row r="315" spans="1:57" s="324" customFormat="1" ht="15" customHeight="1" x14ac:dyDescent="0.25">
      <c r="A315" s="536">
        <v>1</v>
      </c>
      <c r="B315" s="537">
        <v>51.000002377999998</v>
      </c>
      <c r="C315" s="577" t="s">
        <v>383</v>
      </c>
      <c r="D315" s="539" t="s">
        <v>29</v>
      </c>
      <c r="E315" s="578" t="s">
        <v>47</v>
      </c>
      <c r="F315" s="578" t="s">
        <v>47</v>
      </c>
      <c r="G315" s="578" t="s">
        <v>47</v>
      </c>
      <c r="H315" s="540"/>
      <c r="I315" s="540"/>
      <c r="J315" s="540"/>
      <c r="K315" s="317"/>
      <c r="L315" s="541"/>
      <c r="M315" s="541"/>
      <c r="N315" s="541"/>
      <c r="O315" s="318"/>
      <c r="P315" s="541"/>
      <c r="Q315" s="541"/>
      <c r="R315" s="541"/>
      <c r="S315" s="318"/>
      <c r="T315" s="541"/>
      <c r="U315" s="541"/>
      <c r="V315" s="541"/>
      <c r="W315" s="318"/>
      <c r="X315" s="541"/>
      <c r="Y315" s="541">
        <v>698</v>
      </c>
      <c r="Z315" s="541"/>
      <c r="AA315" s="318">
        <f t="shared" si="65"/>
        <v>698</v>
      </c>
      <c r="AB315" s="541"/>
      <c r="AC315" s="541"/>
      <c r="AD315" s="541"/>
      <c r="AE315" s="318"/>
      <c r="AF315" s="541"/>
      <c r="AG315" s="541"/>
      <c r="AH315" s="541"/>
      <c r="AI315" s="318"/>
      <c r="AJ315" s="541"/>
      <c r="AK315" s="541"/>
      <c r="AL315" s="541"/>
      <c r="AM315" s="318"/>
      <c r="AN315" s="541"/>
      <c r="AO315" s="541"/>
      <c r="AP315" s="541"/>
      <c r="AQ315" s="318"/>
      <c r="AR315" s="331"/>
      <c r="AS315" s="331">
        <f>I315+M315+Q315+U315+Y315+AC315+AG315+AK315</f>
        <v>698</v>
      </c>
      <c r="AT315" s="331"/>
      <c r="AU315" s="331">
        <f t="shared" ref="AU315:AU378" si="68">AR315+AS315+AT315</f>
        <v>698</v>
      </c>
      <c r="AV315" s="332">
        <f t="shared" si="66"/>
        <v>2E-3</v>
      </c>
      <c r="AW315" s="332">
        <f t="shared" si="67"/>
        <v>1.0469999999999998E-2</v>
      </c>
      <c r="AX315" s="536" t="s">
        <v>103</v>
      </c>
      <c r="AY315" s="536"/>
      <c r="AZ315" s="542"/>
      <c r="BA315" s="541">
        <v>698</v>
      </c>
      <c r="BB315" s="543">
        <v>2</v>
      </c>
      <c r="BC315" s="544">
        <v>698</v>
      </c>
      <c r="BD315" s="545">
        <v>1.4999999999999999E-2</v>
      </c>
      <c r="BE315" s="542"/>
    </row>
    <row r="316" spans="1:57" s="351" customFormat="1" ht="15" customHeight="1" x14ac:dyDescent="0.25">
      <c r="A316" s="546"/>
      <c r="B316" s="547"/>
      <c r="C316" s="363" t="s">
        <v>30</v>
      </c>
      <c r="D316" s="361"/>
      <c r="E316" s="548"/>
      <c r="F316" s="548"/>
      <c r="G316" s="548"/>
      <c r="H316" s="549"/>
      <c r="I316" s="549"/>
      <c r="J316" s="549"/>
      <c r="K316" s="379"/>
      <c r="L316" s="550"/>
      <c r="M316" s="550"/>
      <c r="N316" s="550"/>
      <c r="O316" s="367"/>
      <c r="P316" s="550"/>
      <c r="Q316" s="550"/>
      <c r="R316" s="550"/>
      <c r="S316" s="367"/>
      <c r="T316" s="550"/>
      <c r="U316" s="550"/>
      <c r="V316" s="550"/>
      <c r="W316" s="367"/>
      <c r="X316" s="550"/>
      <c r="Y316" s="550">
        <f>SUM(Y315)</f>
        <v>698</v>
      </c>
      <c r="Z316" s="550"/>
      <c r="AA316" s="367">
        <f>SUM(AA315)</f>
        <v>698</v>
      </c>
      <c r="AB316" s="550"/>
      <c r="AC316" s="550"/>
      <c r="AD316" s="550"/>
      <c r="AE316" s="367"/>
      <c r="AF316" s="550"/>
      <c r="AG316" s="550"/>
      <c r="AH316" s="550"/>
      <c r="AI316" s="367"/>
      <c r="AJ316" s="550"/>
      <c r="AK316" s="550"/>
      <c r="AL316" s="550"/>
      <c r="AM316" s="367"/>
      <c r="AN316" s="550"/>
      <c r="AO316" s="550"/>
      <c r="AP316" s="550"/>
      <c r="AQ316" s="367"/>
      <c r="AR316" s="366"/>
      <c r="AS316" s="366">
        <f>I316+M316+Q316+U316+Y316+AC316+AG316+AK316</f>
        <v>698</v>
      </c>
      <c r="AT316" s="366"/>
      <c r="AU316" s="366">
        <f>AR316+AS316+AT316</f>
        <v>698</v>
      </c>
      <c r="AV316" s="369">
        <f>SUM(AV315)</f>
        <v>2E-3</v>
      </c>
      <c r="AW316" s="369">
        <f>SUM(AW315)</f>
        <v>1.0469999999999998E-2</v>
      </c>
      <c r="AX316" s="546"/>
      <c r="AY316" s="546"/>
      <c r="AZ316" s="551"/>
      <c r="BA316" s="550"/>
      <c r="BB316" s="552"/>
      <c r="BC316" s="553"/>
      <c r="BD316" s="554"/>
      <c r="BE316" s="551"/>
    </row>
    <row r="317" spans="1:57" s="324" customFormat="1" ht="15" customHeight="1" x14ac:dyDescent="0.25">
      <c r="A317" s="536">
        <v>1</v>
      </c>
      <c r="B317" s="579">
        <v>51.000002313000003</v>
      </c>
      <c r="C317" s="577" t="s">
        <v>384</v>
      </c>
      <c r="D317" s="539" t="s">
        <v>29</v>
      </c>
      <c r="E317" s="578" t="s">
        <v>47</v>
      </c>
      <c r="F317" s="578" t="s">
        <v>47</v>
      </c>
      <c r="G317" s="578" t="s">
        <v>47</v>
      </c>
      <c r="H317" s="540"/>
      <c r="I317" s="540"/>
      <c r="J317" s="540"/>
      <c r="K317" s="317"/>
      <c r="L317" s="541"/>
      <c r="M317" s="541"/>
      <c r="N317" s="541"/>
      <c r="O317" s="318"/>
      <c r="P317" s="541"/>
      <c r="Q317" s="541"/>
      <c r="R317" s="541"/>
      <c r="S317" s="318"/>
      <c r="T317" s="541"/>
      <c r="U317" s="541"/>
      <c r="V317" s="541"/>
      <c r="W317" s="318"/>
      <c r="X317" s="541">
        <v>180</v>
      </c>
      <c r="Y317" s="541"/>
      <c r="Z317" s="541"/>
      <c r="AA317" s="318">
        <f t="shared" si="65"/>
        <v>180</v>
      </c>
      <c r="AB317" s="541"/>
      <c r="AC317" s="541"/>
      <c r="AD317" s="541"/>
      <c r="AE317" s="318"/>
      <c r="AF317" s="541"/>
      <c r="AG317" s="541"/>
      <c r="AH317" s="541"/>
      <c r="AI317" s="318"/>
      <c r="AJ317" s="541"/>
      <c r="AK317" s="541"/>
      <c r="AL317" s="541"/>
      <c r="AM317" s="318"/>
      <c r="AN317" s="541"/>
      <c r="AO317" s="541"/>
      <c r="AP317" s="541"/>
      <c r="AQ317" s="318"/>
      <c r="AR317" s="331">
        <f t="shared" ref="AR317:AR328" si="69">H317+L317+P317+T317+X317+AB317+AF317+AJ317</f>
        <v>180</v>
      </c>
      <c r="AS317" s="331"/>
      <c r="AT317" s="331"/>
      <c r="AU317" s="331">
        <f t="shared" si="68"/>
        <v>180</v>
      </c>
      <c r="AV317" s="332">
        <f t="shared" si="66"/>
        <v>1E-3</v>
      </c>
      <c r="AW317" s="332">
        <f t="shared" si="67"/>
        <v>3.5999999999999999E-3</v>
      </c>
      <c r="AX317" s="536" t="s">
        <v>103</v>
      </c>
      <c r="AY317" s="536"/>
      <c r="AZ317" s="542"/>
      <c r="BA317" s="541">
        <v>180</v>
      </c>
      <c r="BB317" s="543">
        <v>1</v>
      </c>
      <c r="BC317" s="544">
        <v>180</v>
      </c>
      <c r="BD317" s="545">
        <v>0.02</v>
      </c>
      <c r="BE317" s="542"/>
    </row>
    <row r="318" spans="1:57" s="351" customFormat="1" ht="15" customHeight="1" x14ac:dyDescent="0.25">
      <c r="A318" s="546"/>
      <c r="B318" s="547"/>
      <c r="C318" s="363" t="s">
        <v>30</v>
      </c>
      <c r="D318" s="361"/>
      <c r="E318" s="548"/>
      <c r="F318" s="548"/>
      <c r="G318" s="548"/>
      <c r="H318" s="549"/>
      <c r="I318" s="549"/>
      <c r="J318" s="549"/>
      <c r="K318" s="379"/>
      <c r="L318" s="550"/>
      <c r="M318" s="550"/>
      <c r="N318" s="550"/>
      <c r="O318" s="367"/>
      <c r="P318" s="550"/>
      <c r="Q318" s="550"/>
      <c r="R318" s="550"/>
      <c r="S318" s="367"/>
      <c r="T318" s="550"/>
      <c r="U318" s="550"/>
      <c r="V318" s="550"/>
      <c r="W318" s="367"/>
      <c r="X318" s="550">
        <f>SUM(X317)</f>
        <v>180</v>
      </c>
      <c r="Y318" s="550"/>
      <c r="Z318" s="550"/>
      <c r="AA318" s="367">
        <f>SUM(AA317)</f>
        <v>180</v>
      </c>
      <c r="AB318" s="550"/>
      <c r="AC318" s="550"/>
      <c r="AD318" s="550"/>
      <c r="AE318" s="367"/>
      <c r="AF318" s="550"/>
      <c r="AG318" s="550"/>
      <c r="AH318" s="550"/>
      <c r="AI318" s="367"/>
      <c r="AJ318" s="550"/>
      <c r="AK318" s="550"/>
      <c r="AL318" s="550"/>
      <c r="AM318" s="367"/>
      <c r="AN318" s="550"/>
      <c r="AO318" s="550"/>
      <c r="AP318" s="550"/>
      <c r="AQ318" s="367"/>
      <c r="AR318" s="366">
        <f t="shared" si="69"/>
        <v>180</v>
      </c>
      <c r="AS318" s="366"/>
      <c r="AT318" s="366"/>
      <c r="AU318" s="366">
        <f t="shared" si="68"/>
        <v>180</v>
      </c>
      <c r="AV318" s="369">
        <f>SUM(AV317)</f>
        <v>1E-3</v>
      </c>
      <c r="AW318" s="369">
        <f>SUM(AW317)</f>
        <v>3.5999999999999999E-3</v>
      </c>
      <c r="AX318" s="546"/>
      <c r="AY318" s="546"/>
      <c r="AZ318" s="551"/>
      <c r="BA318" s="550"/>
      <c r="BB318" s="552"/>
      <c r="BC318" s="553"/>
      <c r="BD318" s="554"/>
      <c r="BE318" s="551"/>
    </row>
    <row r="319" spans="1:57" s="324" customFormat="1" ht="15" customHeight="1" x14ac:dyDescent="0.25">
      <c r="A319" s="536">
        <v>1</v>
      </c>
      <c r="B319" s="579">
        <v>51.000002311999999</v>
      </c>
      <c r="C319" s="577" t="s">
        <v>385</v>
      </c>
      <c r="D319" s="539" t="s">
        <v>29</v>
      </c>
      <c r="E319" s="578" t="s">
        <v>47</v>
      </c>
      <c r="F319" s="578" t="s">
        <v>47</v>
      </c>
      <c r="G319" s="578" t="s">
        <v>47</v>
      </c>
      <c r="H319" s="540"/>
      <c r="I319" s="540"/>
      <c r="J319" s="540"/>
      <c r="K319" s="317"/>
      <c r="L319" s="541"/>
      <c r="M319" s="541"/>
      <c r="N319" s="541"/>
      <c r="O319" s="318"/>
      <c r="P319" s="541"/>
      <c r="Q319" s="541"/>
      <c r="R319" s="541"/>
      <c r="S319" s="318"/>
      <c r="T319" s="541"/>
      <c r="U319" s="541"/>
      <c r="V319" s="541"/>
      <c r="W319" s="318"/>
      <c r="X319" s="541">
        <v>4282</v>
      </c>
      <c r="Y319" s="541"/>
      <c r="Z319" s="541"/>
      <c r="AA319" s="318">
        <f t="shared" si="65"/>
        <v>4282</v>
      </c>
      <c r="AB319" s="541"/>
      <c r="AC319" s="541"/>
      <c r="AD319" s="541"/>
      <c r="AE319" s="318"/>
      <c r="AF319" s="541"/>
      <c r="AG319" s="541"/>
      <c r="AH319" s="541"/>
      <c r="AI319" s="318"/>
      <c r="AJ319" s="541"/>
      <c r="AK319" s="541"/>
      <c r="AL319" s="541"/>
      <c r="AM319" s="318"/>
      <c r="AN319" s="541"/>
      <c r="AO319" s="541"/>
      <c r="AP319" s="541"/>
      <c r="AQ319" s="318"/>
      <c r="AR319" s="331">
        <f t="shared" si="69"/>
        <v>4282</v>
      </c>
      <c r="AS319" s="331"/>
      <c r="AT319" s="331"/>
      <c r="AU319" s="331">
        <f t="shared" si="68"/>
        <v>4282</v>
      </c>
      <c r="AV319" s="332">
        <f t="shared" si="66"/>
        <v>0.10899636363636364</v>
      </c>
      <c r="AW319" s="332">
        <f t="shared" si="67"/>
        <v>8.1358E-2</v>
      </c>
      <c r="AX319" s="536" t="s">
        <v>103</v>
      </c>
      <c r="AY319" s="536"/>
      <c r="AZ319" s="542"/>
      <c r="BA319" s="541">
        <v>4282</v>
      </c>
      <c r="BB319" s="543">
        <v>28</v>
      </c>
      <c r="BC319" s="544">
        <v>1100</v>
      </c>
      <c r="BD319" s="545">
        <v>1.9E-2</v>
      </c>
      <c r="BE319" s="542"/>
    </row>
    <row r="320" spans="1:57" s="351" customFormat="1" ht="15" customHeight="1" x14ac:dyDescent="0.25">
      <c r="A320" s="546"/>
      <c r="B320" s="547"/>
      <c r="C320" s="363" t="s">
        <v>30</v>
      </c>
      <c r="D320" s="361"/>
      <c r="E320" s="548"/>
      <c r="F320" s="548"/>
      <c r="G320" s="548"/>
      <c r="H320" s="549"/>
      <c r="I320" s="549"/>
      <c r="J320" s="549"/>
      <c r="K320" s="379"/>
      <c r="L320" s="550"/>
      <c r="M320" s="550"/>
      <c r="N320" s="550"/>
      <c r="O320" s="367"/>
      <c r="P320" s="550"/>
      <c r="Q320" s="550"/>
      <c r="R320" s="550"/>
      <c r="S320" s="367"/>
      <c r="T320" s="550"/>
      <c r="U320" s="550"/>
      <c r="V320" s="550"/>
      <c r="W320" s="367"/>
      <c r="X320" s="550">
        <f>SUM(X319)</f>
        <v>4282</v>
      </c>
      <c r="Y320" s="550"/>
      <c r="Z320" s="550"/>
      <c r="AA320" s="367">
        <f>SUM(AA319)</f>
        <v>4282</v>
      </c>
      <c r="AB320" s="550"/>
      <c r="AC320" s="550"/>
      <c r="AD320" s="550"/>
      <c r="AE320" s="367"/>
      <c r="AF320" s="550"/>
      <c r="AG320" s="550"/>
      <c r="AH320" s="550"/>
      <c r="AI320" s="367"/>
      <c r="AJ320" s="550"/>
      <c r="AK320" s="550"/>
      <c r="AL320" s="550"/>
      <c r="AM320" s="367"/>
      <c r="AN320" s="550"/>
      <c r="AO320" s="550"/>
      <c r="AP320" s="550"/>
      <c r="AQ320" s="367"/>
      <c r="AR320" s="366">
        <f t="shared" si="69"/>
        <v>4282</v>
      </c>
      <c r="AS320" s="366"/>
      <c r="AT320" s="366"/>
      <c r="AU320" s="366">
        <f t="shared" si="68"/>
        <v>4282</v>
      </c>
      <c r="AV320" s="369">
        <f>SUM(AV319)</f>
        <v>0.10899636363636364</v>
      </c>
      <c r="AW320" s="369">
        <f>SUM(AW319)</f>
        <v>8.1358E-2</v>
      </c>
      <c r="AX320" s="546"/>
      <c r="AY320" s="546"/>
      <c r="AZ320" s="551"/>
      <c r="BA320" s="550"/>
      <c r="BB320" s="552"/>
      <c r="BC320" s="553"/>
      <c r="BD320" s="554"/>
      <c r="BE320" s="551"/>
    </row>
    <row r="321" spans="1:57" s="324" customFormat="1" ht="15" customHeight="1" x14ac:dyDescent="0.25">
      <c r="A321" s="312">
        <v>1</v>
      </c>
      <c r="B321" s="537">
        <v>51.000001816999998</v>
      </c>
      <c r="C321" s="580" t="s">
        <v>386</v>
      </c>
      <c r="D321" s="539" t="s">
        <v>29</v>
      </c>
      <c r="E321" s="522">
        <v>51</v>
      </c>
      <c r="F321" s="522">
        <v>55</v>
      </c>
      <c r="G321" s="522">
        <v>10</v>
      </c>
      <c r="H321" s="540"/>
      <c r="I321" s="540"/>
      <c r="J321" s="540"/>
      <c r="K321" s="317"/>
      <c r="L321" s="541"/>
      <c r="M321" s="541"/>
      <c r="N321" s="541"/>
      <c r="O321" s="318"/>
      <c r="P321" s="541"/>
      <c r="Q321" s="541"/>
      <c r="R321" s="541"/>
      <c r="S321" s="318"/>
      <c r="T321" s="541"/>
      <c r="U321" s="541"/>
      <c r="V321" s="541"/>
      <c r="W321" s="318"/>
      <c r="X321" s="541">
        <v>1600</v>
      </c>
      <c r="Y321" s="541"/>
      <c r="Z321" s="541"/>
      <c r="AA321" s="318">
        <f>SUM(X321:Z321)</f>
        <v>1600</v>
      </c>
      <c r="AB321" s="541"/>
      <c r="AC321" s="541"/>
      <c r="AD321" s="541"/>
      <c r="AE321" s="318"/>
      <c r="AF321" s="541"/>
      <c r="AG321" s="541"/>
      <c r="AH321" s="541"/>
      <c r="AI321" s="318"/>
      <c r="AJ321" s="541"/>
      <c r="AK321" s="541"/>
      <c r="AL321" s="541"/>
      <c r="AM321" s="318"/>
      <c r="AN321" s="541"/>
      <c r="AO321" s="541"/>
      <c r="AP321" s="541"/>
      <c r="AQ321" s="318"/>
      <c r="AR321" s="331">
        <f t="shared" si="69"/>
        <v>1600</v>
      </c>
      <c r="AS321" s="331"/>
      <c r="AT321" s="331"/>
      <c r="AU321" s="331">
        <f t="shared" si="68"/>
        <v>1600</v>
      </c>
      <c r="AV321" s="332">
        <f>((AU321/BC321)*BB321)/1000</f>
        <v>2.3E-2</v>
      </c>
      <c r="AW321" s="332">
        <f>(AU321*BD321)/1000</f>
        <v>1.7183999999999998E-2</v>
      </c>
      <c r="AX321" s="536" t="s">
        <v>103</v>
      </c>
      <c r="AY321" s="536"/>
      <c r="AZ321" s="542"/>
      <c r="BA321" s="541"/>
      <c r="BB321" s="543">
        <v>23</v>
      </c>
      <c r="BC321" s="544">
        <v>1600</v>
      </c>
      <c r="BD321" s="545">
        <v>1.074E-2</v>
      </c>
      <c r="BE321" s="542"/>
    </row>
    <row r="322" spans="1:57" s="324" customFormat="1" ht="15" customHeight="1" x14ac:dyDescent="0.25">
      <c r="A322" s="312">
        <v>2</v>
      </c>
      <c r="B322" s="537">
        <v>51.000001816999998</v>
      </c>
      <c r="C322" s="580" t="s">
        <v>386</v>
      </c>
      <c r="D322" s="539" t="s">
        <v>29</v>
      </c>
      <c r="E322" s="522">
        <v>90</v>
      </c>
      <c r="F322" s="522">
        <v>53</v>
      </c>
      <c r="G322" s="522">
        <v>10</v>
      </c>
      <c r="H322" s="540"/>
      <c r="I322" s="540"/>
      <c r="J322" s="540"/>
      <c r="K322" s="317"/>
      <c r="L322" s="541"/>
      <c r="M322" s="541"/>
      <c r="N322" s="541"/>
      <c r="O322" s="318"/>
      <c r="P322" s="541"/>
      <c r="Q322" s="541"/>
      <c r="R322" s="541"/>
      <c r="S322" s="318"/>
      <c r="T322" s="541"/>
      <c r="U322" s="541"/>
      <c r="V322" s="541"/>
      <c r="W322" s="318"/>
      <c r="X322" s="541">
        <v>27400</v>
      </c>
      <c r="Y322" s="541"/>
      <c r="Z322" s="541"/>
      <c r="AA322" s="318">
        <f>SUM(X322:Z322)</f>
        <v>27400</v>
      </c>
      <c r="AB322" s="541"/>
      <c r="AC322" s="541"/>
      <c r="AD322" s="541"/>
      <c r="AE322" s="318"/>
      <c r="AF322" s="541"/>
      <c r="AG322" s="541"/>
      <c r="AH322" s="541"/>
      <c r="AI322" s="318"/>
      <c r="AJ322" s="541"/>
      <c r="AK322" s="541"/>
      <c r="AL322" s="541"/>
      <c r="AM322" s="318"/>
      <c r="AN322" s="541"/>
      <c r="AO322" s="541"/>
      <c r="AP322" s="541"/>
      <c r="AQ322" s="318"/>
      <c r="AR322" s="331">
        <f t="shared" si="69"/>
        <v>27400</v>
      </c>
      <c r="AS322" s="331"/>
      <c r="AT322" s="331"/>
      <c r="AU322" s="331">
        <f t="shared" si="68"/>
        <v>27400</v>
      </c>
      <c r="AV322" s="332">
        <f>((AU322/BC322)*BB322)/1000</f>
        <v>0.39387499999999998</v>
      </c>
      <c r="AW322" s="332">
        <f>(AU322*BD322)/1000</f>
        <v>0.29427600000000004</v>
      </c>
      <c r="AX322" s="536" t="s">
        <v>103</v>
      </c>
      <c r="AY322" s="536"/>
      <c r="AZ322" s="542"/>
      <c r="BA322" s="541"/>
      <c r="BB322" s="543">
        <v>23</v>
      </c>
      <c r="BC322" s="544">
        <v>1600</v>
      </c>
      <c r="BD322" s="545">
        <v>1.074E-2</v>
      </c>
      <c r="BE322" s="542"/>
    </row>
    <row r="323" spans="1:57" s="324" customFormat="1" ht="15" customHeight="1" x14ac:dyDescent="0.25">
      <c r="A323" s="536">
        <v>3</v>
      </c>
      <c r="B323" s="537">
        <v>51.000001816999998</v>
      </c>
      <c r="C323" s="580" t="s">
        <v>386</v>
      </c>
      <c r="D323" s="539" t="s">
        <v>29</v>
      </c>
      <c r="E323" s="539" t="s">
        <v>47</v>
      </c>
      <c r="F323" s="539" t="s">
        <v>47</v>
      </c>
      <c r="G323" s="539" t="s">
        <v>47</v>
      </c>
      <c r="H323" s="540"/>
      <c r="I323" s="540"/>
      <c r="J323" s="540"/>
      <c r="K323" s="317"/>
      <c r="L323" s="541"/>
      <c r="M323" s="541"/>
      <c r="N323" s="541"/>
      <c r="O323" s="318"/>
      <c r="P323" s="541"/>
      <c r="Q323" s="541"/>
      <c r="R323" s="541"/>
      <c r="S323" s="318"/>
      <c r="T323" s="541"/>
      <c r="U323" s="541"/>
      <c r="V323" s="541"/>
      <c r="W323" s="318"/>
      <c r="X323" s="541">
        <v>1730</v>
      </c>
      <c r="Y323" s="541"/>
      <c r="Z323" s="541"/>
      <c r="AA323" s="318">
        <f>SUM(X323:Z323)</f>
        <v>1730</v>
      </c>
      <c r="AB323" s="541"/>
      <c r="AC323" s="541"/>
      <c r="AD323" s="541"/>
      <c r="AE323" s="318"/>
      <c r="AF323" s="541"/>
      <c r="AG323" s="541"/>
      <c r="AH323" s="541"/>
      <c r="AI323" s="318"/>
      <c r="AJ323" s="541"/>
      <c r="AK323" s="541"/>
      <c r="AL323" s="541"/>
      <c r="AM323" s="318"/>
      <c r="AN323" s="541"/>
      <c r="AO323" s="541"/>
      <c r="AP323" s="541"/>
      <c r="AQ323" s="318"/>
      <c r="AR323" s="331">
        <f t="shared" si="69"/>
        <v>1730</v>
      </c>
      <c r="AS323" s="331"/>
      <c r="AT323" s="331"/>
      <c r="AU323" s="331">
        <f t="shared" si="68"/>
        <v>1730</v>
      </c>
      <c r="AV323" s="332">
        <f>((AU323/BC323)*BB323)/1000</f>
        <v>2.4868750000000002E-2</v>
      </c>
      <c r="AW323" s="332">
        <f>(AU323*BD323)/1000</f>
        <v>1.8580199999999998E-2</v>
      </c>
      <c r="AX323" s="312" t="s">
        <v>103</v>
      </c>
      <c r="AY323" s="536"/>
      <c r="AZ323" s="542"/>
      <c r="BA323" s="541"/>
      <c r="BB323" s="543">
        <v>23</v>
      </c>
      <c r="BC323" s="544">
        <v>1600</v>
      </c>
      <c r="BD323" s="545">
        <v>1.074E-2</v>
      </c>
      <c r="BE323" s="542"/>
    </row>
    <row r="324" spans="1:57" s="351" customFormat="1" ht="15" customHeight="1" x14ac:dyDescent="0.25">
      <c r="A324" s="501"/>
      <c r="B324" s="581"/>
      <c r="C324" s="363" t="s">
        <v>30</v>
      </c>
      <c r="D324" s="361"/>
      <c r="E324" s="582"/>
      <c r="F324" s="582"/>
      <c r="G324" s="582"/>
      <c r="H324" s="549"/>
      <c r="I324" s="549"/>
      <c r="J324" s="549"/>
      <c r="K324" s="549"/>
      <c r="L324" s="550"/>
      <c r="M324" s="550"/>
      <c r="N324" s="550"/>
      <c r="O324" s="550"/>
      <c r="P324" s="550"/>
      <c r="Q324" s="550"/>
      <c r="R324" s="550"/>
      <c r="S324" s="550"/>
      <c r="T324" s="550"/>
      <c r="U324" s="550"/>
      <c r="V324" s="550"/>
      <c r="W324" s="550"/>
      <c r="X324" s="550">
        <f>SUM(X321:X323)</f>
        <v>30730</v>
      </c>
      <c r="Y324" s="550"/>
      <c r="Z324" s="550"/>
      <c r="AA324" s="550">
        <f>SUM(AA321:AA323)</f>
        <v>30730</v>
      </c>
      <c r="AB324" s="550"/>
      <c r="AC324" s="550"/>
      <c r="AD324" s="550"/>
      <c r="AE324" s="550"/>
      <c r="AF324" s="550"/>
      <c r="AG324" s="550"/>
      <c r="AH324" s="550"/>
      <c r="AI324" s="550"/>
      <c r="AJ324" s="550"/>
      <c r="AK324" s="550"/>
      <c r="AL324" s="550"/>
      <c r="AM324" s="550"/>
      <c r="AN324" s="550"/>
      <c r="AO324" s="550"/>
      <c r="AP324" s="550"/>
      <c r="AQ324" s="550"/>
      <c r="AR324" s="366">
        <f t="shared" si="69"/>
        <v>30730</v>
      </c>
      <c r="AS324" s="366"/>
      <c r="AT324" s="366"/>
      <c r="AU324" s="366">
        <f t="shared" si="68"/>
        <v>30730</v>
      </c>
      <c r="AV324" s="583">
        <f>SUM(AV321:AV323)</f>
        <v>0.44174374999999999</v>
      </c>
      <c r="AW324" s="583">
        <f>SUM(AW321:AW323)</f>
        <v>0.33004020000000001</v>
      </c>
      <c r="AX324" s="325"/>
      <c r="AY324" s="325"/>
      <c r="AZ324" s="367"/>
      <c r="BA324" s="367"/>
      <c r="BB324" s="584"/>
      <c r="BC324" s="585"/>
      <c r="BD324" s="586"/>
      <c r="BE324" s="587"/>
    </row>
    <row r="325" spans="1:57" s="324" customFormat="1" ht="15" customHeight="1" x14ac:dyDescent="0.25">
      <c r="A325" s="536">
        <v>1</v>
      </c>
      <c r="B325" s="537">
        <v>51.000001814999997</v>
      </c>
      <c r="C325" s="577" t="s">
        <v>387</v>
      </c>
      <c r="D325" s="539" t="s">
        <v>29</v>
      </c>
      <c r="E325" s="578" t="s">
        <v>388</v>
      </c>
      <c r="F325" s="578">
        <v>81</v>
      </c>
      <c r="G325" s="578">
        <v>38</v>
      </c>
      <c r="H325" s="540"/>
      <c r="I325" s="540"/>
      <c r="J325" s="540"/>
      <c r="K325" s="317"/>
      <c r="L325" s="541"/>
      <c r="M325" s="541"/>
      <c r="N325" s="541"/>
      <c r="O325" s="318"/>
      <c r="P325" s="541"/>
      <c r="Q325" s="541"/>
      <c r="R325" s="541"/>
      <c r="S325" s="318"/>
      <c r="T325" s="541"/>
      <c r="U325" s="541"/>
      <c r="V325" s="541"/>
      <c r="W325" s="318"/>
      <c r="X325" s="541">
        <v>1600</v>
      </c>
      <c r="Y325" s="541"/>
      <c r="Z325" s="541"/>
      <c r="AA325" s="318">
        <f>SUM(X325:Z325)</f>
        <v>1600</v>
      </c>
      <c r="AB325" s="541"/>
      <c r="AC325" s="541"/>
      <c r="AD325" s="541"/>
      <c r="AE325" s="318"/>
      <c r="AF325" s="541"/>
      <c r="AG325" s="541"/>
      <c r="AH325" s="541"/>
      <c r="AI325" s="318"/>
      <c r="AJ325" s="541"/>
      <c r="AK325" s="541"/>
      <c r="AL325" s="541"/>
      <c r="AM325" s="318"/>
      <c r="AN325" s="541"/>
      <c r="AO325" s="541"/>
      <c r="AP325" s="541"/>
      <c r="AQ325" s="318"/>
      <c r="AR325" s="331">
        <f t="shared" si="69"/>
        <v>1600</v>
      </c>
      <c r="AS325" s="331"/>
      <c r="AT325" s="331"/>
      <c r="AU325" s="331">
        <f t="shared" si="68"/>
        <v>1600</v>
      </c>
      <c r="AV325" s="332">
        <f>((AU325/BC325)*BB325)/1000</f>
        <v>2.5000000000000001E-2</v>
      </c>
      <c r="AW325" s="332">
        <f>(AU325*BD325)/1000</f>
        <v>1.7599999999999998E-2</v>
      </c>
      <c r="AX325" s="536" t="s">
        <v>43</v>
      </c>
      <c r="AY325" s="536"/>
      <c r="AZ325" s="542"/>
      <c r="BA325" s="541"/>
      <c r="BB325" s="543">
        <v>25</v>
      </c>
      <c r="BC325" s="544">
        <v>1600</v>
      </c>
      <c r="BD325" s="545">
        <v>1.0999999999999999E-2</v>
      </c>
      <c r="BE325" s="578"/>
    </row>
    <row r="326" spans="1:57" s="324" customFormat="1" ht="15" customHeight="1" x14ac:dyDescent="0.25">
      <c r="A326" s="536">
        <v>2</v>
      </c>
      <c r="B326" s="537">
        <v>51.000001814999997</v>
      </c>
      <c r="C326" s="577" t="s">
        <v>387</v>
      </c>
      <c r="D326" s="539" t="s">
        <v>29</v>
      </c>
      <c r="E326" s="578" t="s">
        <v>389</v>
      </c>
      <c r="F326" s="578">
        <v>76</v>
      </c>
      <c r="G326" s="578">
        <v>38</v>
      </c>
      <c r="H326" s="540"/>
      <c r="I326" s="540"/>
      <c r="J326" s="540"/>
      <c r="K326" s="317"/>
      <c r="L326" s="541"/>
      <c r="M326" s="541"/>
      <c r="N326" s="541"/>
      <c r="O326" s="318"/>
      <c r="P326" s="541"/>
      <c r="Q326" s="541"/>
      <c r="R326" s="541"/>
      <c r="S326" s="318"/>
      <c r="T326" s="541"/>
      <c r="U326" s="541"/>
      <c r="V326" s="541"/>
      <c r="W326" s="318"/>
      <c r="X326" s="541">
        <v>4800</v>
      </c>
      <c r="Y326" s="541"/>
      <c r="Z326" s="541"/>
      <c r="AA326" s="318">
        <f>SUM(X326:Z326)</f>
        <v>4800</v>
      </c>
      <c r="AB326" s="541"/>
      <c r="AC326" s="541"/>
      <c r="AD326" s="541"/>
      <c r="AE326" s="318"/>
      <c r="AF326" s="541"/>
      <c r="AG326" s="541"/>
      <c r="AH326" s="541"/>
      <c r="AI326" s="318"/>
      <c r="AJ326" s="541"/>
      <c r="AK326" s="541"/>
      <c r="AL326" s="541"/>
      <c r="AM326" s="318"/>
      <c r="AN326" s="541"/>
      <c r="AO326" s="541"/>
      <c r="AP326" s="541"/>
      <c r="AQ326" s="318"/>
      <c r="AR326" s="331">
        <f t="shared" si="69"/>
        <v>4800</v>
      </c>
      <c r="AS326" s="331"/>
      <c r="AT326" s="331"/>
      <c r="AU326" s="331">
        <f t="shared" si="68"/>
        <v>4800</v>
      </c>
      <c r="AV326" s="332">
        <f>((AU326/BC326)*BB326)/1000</f>
        <v>7.4999999999999997E-2</v>
      </c>
      <c r="AW326" s="332">
        <f>(AU326*BD326)/1000</f>
        <v>5.28E-2</v>
      </c>
      <c r="AX326" s="536" t="s">
        <v>43</v>
      </c>
      <c r="AY326" s="536"/>
      <c r="AZ326" s="542"/>
      <c r="BA326" s="541"/>
      <c r="BB326" s="543">
        <v>25</v>
      </c>
      <c r="BC326" s="544">
        <v>1600</v>
      </c>
      <c r="BD326" s="545">
        <v>1.0999999999999999E-2</v>
      </c>
      <c r="BE326" s="578"/>
    </row>
    <row r="327" spans="1:57" s="324" customFormat="1" ht="15" customHeight="1" x14ac:dyDescent="0.25">
      <c r="A327" s="536">
        <v>3</v>
      </c>
      <c r="B327" s="537">
        <v>51.000001814999997</v>
      </c>
      <c r="C327" s="577" t="s">
        <v>387</v>
      </c>
      <c r="D327" s="539" t="s">
        <v>29</v>
      </c>
      <c r="E327" s="578" t="s">
        <v>390</v>
      </c>
      <c r="F327" s="578">
        <v>75</v>
      </c>
      <c r="G327" s="578">
        <v>38</v>
      </c>
      <c r="H327" s="540"/>
      <c r="I327" s="540"/>
      <c r="J327" s="540"/>
      <c r="K327" s="317"/>
      <c r="L327" s="541"/>
      <c r="M327" s="541"/>
      <c r="N327" s="541"/>
      <c r="O327" s="318"/>
      <c r="P327" s="541"/>
      <c r="Q327" s="541"/>
      <c r="R327" s="541"/>
      <c r="S327" s="318"/>
      <c r="T327" s="541"/>
      <c r="U327" s="541"/>
      <c r="V327" s="541"/>
      <c r="W327" s="318"/>
      <c r="X327" s="541">
        <v>26560</v>
      </c>
      <c r="Y327" s="541"/>
      <c r="Z327" s="541"/>
      <c r="AA327" s="318">
        <f>SUM(X327:Z327)</f>
        <v>26560</v>
      </c>
      <c r="AB327" s="541"/>
      <c r="AC327" s="541"/>
      <c r="AD327" s="541"/>
      <c r="AE327" s="318"/>
      <c r="AF327" s="541"/>
      <c r="AG327" s="541"/>
      <c r="AH327" s="541"/>
      <c r="AI327" s="318"/>
      <c r="AJ327" s="541"/>
      <c r="AK327" s="541"/>
      <c r="AL327" s="541"/>
      <c r="AM327" s="318"/>
      <c r="AN327" s="541"/>
      <c r="AO327" s="541"/>
      <c r="AP327" s="541"/>
      <c r="AQ327" s="318"/>
      <c r="AR327" s="331">
        <f t="shared" si="69"/>
        <v>26560</v>
      </c>
      <c r="AS327" s="331"/>
      <c r="AT327" s="331"/>
      <c r="AU327" s="331">
        <f t="shared" si="68"/>
        <v>26560</v>
      </c>
      <c r="AV327" s="332">
        <f>((AU327/BC327)*BB327)/1000</f>
        <v>0.41500000000000004</v>
      </c>
      <c r="AW327" s="332">
        <f>(AU327*BD327)/1000</f>
        <v>0.29215999999999998</v>
      </c>
      <c r="AX327" s="536" t="s">
        <v>43</v>
      </c>
      <c r="AY327" s="536"/>
      <c r="AZ327" s="542"/>
      <c r="BA327" s="541"/>
      <c r="BB327" s="543">
        <v>25</v>
      </c>
      <c r="BC327" s="544">
        <v>1600</v>
      </c>
      <c r="BD327" s="545">
        <v>1.0999999999999999E-2</v>
      </c>
      <c r="BE327" s="578"/>
    </row>
    <row r="328" spans="1:57" s="351" customFormat="1" ht="15" customHeight="1" x14ac:dyDescent="0.25">
      <c r="A328" s="546"/>
      <c r="B328" s="552"/>
      <c r="C328" s="363" t="s">
        <v>30</v>
      </c>
      <c r="D328" s="361"/>
      <c r="E328" s="548"/>
      <c r="F328" s="548"/>
      <c r="G328" s="548"/>
      <c r="H328" s="549"/>
      <c r="I328" s="549"/>
      <c r="J328" s="549"/>
      <c r="K328" s="549"/>
      <c r="L328" s="550"/>
      <c r="M328" s="550"/>
      <c r="N328" s="550"/>
      <c r="O328" s="550"/>
      <c r="P328" s="550"/>
      <c r="Q328" s="550"/>
      <c r="R328" s="550"/>
      <c r="S328" s="550"/>
      <c r="T328" s="550"/>
      <c r="U328" s="550"/>
      <c r="V328" s="550"/>
      <c r="W328" s="550"/>
      <c r="X328" s="550">
        <f>SUM(X325:X327)</f>
        <v>32960</v>
      </c>
      <c r="Y328" s="550"/>
      <c r="Z328" s="550"/>
      <c r="AA328" s="550">
        <f>SUM(AA325:AA327)</f>
        <v>32960</v>
      </c>
      <c r="AB328" s="550"/>
      <c r="AC328" s="550"/>
      <c r="AD328" s="550"/>
      <c r="AE328" s="550"/>
      <c r="AF328" s="550"/>
      <c r="AG328" s="550"/>
      <c r="AH328" s="550"/>
      <c r="AI328" s="550"/>
      <c r="AJ328" s="550"/>
      <c r="AK328" s="550"/>
      <c r="AL328" s="550"/>
      <c r="AM328" s="550"/>
      <c r="AN328" s="550"/>
      <c r="AO328" s="550"/>
      <c r="AP328" s="550"/>
      <c r="AQ328" s="550"/>
      <c r="AR328" s="366">
        <f t="shared" si="69"/>
        <v>32960</v>
      </c>
      <c r="AS328" s="366"/>
      <c r="AT328" s="366"/>
      <c r="AU328" s="366">
        <f t="shared" si="68"/>
        <v>32960</v>
      </c>
      <c r="AV328" s="583">
        <f>SUM(AV325:AV327)</f>
        <v>0.51500000000000001</v>
      </c>
      <c r="AW328" s="583">
        <f>SUM(AW325:AW327)</f>
        <v>0.36255999999999999</v>
      </c>
      <c r="AX328" s="546"/>
      <c r="AY328" s="546"/>
      <c r="AZ328" s="551"/>
      <c r="BA328" s="550"/>
      <c r="BB328" s="552"/>
      <c r="BC328" s="553"/>
      <c r="BD328" s="554"/>
      <c r="BE328" s="548"/>
    </row>
    <row r="329" spans="1:57" s="351" customFormat="1" ht="15" customHeight="1" x14ac:dyDescent="0.25">
      <c r="A329" s="536">
        <v>1</v>
      </c>
      <c r="B329" s="588">
        <v>727131710004</v>
      </c>
      <c r="C329" s="589" t="s">
        <v>391</v>
      </c>
      <c r="D329" s="590" t="s">
        <v>29</v>
      </c>
      <c r="E329" s="590">
        <v>1</v>
      </c>
      <c r="F329" s="590">
        <v>54</v>
      </c>
      <c r="G329" s="590">
        <v>10</v>
      </c>
      <c r="H329" s="591"/>
      <c r="I329" s="341"/>
      <c r="J329" s="329"/>
      <c r="K329" s="341"/>
      <c r="L329" s="341"/>
      <c r="M329" s="341"/>
      <c r="N329" s="341"/>
      <c r="O329" s="341"/>
      <c r="P329" s="591"/>
      <c r="Q329" s="329"/>
      <c r="R329" s="329"/>
      <c r="S329" s="341"/>
      <c r="T329" s="329"/>
      <c r="U329" s="329"/>
      <c r="V329" s="329"/>
      <c r="W329" s="341"/>
      <c r="X329" s="329"/>
      <c r="Y329" s="329"/>
      <c r="Z329" s="329"/>
      <c r="AA329" s="341"/>
      <c r="AB329" s="329"/>
      <c r="AC329" s="329"/>
      <c r="AD329" s="329"/>
      <c r="AE329" s="341"/>
      <c r="AF329" s="592">
        <v>4000</v>
      </c>
      <c r="AG329" s="329"/>
      <c r="AH329" s="329"/>
      <c r="AI329" s="341">
        <f>AF329+AG329+AH329</f>
        <v>4000</v>
      </c>
      <c r="AJ329" s="329"/>
      <c r="AK329" s="329"/>
      <c r="AL329" s="329"/>
      <c r="AM329" s="341"/>
      <c r="AN329" s="329"/>
      <c r="AO329" s="329"/>
      <c r="AP329" s="329"/>
      <c r="AQ329" s="341"/>
      <c r="AR329" s="341">
        <f>L329+P329+T329+X329+AB329+AF329+AJ329+AN329+H329</f>
        <v>4000</v>
      </c>
      <c r="AS329" s="341"/>
      <c r="AT329" s="341"/>
      <c r="AU329" s="317">
        <f t="shared" si="68"/>
        <v>4000</v>
      </c>
      <c r="AV329" s="332">
        <f>((AU329/BC329)*BB329)/1000</f>
        <v>6.1111111111111109E-2</v>
      </c>
      <c r="AW329" s="347">
        <f>(AU329*BD329)/1000</f>
        <v>4.3999999999999997E-2</v>
      </c>
      <c r="AX329" s="511" t="s">
        <v>103</v>
      </c>
      <c r="AY329" s="593"/>
      <c r="AZ329" s="593"/>
      <c r="BA329" s="335">
        <v>400</v>
      </c>
      <c r="BB329" s="594">
        <v>22</v>
      </c>
      <c r="BC329" s="595">
        <v>1440</v>
      </c>
      <c r="BD329" s="596">
        <v>1.0999999999999999E-2</v>
      </c>
      <c r="BE329" s="593"/>
    </row>
    <row r="330" spans="1:57" s="351" customFormat="1" ht="15" customHeight="1" x14ac:dyDescent="0.25">
      <c r="A330" s="536">
        <v>2</v>
      </c>
      <c r="B330" s="588">
        <v>727131710004</v>
      </c>
      <c r="C330" s="589" t="s">
        <v>391</v>
      </c>
      <c r="D330" s="590" t="s">
        <v>29</v>
      </c>
      <c r="E330" s="590">
        <v>42</v>
      </c>
      <c r="F330" s="590">
        <v>52</v>
      </c>
      <c r="G330" s="590">
        <v>10</v>
      </c>
      <c r="H330" s="591"/>
      <c r="I330" s="341"/>
      <c r="J330" s="329"/>
      <c r="K330" s="341"/>
      <c r="L330" s="341"/>
      <c r="M330" s="341"/>
      <c r="N330" s="341"/>
      <c r="O330" s="341"/>
      <c r="P330" s="591"/>
      <c r="Q330" s="329"/>
      <c r="R330" s="329"/>
      <c r="S330" s="341"/>
      <c r="T330" s="329"/>
      <c r="U330" s="329"/>
      <c r="V330" s="329"/>
      <c r="W330" s="341"/>
      <c r="X330" s="329"/>
      <c r="Y330" s="329"/>
      <c r="Z330" s="329"/>
      <c r="AA330" s="341"/>
      <c r="AB330" s="329"/>
      <c r="AC330" s="329"/>
      <c r="AD330" s="329"/>
      <c r="AE330" s="341"/>
      <c r="AF330" s="592">
        <v>14400</v>
      </c>
      <c r="AG330" s="329"/>
      <c r="AH330" s="329"/>
      <c r="AI330" s="341">
        <f>AF330+AG330+AH330</f>
        <v>14400</v>
      </c>
      <c r="AJ330" s="329"/>
      <c r="AK330" s="329"/>
      <c r="AL330" s="329"/>
      <c r="AM330" s="341"/>
      <c r="AN330" s="329"/>
      <c r="AO330" s="329"/>
      <c r="AP330" s="329"/>
      <c r="AQ330" s="341"/>
      <c r="AR330" s="341">
        <f>L330+P330+T330+X330+AB330+AF330+AJ330+AN330+H330</f>
        <v>14400</v>
      </c>
      <c r="AS330" s="341"/>
      <c r="AT330" s="341"/>
      <c r="AU330" s="317">
        <f t="shared" si="68"/>
        <v>14400</v>
      </c>
      <c r="AV330" s="332">
        <f>((AU330/BC330)*BB330)/1000</f>
        <v>0.22</v>
      </c>
      <c r="AW330" s="347">
        <f>(AU330*BD330)/1000</f>
        <v>0.15839999999999999</v>
      </c>
      <c r="AX330" s="511" t="s">
        <v>103</v>
      </c>
      <c r="AY330" s="593"/>
      <c r="AZ330" s="593"/>
      <c r="BA330" s="335"/>
      <c r="BB330" s="594">
        <v>22</v>
      </c>
      <c r="BC330" s="595">
        <v>1440</v>
      </c>
      <c r="BD330" s="596">
        <v>1.0999999999999999E-2</v>
      </c>
      <c r="BE330" s="593"/>
    </row>
    <row r="331" spans="1:57" s="351" customFormat="1" ht="15" customHeight="1" x14ac:dyDescent="0.25">
      <c r="A331" s="536">
        <v>3</v>
      </c>
      <c r="B331" s="588">
        <v>727131710004</v>
      </c>
      <c r="C331" s="589" t="s">
        <v>391</v>
      </c>
      <c r="D331" s="590" t="s">
        <v>29</v>
      </c>
      <c r="E331" s="590">
        <v>15</v>
      </c>
      <c r="F331" s="590">
        <v>50</v>
      </c>
      <c r="G331" s="590">
        <v>10</v>
      </c>
      <c r="H331" s="591"/>
      <c r="I331" s="341"/>
      <c r="J331" s="329"/>
      <c r="K331" s="341"/>
      <c r="L331" s="341"/>
      <c r="M331" s="341"/>
      <c r="N331" s="341"/>
      <c r="O331" s="341"/>
      <c r="P331" s="591"/>
      <c r="Q331" s="329"/>
      <c r="R331" s="329"/>
      <c r="S331" s="341"/>
      <c r="T331" s="329"/>
      <c r="U331" s="329"/>
      <c r="V331" s="329"/>
      <c r="W331" s="341"/>
      <c r="X331" s="329"/>
      <c r="Y331" s="329"/>
      <c r="Z331" s="329"/>
      <c r="AA331" s="341"/>
      <c r="AB331" s="329"/>
      <c r="AC331" s="329"/>
      <c r="AD331" s="329"/>
      <c r="AE331" s="341"/>
      <c r="AF331" s="592">
        <v>7423</v>
      </c>
      <c r="AG331" s="329"/>
      <c r="AH331" s="329"/>
      <c r="AI331" s="341">
        <f>AF331+AG331+AH331</f>
        <v>7423</v>
      </c>
      <c r="AJ331" s="329"/>
      <c r="AK331" s="329"/>
      <c r="AL331" s="329"/>
      <c r="AM331" s="341"/>
      <c r="AN331" s="329"/>
      <c r="AO331" s="329"/>
      <c r="AP331" s="329"/>
      <c r="AQ331" s="341"/>
      <c r="AR331" s="341">
        <f>L331+P331+T331+X331+AB331+AF331+AJ331+AN331+H331</f>
        <v>7423</v>
      </c>
      <c r="AS331" s="341"/>
      <c r="AT331" s="341"/>
      <c r="AU331" s="317">
        <f t="shared" si="68"/>
        <v>7423</v>
      </c>
      <c r="AV331" s="332">
        <f>((AU331/BC331)*BB331)/1000</f>
        <v>0.11340694444444444</v>
      </c>
      <c r="AW331" s="347">
        <f>(AU331*BD331)/1000</f>
        <v>8.1652999999999989E-2</v>
      </c>
      <c r="AX331" s="511" t="s">
        <v>103</v>
      </c>
      <c r="AY331" s="593"/>
      <c r="AZ331" s="593"/>
      <c r="BA331" s="335">
        <v>223</v>
      </c>
      <c r="BB331" s="594">
        <v>22</v>
      </c>
      <c r="BC331" s="595">
        <v>1440</v>
      </c>
      <c r="BD331" s="596">
        <v>1.0999999999999999E-2</v>
      </c>
      <c r="BE331" s="593"/>
    </row>
    <row r="332" spans="1:57" s="351" customFormat="1" ht="15" customHeight="1" x14ac:dyDescent="0.25">
      <c r="A332" s="501"/>
      <c r="B332" s="597"/>
      <c r="C332" s="598" t="s">
        <v>30</v>
      </c>
      <c r="D332" s="599"/>
      <c r="E332" s="566"/>
      <c r="F332" s="566"/>
      <c r="G332" s="566"/>
      <c r="H332" s="569"/>
      <c r="I332" s="569"/>
      <c r="J332" s="569"/>
      <c r="K332" s="569"/>
      <c r="L332" s="569"/>
      <c r="M332" s="569"/>
      <c r="N332" s="569"/>
      <c r="O332" s="569"/>
      <c r="P332" s="569"/>
      <c r="Q332" s="569"/>
      <c r="R332" s="569"/>
      <c r="S332" s="569"/>
      <c r="T332" s="569"/>
      <c r="U332" s="569"/>
      <c r="V332" s="569"/>
      <c r="W332" s="569"/>
      <c r="X332" s="569"/>
      <c r="Y332" s="569"/>
      <c r="Z332" s="569"/>
      <c r="AA332" s="569"/>
      <c r="AB332" s="569"/>
      <c r="AC332" s="569"/>
      <c r="AD332" s="569"/>
      <c r="AE332" s="569"/>
      <c r="AF332" s="569">
        <f>SUM(AF329:AF331)</f>
        <v>25823</v>
      </c>
      <c r="AG332" s="569"/>
      <c r="AH332" s="569"/>
      <c r="AI332" s="569">
        <f>SUM(AI329:AI331)</f>
        <v>25823</v>
      </c>
      <c r="AJ332" s="569"/>
      <c r="AK332" s="569"/>
      <c r="AL332" s="569"/>
      <c r="AM332" s="569"/>
      <c r="AN332" s="569"/>
      <c r="AO332" s="569"/>
      <c r="AP332" s="569"/>
      <c r="AQ332" s="569"/>
      <c r="AR332" s="569">
        <f>SUM(AR329:AR331)</f>
        <v>25823</v>
      </c>
      <c r="AS332" s="569"/>
      <c r="AT332" s="569"/>
      <c r="AU332" s="569">
        <f>SUM(AU329:AU331)</f>
        <v>25823</v>
      </c>
      <c r="AV332" s="570">
        <f>SUM(AV329:AV331)</f>
        <v>0.39451805555555552</v>
      </c>
      <c r="AW332" s="575">
        <f>SUM(AW329:AW331)</f>
        <v>0.28405299999999994</v>
      </c>
      <c r="AX332" s="406"/>
      <c r="AY332" s="600"/>
      <c r="AZ332" s="600"/>
      <c r="BA332" s="507"/>
      <c r="BB332" s="406"/>
      <c r="BC332" s="406"/>
      <c r="BD332" s="406"/>
      <c r="BE332" s="600"/>
    </row>
    <row r="333" spans="1:57" s="351" customFormat="1" ht="15" customHeight="1" x14ac:dyDescent="0.25">
      <c r="A333" s="352">
        <v>1</v>
      </c>
      <c r="B333" s="537">
        <v>51.000001787000002</v>
      </c>
      <c r="C333" s="601" t="s">
        <v>392</v>
      </c>
      <c r="D333" s="602" t="s">
        <v>29</v>
      </c>
      <c r="E333" s="603">
        <v>28</v>
      </c>
      <c r="F333" s="603">
        <v>67</v>
      </c>
      <c r="G333" s="603">
        <v>10</v>
      </c>
      <c r="H333" s="604"/>
      <c r="I333" s="341"/>
      <c r="J333" s="341"/>
      <c r="K333" s="341"/>
      <c r="L333" s="341"/>
      <c r="M333" s="341"/>
      <c r="N333" s="341"/>
      <c r="O333" s="341"/>
      <c r="P333" s="341"/>
      <c r="Q333" s="341"/>
      <c r="R333" s="341"/>
      <c r="S333" s="341"/>
      <c r="T333" s="341"/>
      <c r="U333" s="341"/>
      <c r="V333" s="341"/>
      <c r="W333" s="341"/>
      <c r="X333" s="317">
        <v>57780</v>
      </c>
      <c r="Y333" s="341"/>
      <c r="Z333" s="341"/>
      <c r="AA333" s="341">
        <f>X333+Y333+Z333</f>
        <v>57780</v>
      </c>
      <c r="AB333" s="341"/>
      <c r="AC333" s="341"/>
      <c r="AD333" s="341"/>
      <c r="AE333" s="341"/>
      <c r="AF333" s="341"/>
      <c r="AG333" s="341"/>
      <c r="AH333" s="341"/>
      <c r="AI333" s="341"/>
      <c r="AJ333" s="341"/>
      <c r="AK333" s="341"/>
      <c r="AL333" s="341"/>
      <c r="AM333" s="341"/>
      <c r="AN333" s="341"/>
      <c r="AO333" s="341"/>
      <c r="AP333" s="341"/>
      <c r="AQ333" s="341"/>
      <c r="AR333" s="341">
        <f t="shared" ref="AR333:AR335" si="70">L333+P333+T333+X333+AB333+AF333+AJ333+AN333+H333</f>
        <v>57780</v>
      </c>
      <c r="AS333" s="341"/>
      <c r="AT333" s="341"/>
      <c r="AU333" s="317">
        <f t="shared" ref="AU333:AU336" si="71">AR333+AS333+AT333</f>
        <v>57780</v>
      </c>
      <c r="AV333" s="332">
        <f t="shared" ref="AV333:AV336" si="72">((AU333/BC333)*BB333)/1000</f>
        <v>1.2381428571428572</v>
      </c>
      <c r="AW333" s="347">
        <f t="shared" ref="AW333:AW336" si="73">(AU333*BD333)/1000</f>
        <v>0.92447999999999997</v>
      </c>
      <c r="AX333" s="605" t="s">
        <v>43</v>
      </c>
      <c r="AY333" s="605"/>
      <c r="AZ333" s="606"/>
      <c r="BA333" s="607">
        <v>360</v>
      </c>
      <c r="BB333" s="360">
        <v>30</v>
      </c>
      <c r="BC333" s="605">
        <v>1400</v>
      </c>
      <c r="BD333" s="608">
        <v>1.6E-2</v>
      </c>
      <c r="BE333" s="609"/>
    </row>
    <row r="334" spans="1:57" s="351" customFormat="1" ht="15" customHeight="1" x14ac:dyDescent="0.25">
      <c r="A334" s="352">
        <v>2</v>
      </c>
      <c r="B334" s="537">
        <v>51.000001787000002</v>
      </c>
      <c r="C334" s="601" t="s">
        <v>392</v>
      </c>
      <c r="D334" s="602" t="s">
        <v>29</v>
      </c>
      <c r="E334" s="603">
        <v>25</v>
      </c>
      <c r="F334" s="603">
        <v>67</v>
      </c>
      <c r="G334" s="603">
        <v>10</v>
      </c>
      <c r="H334" s="591"/>
      <c r="I334" s="341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  <c r="T334" s="341">
        <v>26</v>
      </c>
      <c r="U334" s="341"/>
      <c r="V334" s="341"/>
      <c r="W334" s="341">
        <f>T334+U334+V334</f>
        <v>26</v>
      </c>
      <c r="X334" s="341"/>
      <c r="Y334" s="341"/>
      <c r="Z334" s="341"/>
      <c r="AA334" s="341"/>
      <c r="AB334" s="341"/>
      <c r="AC334" s="341"/>
      <c r="AD334" s="341"/>
      <c r="AE334" s="341"/>
      <c r="AF334" s="592"/>
      <c r="AG334" s="341"/>
      <c r="AH334" s="341"/>
      <c r="AI334" s="341"/>
      <c r="AJ334" s="341"/>
      <c r="AK334" s="341"/>
      <c r="AL334" s="341"/>
      <c r="AM334" s="341"/>
      <c r="AN334" s="341"/>
      <c r="AO334" s="341"/>
      <c r="AP334" s="341"/>
      <c r="AQ334" s="341"/>
      <c r="AR334" s="341">
        <f t="shared" si="70"/>
        <v>26</v>
      </c>
      <c r="AS334" s="341"/>
      <c r="AT334" s="341"/>
      <c r="AU334" s="317">
        <f t="shared" si="71"/>
        <v>26</v>
      </c>
      <c r="AV334" s="332">
        <f t="shared" si="72"/>
        <v>5.5714285714285718E-4</v>
      </c>
      <c r="AW334" s="347">
        <f t="shared" si="73"/>
        <v>4.1600000000000003E-4</v>
      </c>
      <c r="AX334" s="605" t="s">
        <v>43</v>
      </c>
      <c r="AY334" s="605"/>
      <c r="AZ334" s="606"/>
      <c r="BA334" s="607">
        <v>26</v>
      </c>
      <c r="BB334" s="360">
        <v>30</v>
      </c>
      <c r="BC334" s="605">
        <v>1400</v>
      </c>
      <c r="BD334" s="608">
        <v>1.6E-2</v>
      </c>
      <c r="BE334" s="610"/>
    </row>
    <row r="335" spans="1:57" s="351" customFormat="1" ht="15" customHeight="1" x14ac:dyDescent="0.25">
      <c r="A335" s="352">
        <v>3</v>
      </c>
      <c r="B335" s="537">
        <v>51.000001787000002</v>
      </c>
      <c r="C335" s="601" t="s">
        <v>392</v>
      </c>
      <c r="D335" s="602" t="s">
        <v>29</v>
      </c>
      <c r="E335" s="603">
        <v>28</v>
      </c>
      <c r="F335" s="603">
        <v>66</v>
      </c>
      <c r="G335" s="603">
        <v>10</v>
      </c>
      <c r="H335" s="591"/>
      <c r="I335" s="341"/>
      <c r="J335" s="341"/>
      <c r="K335" s="341"/>
      <c r="L335" s="341"/>
      <c r="M335" s="341"/>
      <c r="N335" s="341"/>
      <c r="O335" s="341"/>
      <c r="P335" s="341"/>
      <c r="Q335" s="341"/>
      <c r="R335" s="341"/>
      <c r="S335" s="341"/>
      <c r="T335" s="341"/>
      <c r="U335" s="341"/>
      <c r="V335" s="341"/>
      <c r="W335" s="341"/>
      <c r="X335" s="341"/>
      <c r="Y335" s="341"/>
      <c r="Z335" s="341"/>
      <c r="AA335" s="341"/>
      <c r="AB335" s="341"/>
      <c r="AC335" s="341"/>
      <c r="AD335" s="341"/>
      <c r="AE335" s="341"/>
      <c r="AF335" s="592">
        <v>1815</v>
      </c>
      <c r="AG335" s="341"/>
      <c r="AH335" s="341"/>
      <c r="AI335" s="341">
        <f>AF335+AG335+AH335</f>
        <v>1815</v>
      </c>
      <c r="AJ335" s="341"/>
      <c r="AK335" s="341"/>
      <c r="AL335" s="341"/>
      <c r="AM335" s="341"/>
      <c r="AN335" s="341"/>
      <c r="AO335" s="341"/>
      <c r="AP335" s="341"/>
      <c r="AQ335" s="341"/>
      <c r="AR335" s="341">
        <f t="shared" si="70"/>
        <v>1815</v>
      </c>
      <c r="AS335" s="341"/>
      <c r="AT335" s="341"/>
      <c r="AU335" s="317">
        <f t="shared" si="71"/>
        <v>1815</v>
      </c>
      <c r="AV335" s="332">
        <f t="shared" si="72"/>
        <v>3.8892857142857146E-2</v>
      </c>
      <c r="AW335" s="347">
        <f t="shared" si="73"/>
        <v>2.904E-2</v>
      </c>
      <c r="AX335" s="605" t="s">
        <v>43</v>
      </c>
      <c r="AY335" s="605"/>
      <c r="AZ335" s="606"/>
      <c r="BA335" s="607">
        <v>495</v>
      </c>
      <c r="BB335" s="360">
        <v>30</v>
      </c>
      <c r="BC335" s="605">
        <v>1400</v>
      </c>
      <c r="BD335" s="608">
        <v>1.6E-2</v>
      </c>
      <c r="BE335" s="610"/>
    </row>
    <row r="336" spans="1:57" s="351" customFormat="1" ht="15" customHeight="1" x14ac:dyDescent="0.25">
      <c r="A336" s="352">
        <v>4</v>
      </c>
      <c r="B336" s="537">
        <v>51.000001787000002</v>
      </c>
      <c r="C336" s="601" t="s">
        <v>392</v>
      </c>
      <c r="D336" s="602" t="s">
        <v>29</v>
      </c>
      <c r="E336" s="603">
        <v>0</v>
      </c>
      <c r="F336" s="603">
        <v>66</v>
      </c>
      <c r="G336" s="603">
        <v>10</v>
      </c>
      <c r="H336" s="591"/>
      <c r="I336" s="341"/>
      <c r="J336" s="341"/>
      <c r="K336" s="341"/>
      <c r="L336" s="341"/>
      <c r="M336" s="341"/>
      <c r="N336" s="341"/>
      <c r="O336" s="341"/>
      <c r="P336" s="341"/>
      <c r="Q336" s="341"/>
      <c r="R336" s="341"/>
      <c r="S336" s="341"/>
      <c r="T336" s="341"/>
      <c r="U336" s="341"/>
      <c r="V336" s="341"/>
      <c r="W336" s="341"/>
      <c r="X336" s="341"/>
      <c r="Y336" s="341"/>
      <c r="Z336" s="341"/>
      <c r="AA336" s="341"/>
      <c r="AB336" s="341"/>
      <c r="AC336" s="341"/>
      <c r="AD336" s="341"/>
      <c r="AE336" s="341"/>
      <c r="AF336" s="592"/>
      <c r="AG336" s="341">
        <v>400</v>
      </c>
      <c r="AH336" s="341"/>
      <c r="AI336" s="341">
        <f>AF336+AG336+AH336</f>
        <v>400</v>
      </c>
      <c r="AJ336" s="341"/>
      <c r="AK336" s="341"/>
      <c r="AL336" s="341"/>
      <c r="AM336" s="341"/>
      <c r="AN336" s="341"/>
      <c r="AO336" s="341"/>
      <c r="AP336" s="341"/>
      <c r="AQ336" s="341"/>
      <c r="AR336" s="341"/>
      <c r="AS336" s="341">
        <f>M336+Q336+U336+Y336+AC336+AG336+AK336+AO336+I336</f>
        <v>400</v>
      </c>
      <c r="AT336" s="341"/>
      <c r="AU336" s="317">
        <f t="shared" si="71"/>
        <v>400</v>
      </c>
      <c r="AV336" s="332">
        <f t="shared" si="72"/>
        <v>8.5714285714285719E-3</v>
      </c>
      <c r="AW336" s="347">
        <f t="shared" si="73"/>
        <v>6.4000000000000003E-3</v>
      </c>
      <c r="AX336" s="605" t="s">
        <v>43</v>
      </c>
      <c r="AY336" s="605"/>
      <c r="AZ336" s="606"/>
      <c r="BA336" s="607">
        <v>400</v>
      </c>
      <c r="BB336" s="360">
        <v>30</v>
      </c>
      <c r="BC336" s="605">
        <v>1400</v>
      </c>
      <c r="BD336" s="608">
        <v>1.6E-2</v>
      </c>
      <c r="BE336" s="610"/>
    </row>
    <row r="337" spans="1:57" s="351" customFormat="1" ht="15" customHeight="1" x14ac:dyDescent="0.25">
      <c r="A337" s="501"/>
      <c r="B337" s="597"/>
      <c r="C337" s="598" t="s">
        <v>30</v>
      </c>
      <c r="D337" s="599"/>
      <c r="E337" s="566"/>
      <c r="F337" s="566"/>
      <c r="G337" s="566"/>
      <c r="H337" s="569"/>
      <c r="I337" s="569"/>
      <c r="J337" s="569"/>
      <c r="K337" s="569"/>
      <c r="L337" s="569"/>
      <c r="M337" s="569"/>
      <c r="N337" s="569"/>
      <c r="O337" s="569"/>
      <c r="P337" s="569"/>
      <c r="Q337" s="569"/>
      <c r="R337" s="569"/>
      <c r="S337" s="569"/>
      <c r="T337" s="569">
        <f>SUM(T333:T336)</f>
        <v>26</v>
      </c>
      <c r="U337" s="569"/>
      <c r="V337" s="569"/>
      <c r="W337" s="569">
        <f>SUM(W333:W336)</f>
        <v>26</v>
      </c>
      <c r="X337" s="569">
        <f>SUM(X333:X336)</f>
        <v>57780</v>
      </c>
      <c r="Y337" s="569"/>
      <c r="Z337" s="569"/>
      <c r="AA337" s="569">
        <f>SUM(AA333:AA336)</f>
        <v>57780</v>
      </c>
      <c r="AB337" s="569"/>
      <c r="AC337" s="569"/>
      <c r="AD337" s="569"/>
      <c r="AE337" s="569"/>
      <c r="AF337" s="569">
        <f>SUM(AF333:AF336)</f>
        <v>1815</v>
      </c>
      <c r="AG337" s="569">
        <f>SUM(AG333:AG336)</f>
        <v>400</v>
      </c>
      <c r="AH337" s="569"/>
      <c r="AI337" s="569">
        <f>SUM(AI333:AI336)</f>
        <v>2215</v>
      </c>
      <c r="AJ337" s="569"/>
      <c r="AK337" s="569"/>
      <c r="AL337" s="569"/>
      <c r="AM337" s="569"/>
      <c r="AN337" s="569"/>
      <c r="AO337" s="569"/>
      <c r="AP337" s="569"/>
      <c r="AQ337" s="569"/>
      <c r="AR337" s="569">
        <f>SUM(AR333:AR336)</f>
        <v>59621</v>
      </c>
      <c r="AS337" s="569">
        <f>SUM(AS333:AS336)</f>
        <v>400</v>
      </c>
      <c r="AT337" s="569"/>
      <c r="AU337" s="569">
        <f>SUM(AU333:AU336)</f>
        <v>60021</v>
      </c>
      <c r="AV337" s="570">
        <f>SUM(AV333:AV336)</f>
        <v>1.2861642857142859</v>
      </c>
      <c r="AW337" s="575">
        <f>SUM(AW333:AW336)</f>
        <v>0.96033599999999986</v>
      </c>
      <c r="AX337" s="406"/>
      <c r="AY337" s="600"/>
      <c r="AZ337" s="600"/>
      <c r="BA337" s="507"/>
      <c r="BB337" s="406"/>
      <c r="BC337" s="406"/>
      <c r="BD337" s="406"/>
      <c r="BE337" s="600"/>
    </row>
    <row r="338" spans="1:57" s="351" customFormat="1" ht="15" customHeight="1" x14ac:dyDescent="0.25">
      <c r="A338" s="312">
        <v>1</v>
      </c>
      <c r="B338" s="537">
        <v>51.000001781000002</v>
      </c>
      <c r="C338" s="555" t="s">
        <v>393</v>
      </c>
      <c r="D338" s="422" t="s">
        <v>29</v>
      </c>
      <c r="E338" s="422" t="s">
        <v>394</v>
      </c>
      <c r="F338" s="422">
        <v>56</v>
      </c>
      <c r="G338" s="422">
        <v>711</v>
      </c>
      <c r="H338" s="569"/>
      <c r="I338" s="569"/>
      <c r="J338" s="505"/>
      <c r="K338" s="341"/>
      <c r="L338" s="569"/>
      <c r="M338" s="569"/>
      <c r="N338" s="569"/>
      <c r="O338" s="341"/>
      <c r="P338" s="505"/>
      <c r="Q338" s="505"/>
      <c r="R338" s="505"/>
      <c r="S338" s="341"/>
      <c r="T338" s="505"/>
      <c r="U338" s="505"/>
      <c r="V338" s="505"/>
      <c r="W338" s="341"/>
      <c r="X338" s="341">
        <v>3300</v>
      </c>
      <c r="Y338" s="505"/>
      <c r="Z338" s="505"/>
      <c r="AA338" s="341">
        <f>SUM(X338:Z338)</f>
        <v>3300</v>
      </c>
      <c r="AB338" s="505"/>
      <c r="AC338" s="505"/>
      <c r="AD338" s="505"/>
      <c r="AE338" s="341"/>
      <c r="AF338" s="505"/>
      <c r="AG338" s="505"/>
      <c r="AH338" s="505"/>
      <c r="AI338" s="341"/>
      <c r="AJ338" s="505"/>
      <c r="AK338" s="505"/>
      <c r="AL338" s="505"/>
      <c r="AM338" s="341"/>
      <c r="AN338" s="505"/>
      <c r="AO338" s="505"/>
      <c r="AP338" s="505"/>
      <c r="AQ338" s="341"/>
      <c r="AR338" s="341">
        <f>L338+P338+T338+X338+AB338+AF338+AJ338+AN338+H338</f>
        <v>3300</v>
      </c>
      <c r="AS338" s="341"/>
      <c r="AT338" s="341"/>
      <c r="AU338" s="317">
        <f>AR338+AS338+AT338</f>
        <v>3300</v>
      </c>
      <c r="AV338" s="332">
        <f>((AU338/BC338)*BB338)/1000</f>
        <v>7.1249999999999994E-2</v>
      </c>
      <c r="AW338" s="347">
        <f>(AU338*BD338)/1000</f>
        <v>5.2800000000000007E-2</v>
      </c>
      <c r="AX338" s="333" t="s">
        <v>43</v>
      </c>
      <c r="AY338" s="559"/>
      <c r="AZ338" s="600"/>
      <c r="BA338" s="507"/>
      <c r="BB338" s="333">
        <v>28.5</v>
      </c>
      <c r="BC338" s="333">
        <v>1320</v>
      </c>
      <c r="BD338" s="611">
        <v>1.6E-2</v>
      </c>
      <c r="BE338" s="600"/>
    </row>
    <row r="339" spans="1:57" s="351" customFormat="1" ht="15" customHeight="1" x14ac:dyDescent="0.25">
      <c r="A339" s="501"/>
      <c r="B339" s="597"/>
      <c r="C339" s="598" t="s">
        <v>30</v>
      </c>
      <c r="D339" s="599"/>
      <c r="E339" s="566"/>
      <c r="F339" s="566"/>
      <c r="G339" s="566"/>
      <c r="H339" s="569"/>
      <c r="I339" s="569"/>
      <c r="J339" s="569"/>
      <c r="K339" s="569"/>
      <c r="L339" s="569"/>
      <c r="M339" s="569"/>
      <c r="N339" s="569"/>
      <c r="O339" s="569"/>
      <c r="P339" s="569"/>
      <c r="Q339" s="569"/>
      <c r="R339" s="569"/>
      <c r="S339" s="569"/>
      <c r="T339" s="569"/>
      <c r="U339" s="569"/>
      <c r="V339" s="569"/>
      <c r="W339" s="569"/>
      <c r="X339" s="569">
        <f>SUM(X338)</f>
        <v>3300</v>
      </c>
      <c r="Y339" s="569"/>
      <c r="Z339" s="569"/>
      <c r="AA339" s="569">
        <f>SUM(AA338)</f>
        <v>3300</v>
      </c>
      <c r="AB339" s="569"/>
      <c r="AC339" s="569"/>
      <c r="AD339" s="569"/>
      <c r="AE339" s="569"/>
      <c r="AF339" s="569"/>
      <c r="AG339" s="569"/>
      <c r="AH339" s="569"/>
      <c r="AI339" s="569"/>
      <c r="AJ339" s="569"/>
      <c r="AK339" s="569"/>
      <c r="AL339" s="569"/>
      <c r="AM339" s="569"/>
      <c r="AN339" s="569"/>
      <c r="AO339" s="569"/>
      <c r="AP339" s="569"/>
      <c r="AQ339" s="569"/>
      <c r="AR339" s="569">
        <f>SUM(AR338)</f>
        <v>3300</v>
      </c>
      <c r="AS339" s="569"/>
      <c r="AT339" s="569"/>
      <c r="AU339" s="569">
        <f>SUM(AU338)</f>
        <v>3300</v>
      </c>
      <c r="AV339" s="612">
        <f>SUM(AV338)</f>
        <v>7.1249999999999994E-2</v>
      </c>
      <c r="AW339" s="612">
        <f>SUM(AW338)</f>
        <v>5.2800000000000007E-2</v>
      </c>
      <c r="AX339" s="406"/>
      <c r="AY339" s="600"/>
      <c r="AZ339" s="600"/>
      <c r="BA339" s="507"/>
      <c r="BB339" s="406"/>
      <c r="BC339" s="406"/>
      <c r="BD339" s="406"/>
      <c r="BE339" s="600"/>
    </row>
    <row r="340" spans="1:57" s="324" customFormat="1" ht="15" customHeight="1" x14ac:dyDescent="0.25">
      <c r="A340" s="536">
        <v>1</v>
      </c>
      <c r="B340" s="537">
        <v>51.000001826999998</v>
      </c>
      <c r="C340" s="613" t="s">
        <v>395</v>
      </c>
      <c r="D340" s="539"/>
      <c r="E340" s="614">
        <v>44</v>
      </c>
      <c r="F340" s="614">
        <v>77</v>
      </c>
      <c r="G340" s="614">
        <v>10</v>
      </c>
      <c r="H340" s="540"/>
      <c r="I340" s="540"/>
      <c r="J340" s="540"/>
      <c r="K340" s="317"/>
      <c r="L340" s="541"/>
      <c r="M340" s="541"/>
      <c r="N340" s="541"/>
      <c r="O340" s="318"/>
      <c r="P340" s="541"/>
      <c r="Q340" s="541"/>
      <c r="R340" s="541"/>
      <c r="S340" s="318"/>
      <c r="T340" s="541"/>
      <c r="U340" s="541"/>
      <c r="V340" s="541"/>
      <c r="W340" s="318"/>
      <c r="X340" s="541">
        <v>8891</v>
      </c>
      <c r="Y340" s="541"/>
      <c r="Z340" s="541"/>
      <c r="AA340" s="318">
        <f>SUM(X340:Z340)</f>
        <v>8891</v>
      </c>
      <c r="AB340" s="541"/>
      <c r="AC340" s="541"/>
      <c r="AD340" s="541"/>
      <c r="AE340" s="318"/>
      <c r="AF340" s="541"/>
      <c r="AG340" s="541"/>
      <c r="AH340" s="541"/>
      <c r="AI340" s="318"/>
      <c r="AJ340" s="541"/>
      <c r="AK340" s="541"/>
      <c r="AL340" s="541"/>
      <c r="AM340" s="318"/>
      <c r="AN340" s="541"/>
      <c r="AO340" s="541"/>
      <c r="AP340" s="541"/>
      <c r="AQ340" s="318"/>
      <c r="AR340" s="331">
        <f t="shared" ref="AR340:AR347" si="74">H340+L340+P340+T340+X340+AB340+AF340+AJ340</f>
        <v>8891</v>
      </c>
      <c r="AS340" s="331"/>
      <c r="AT340" s="331"/>
      <c r="AU340" s="331">
        <f t="shared" si="68"/>
        <v>8891</v>
      </c>
      <c r="AV340" s="332">
        <f>((AU340/BC340)*BB340)/1000</f>
        <v>7.4684399999999998E-2</v>
      </c>
      <c r="AW340" s="332">
        <f>(AU340*BD340)/1000</f>
        <v>7.0238900000000007E-2</v>
      </c>
      <c r="AX340" s="536" t="s">
        <v>103</v>
      </c>
      <c r="AY340" s="536"/>
      <c r="AZ340" s="542"/>
      <c r="BA340" s="541"/>
      <c r="BB340" s="543">
        <v>21</v>
      </c>
      <c r="BC340" s="544">
        <v>2500</v>
      </c>
      <c r="BD340" s="545">
        <v>7.9000000000000008E-3</v>
      </c>
      <c r="BE340" s="542"/>
    </row>
    <row r="341" spans="1:57" s="324" customFormat="1" ht="15" customHeight="1" x14ac:dyDescent="0.25">
      <c r="A341" s="536">
        <v>2</v>
      </c>
      <c r="B341" s="537">
        <v>51.000001826999998</v>
      </c>
      <c r="C341" s="613" t="s">
        <v>395</v>
      </c>
      <c r="D341" s="539"/>
      <c r="E341" s="614">
        <v>40</v>
      </c>
      <c r="F341" s="614">
        <v>74</v>
      </c>
      <c r="G341" s="614">
        <v>10</v>
      </c>
      <c r="H341" s="540"/>
      <c r="I341" s="540"/>
      <c r="J341" s="540"/>
      <c r="K341" s="317"/>
      <c r="L341" s="541"/>
      <c r="M341" s="541"/>
      <c r="N341" s="541"/>
      <c r="O341" s="318"/>
      <c r="P341" s="541"/>
      <c r="Q341" s="541"/>
      <c r="R341" s="541"/>
      <c r="S341" s="318"/>
      <c r="T341" s="541"/>
      <c r="U341" s="541"/>
      <c r="V341" s="541"/>
      <c r="W341" s="318"/>
      <c r="X341" s="541">
        <v>4599</v>
      </c>
      <c r="Y341" s="541"/>
      <c r="Z341" s="541"/>
      <c r="AA341" s="318">
        <f>SUM(X341:Z341)</f>
        <v>4599</v>
      </c>
      <c r="AB341" s="541"/>
      <c r="AC341" s="541"/>
      <c r="AD341" s="541"/>
      <c r="AE341" s="318"/>
      <c r="AF341" s="541"/>
      <c r="AG341" s="541"/>
      <c r="AH341" s="541"/>
      <c r="AI341" s="318"/>
      <c r="AJ341" s="541"/>
      <c r="AK341" s="541"/>
      <c r="AL341" s="541"/>
      <c r="AM341" s="318"/>
      <c r="AN341" s="541"/>
      <c r="AO341" s="541"/>
      <c r="AP341" s="541"/>
      <c r="AQ341" s="318"/>
      <c r="AR341" s="331">
        <f t="shared" si="74"/>
        <v>4599</v>
      </c>
      <c r="AS341" s="331"/>
      <c r="AT341" s="331"/>
      <c r="AU341" s="331">
        <f t="shared" si="68"/>
        <v>4599</v>
      </c>
      <c r="AV341" s="332">
        <f>((AU341/BC341)*BB341)/1000</f>
        <v>3.8631600000000002E-2</v>
      </c>
      <c r="AW341" s="332">
        <f>(AU341*BD341)/1000</f>
        <v>3.6332100000000006E-2</v>
      </c>
      <c r="AX341" s="536" t="s">
        <v>103</v>
      </c>
      <c r="AY341" s="536"/>
      <c r="AZ341" s="542"/>
      <c r="BA341" s="541"/>
      <c r="BB341" s="543">
        <v>21</v>
      </c>
      <c r="BC341" s="544">
        <v>2500</v>
      </c>
      <c r="BD341" s="545">
        <v>7.9000000000000008E-3</v>
      </c>
      <c r="BE341" s="542"/>
    </row>
    <row r="342" spans="1:57" s="324" customFormat="1" ht="15" customHeight="1" x14ac:dyDescent="0.25">
      <c r="A342" s="536">
        <v>3</v>
      </c>
      <c r="B342" s="537">
        <v>51.000001826999998</v>
      </c>
      <c r="C342" s="613" t="s">
        <v>395</v>
      </c>
      <c r="D342" s="539"/>
      <c r="E342" s="539" t="s">
        <v>47</v>
      </c>
      <c r="F342" s="539" t="s">
        <v>47</v>
      </c>
      <c r="G342" s="539" t="s">
        <v>47</v>
      </c>
      <c r="H342" s="540"/>
      <c r="I342" s="540"/>
      <c r="J342" s="540"/>
      <c r="K342" s="317"/>
      <c r="L342" s="541"/>
      <c r="M342" s="541"/>
      <c r="N342" s="541"/>
      <c r="O342" s="318"/>
      <c r="P342" s="541"/>
      <c r="Q342" s="541"/>
      <c r="R342" s="541"/>
      <c r="S342" s="318"/>
      <c r="T342" s="541"/>
      <c r="U342" s="541"/>
      <c r="V342" s="541"/>
      <c r="W342" s="318"/>
      <c r="X342" s="541">
        <v>34366</v>
      </c>
      <c r="Y342" s="541">
        <v>3251</v>
      </c>
      <c r="Z342" s="541"/>
      <c r="AA342" s="318">
        <f>SUM(X342:Z342)</f>
        <v>37617</v>
      </c>
      <c r="AB342" s="541"/>
      <c r="AC342" s="541"/>
      <c r="AD342" s="541"/>
      <c r="AE342" s="318"/>
      <c r="AF342" s="541"/>
      <c r="AG342" s="541"/>
      <c r="AH342" s="541"/>
      <c r="AI342" s="318"/>
      <c r="AJ342" s="541"/>
      <c r="AK342" s="541"/>
      <c r="AL342" s="541"/>
      <c r="AM342" s="318"/>
      <c r="AN342" s="541"/>
      <c r="AO342" s="541"/>
      <c r="AP342" s="541"/>
      <c r="AQ342" s="318"/>
      <c r="AR342" s="331">
        <f t="shared" si="74"/>
        <v>34366</v>
      </c>
      <c r="AS342" s="331">
        <f>I342+M342+Q342+U342+Y342+AC342+AG342+AK342</f>
        <v>3251</v>
      </c>
      <c r="AT342" s="331"/>
      <c r="AU342" s="331">
        <f t="shared" si="68"/>
        <v>37617</v>
      </c>
      <c r="AV342" s="332">
        <f>((AU342/BC342)*BB342)/1000</f>
        <v>0.31598280000000001</v>
      </c>
      <c r="AW342" s="332">
        <f>(AU342*BD342)/1000</f>
        <v>0.2971743</v>
      </c>
      <c r="AX342" s="536" t="s">
        <v>103</v>
      </c>
      <c r="AY342" s="536"/>
      <c r="AZ342" s="542"/>
      <c r="BA342" s="541"/>
      <c r="BB342" s="543">
        <v>21</v>
      </c>
      <c r="BC342" s="544">
        <v>2500</v>
      </c>
      <c r="BD342" s="545">
        <v>7.9000000000000008E-3</v>
      </c>
      <c r="BE342" s="542"/>
    </row>
    <row r="343" spans="1:57" s="351" customFormat="1" ht="15" customHeight="1" x14ac:dyDescent="0.25">
      <c r="A343" s="546"/>
      <c r="B343" s="552"/>
      <c r="C343" s="363" t="s">
        <v>30</v>
      </c>
      <c r="D343" s="361"/>
      <c r="E343" s="548"/>
      <c r="F343" s="548"/>
      <c r="G343" s="548"/>
      <c r="H343" s="549"/>
      <c r="I343" s="549"/>
      <c r="J343" s="549"/>
      <c r="K343" s="549"/>
      <c r="L343" s="550"/>
      <c r="M343" s="550"/>
      <c r="N343" s="550"/>
      <c r="O343" s="550"/>
      <c r="P343" s="550"/>
      <c r="Q343" s="550"/>
      <c r="R343" s="550"/>
      <c r="S343" s="550"/>
      <c r="T343" s="550"/>
      <c r="U343" s="550"/>
      <c r="V343" s="550"/>
      <c r="W343" s="550"/>
      <c r="X343" s="550">
        <f>SUM(X340:X342)</f>
        <v>47856</v>
      </c>
      <c r="Y343" s="550">
        <f>SUM(Y340:Y342)</f>
        <v>3251</v>
      </c>
      <c r="Z343" s="550"/>
      <c r="AA343" s="550">
        <f>SUM(AA340:AA342)</f>
        <v>51107</v>
      </c>
      <c r="AB343" s="550"/>
      <c r="AC343" s="550"/>
      <c r="AD343" s="550"/>
      <c r="AE343" s="550"/>
      <c r="AF343" s="550"/>
      <c r="AG343" s="550"/>
      <c r="AH343" s="550"/>
      <c r="AI343" s="550"/>
      <c r="AJ343" s="550"/>
      <c r="AK343" s="550"/>
      <c r="AL343" s="550"/>
      <c r="AM343" s="550"/>
      <c r="AN343" s="550"/>
      <c r="AO343" s="550"/>
      <c r="AP343" s="550"/>
      <c r="AQ343" s="550"/>
      <c r="AR343" s="366">
        <f t="shared" si="74"/>
        <v>47856</v>
      </c>
      <c r="AS343" s="366">
        <f>I343+M343+Q343+U343+Y343+AC343+AG343+AK343</f>
        <v>3251</v>
      </c>
      <c r="AT343" s="366"/>
      <c r="AU343" s="366">
        <f t="shared" si="68"/>
        <v>51107</v>
      </c>
      <c r="AV343" s="583">
        <f>SUM(AV340:AV342)</f>
        <v>0.42929879999999998</v>
      </c>
      <c r="AW343" s="583">
        <f>SUM(AW340:AW342)</f>
        <v>0.40374530000000003</v>
      </c>
      <c r="AX343" s="546"/>
      <c r="AY343" s="546"/>
      <c r="AZ343" s="551"/>
      <c r="BA343" s="550"/>
      <c r="BB343" s="552"/>
      <c r="BC343" s="553"/>
      <c r="BD343" s="554"/>
      <c r="BE343" s="548"/>
    </row>
    <row r="344" spans="1:57" s="324" customFormat="1" ht="15" customHeight="1" x14ac:dyDescent="0.25">
      <c r="A344" s="536">
        <v>1</v>
      </c>
      <c r="B344" s="537">
        <v>51.000001828000002</v>
      </c>
      <c r="C344" s="577" t="s">
        <v>396</v>
      </c>
      <c r="D344" s="539" t="s">
        <v>29</v>
      </c>
      <c r="E344" s="539" t="s">
        <v>47</v>
      </c>
      <c r="F344" s="539" t="s">
        <v>47</v>
      </c>
      <c r="G344" s="539" t="s">
        <v>47</v>
      </c>
      <c r="H344" s="540"/>
      <c r="I344" s="540"/>
      <c r="J344" s="540"/>
      <c r="K344" s="317"/>
      <c r="L344" s="541"/>
      <c r="M344" s="541"/>
      <c r="N344" s="541"/>
      <c r="O344" s="318"/>
      <c r="P344" s="541"/>
      <c r="Q344" s="541"/>
      <c r="R344" s="541"/>
      <c r="S344" s="318"/>
      <c r="T344" s="541"/>
      <c r="U344" s="541"/>
      <c r="V344" s="541"/>
      <c r="W344" s="318"/>
      <c r="X344" s="541">
        <v>4453</v>
      </c>
      <c r="Y344" s="541"/>
      <c r="Z344" s="541"/>
      <c r="AA344" s="318">
        <f>SUM(X344:Z344)</f>
        <v>4453</v>
      </c>
      <c r="AB344" s="541"/>
      <c r="AC344" s="541"/>
      <c r="AD344" s="541"/>
      <c r="AE344" s="318"/>
      <c r="AF344" s="541"/>
      <c r="AG344" s="541"/>
      <c r="AH344" s="541"/>
      <c r="AI344" s="318"/>
      <c r="AJ344" s="541"/>
      <c r="AK344" s="541"/>
      <c r="AL344" s="541"/>
      <c r="AM344" s="318"/>
      <c r="AN344" s="541"/>
      <c r="AO344" s="541"/>
      <c r="AP344" s="541"/>
      <c r="AQ344" s="318"/>
      <c r="AR344" s="331">
        <f t="shared" si="74"/>
        <v>4453</v>
      </c>
      <c r="AS344" s="331"/>
      <c r="AT344" s="331"/>
      <c r="AU344" s="331">
        <f t="shared" si="68"/>
        <v>4453</v>
      </c>
      <c r="AV344" s="332">
        <f>((AU344/BC344)*BB344)/1000</f>
        <v>9.8955555555555547E-2</v>
      </c>
      <c r="AW344" s="332">
        <f>(AU344*BD344)/1000</f>
        <v>5.3435999999999997E-2</v>
      </c>
      <c r="AX344" s="536" t="s">
        <v>43</v>
      </c>
      <c r="AY344" s="536"/>
      <c r="AZ344" s="542"/>
      <c r="BA344" s="541">
        <v>4453</v>
      </c>
      <c r="BB344" s="543">
        <v>40</v>
      </c>
      <c r="BC344" s="544">
        <v>1800</v>
      </c>
      <c r="BD344" s="545">
        <v>1.2E-2</v>
      </c>
      <c r="BE344" s="542"/>
    </row>
    <row r="345" spans="1:57" s="351" customFormat="1" ht="15" customHeight="1" x14ac:dyDescent="0.25">
      <c r="A345" s="546"/>
      <c r="B345" s="547"/>
      <c r="C345" s="363" t="s">
        <v>30</v>
      </c>
      <c r="D345" s="361"/>
      <c r="E345" s="615"/>
      <c r="F345" s="615"/>
      <c r="G345" s="615"/>
      <c r="H345" s="549"/>
      <c r="I345" s="549"/>
      <c r="J345" s="549"/>
      <c r="K345" s="379"/>
      <c r="L345" s="550"/>
      <c r="M345" s="550"/>
      <c r="N345" s="550"/>
      <c r="O345" s="367"/>
      <c r="P345" s="550"/>
      <c r="Q345" s="550"/>
      <c r="R345" s="550"/>
      <c r="S345" s="367"/>
      <c r="T345" s="550"/>
      <c r="U345" s="550"/>
      <c r="V345" s="550"/>
      <c r="W345" s="367"/>
      <c r="X345" s="550">
        <f>SUM(X344)</f>
        <v>4453</v>
      </c>
      <c r="Y345" s="550"/>
      <c r="Z345" s="550"/>
      <c r="AA345" s="367">
        <f>SUM(AA344)</f>
        <v>4453</v>
      </c>
      <c r="AB345" s="550"/>
      <c r="AC345" s="550"/>
      <c r="AD345" s="550"/>
      <c r="AE345" s="367"/>
      <c r="AF345" s="550"/>
      <c r="AG345" s="550"/>
      <c r="AH345" s="550"/>
      <c r="AI345" s="367"/>
      <c r="AJ345" s="550"/>
      <c r="AK345" s="550"/>
      <c r="AL345" s="550"/>
      <c r="AM345" s="367"/>
      <c r="AN345" s="550"/>
      <c r="AO345" s="550"/>
      <c r="AP345" s="550"/>
      <c r="AQ345" s="367"/>
      <c r="AR345" s="366">
        <f t="shared" si="74"/>
        <v>4453</v>
      </c>
      <c r="AS345" s="366"/>
      <c r="AT345" s="366"/>
      <c r="AU345" s="366">
        <f t="shared" si="68"/>
        <v>4453</v>
      </c>
      <c r="AV345" s="369">
        <f>SUM(AV344)</f>
        <v>9.8955555555555547E-2</v>
      </c>
      <c r="AW345" s="369">
        <f>SUM(AW344)</f>
        <v>5.3435999999999997E-2</v>
      </c>
      <c r="AX345" s="546"/>
      <c r="AY345" s="546"/>
      <c r="AZ345" s="551"/>
      <c r="BA345" s="550"/>
      <c r="BB345" s="552"/>
      <c r="BC345" s="553"/>
      <c r="BD345" s="554"/>
      <c r="BE345" s="551"/>
    </row>
    <row r="346" spans="1:57" s="324" customFormat="1" ht="15" customHeight="1" x14ac:dyDescent="0.25">
      <c r="A346" s="536">
        <v>1</v>
      </c>
      <c r="B346" s="537">
        <v>51.000001832000002</v>
      </c>
      <c r="C346" s="577" t="s">
        <v>397</v>
      </c>
      <c r="D346" s="539"/>
      <c r="E346" s="539" t="s">
        <v>47</v>
      </c>
      <c r="F346" s="539" t="s">
        <v>47</v>
      </c>
      <c r="G346" s="539" t="s">
        <v>47</v>
      </c>
      <c r="H346" s="540"/>
      <c r="I346" s="540"/>
      <c r="J346" s="540"/>
      <c r="K346" s="317"/>
      <c r="L346" s="541"/>
      <c r="M346" s="541"/>
      <c r="N346" s="541"/>
      <c r="O346" s="318"/>
      <c r="P346" s="541"/>
      <c r="Q346" s="541"/>
      <c r="R346" s="541"/>
      <c r="S346" s="318"/>
      <c r="T346" s="541"/>
      <c r="U346" s="541"/>
      <c r="V346" s="541"/>
      <c r="W346" s="318"/>
      <c r="X346" s="541">
        <v>1087</v>
      </c>
      <c r="Y346" s="550"/>
      <c r="Z346" s="550"/>
      <c r="AA346" s="318">
        <f>SUM(X346:Z346)</f>
        <v>1087</v>
      </c>
      <c r="AB346" s="541"/>
      <c r="AC346" s="541"/>
      <c r="AD346" s="541"/>
      <c r="AE346" s="318"/>
      <c r="AF346" s="541"/>
      <c r="AG346" s="541"/>
      <c r="AH346" s="541"/>
      <c r="AI346" s="318"/>
      <c r="AJ346" s="541"/>
      <c r="AK346" s="541"/>
      <c r="AL346" s="541"/>
      <c r="AM346" s="318"/>
      <c r="AN346" s="541"/>
      <c r="AO346" s="541"/>
      <c r="AP346" s="541"/>
      <c r="AQ346" s="318"/>
      <c r="AR346" s="331">
        <f t="shared" si="74"/>
        <v>1087</v>
      </c>
      <c r="AS346" s="331"/>
      <c r="AT346" s="331"/>
      <c r="AU346" s="331">
        <f t="shared" si="68"/>
        <v>1087</v>
      </c>
      <c r="AV346" s="332">
        <f>((AU346/BC346)*BB346)/1000</f>
        <v>4.9820833333333335E-2</v>
      </c>
      <c r="AW346" s="332">
        <f>(AU346*BD346)/1000</f>
        <v>2.3913999999999998E-2</v>
      </c>
      <c r="AX346" s="536" t="s">
        <v>103</v>
      </c>
      <c r="AY346" s="536"/>
      <c r="AZ346" s="542"/>
      <c r="BA346" s="541">
        <v>1087</v>
      </c>
      <c r="BB346" s="543">
        <v>11</v>
      </c>
      <c r="BC346" s="544">
        <v>240</v>
      </c>
      <c r="BD346" s="545">
        <v>2.1999999999999999E-2</v>
      </c>
      <c r="BE346" s="542"/>
    </row>
    <row r="347" spans="1:57" s="351" customFormat="1" ht="15" customHeight="1" x14ac:dyDescent="0.25">
      <c r="A347" s="546"/>
      <c r="B347" s="547"/>
      <c r="C347" s="363" t="s">
        <v>30</v>
      </c>
      <c r="D347" s="361"/>
      <c r="E347" s="548"/>
      <c r="F347" s="548"/>
      <c r="G347" s="548"/>
      <c r="H347" s="549"/>
      <c r="I347" s="549"/>
      <c r="J347" s="549"/>
      <c r="K347" s="379"/>
      <c r="L347" s="550"/>
      <c r="M347" s="550"/>
      <c r="N347" s="550"/>
      <c r="O347" s="367"/>
      <c r="P347" s="550"/>
      <c r="Q347" s="550"/>
      <c r="R347" s="550"/>
      <c r="S347" s="367"/>
      <c r="T347" s="550"/>
      <c r="U347" s="550"/>
      <c r="V347" s="550"/>
      <c r="W347" s="367"/>
      <c r="X347" s="550">
        <f>SUM(X346)</f>
        <v>1087</v>
      </c>
      <c r="Y347" s="550"/>
      <c r="Z347" s="550"/>
      <c r="AA347" s="367">
        <f>SUM(AA346)</f>
        <v>1087</v>
      </c>
      <c r="AB347" s="550"/>
      <c r="AC347" s="550"/>
      <c r="AD347" s="550"/>
      <c r="AE347" s="367"/>
      <c r="AF347" s="550"/>
      <c r="AG347" s="550"/>
      <c r="AH347" s="550"/>
      <c r="AI347" s="367"/>
      <c r="AJ347" s="550"/>
      <c r="AK347" s="550"/>
      <c r="AL347" s="550"/>
      <c r="AM347" s="367"/>
      <c r="AN347" s="550"/>
      <c r="AO347" s="550"/>
      <c r="AP347" s="550"/>
      <c r="AQ347" s="367"/>
      <c r="AR347" s="366">
        <f t="shared" si="74"/>
        <v>1087</v>
      </c>
      <c r="AS347" s="366"/>
      <c r="AT347" s="366"/>
      <c r="AU347" s="366">
        <f t="shared" si="68"/>
        <v>1087</v>
      </c>
      <c r="AV347" s="369">
        <f>SUM(AV346)</f>
        <v>4.9820833333333335E-2</v>
      </c>
      <c r="AW347" s="369">
        <f>SUM(AW346)</f>
        <v>2.3913999999999998E-2</v>
      </c>
      <c r="AX347" s="546"/>
      <c r="AY347" s="546"/>
      <c r="AZ347" s="551"/>
      <c r="BA347" s="550"/>
      <c r="BB347" s="552"/>
      <c r="BC347" s="553"/>
      <c r="BD347" s="554"/>
      <c r="BE347" s="551"/>
    </row>
    <row r="348" spans="1:57" s="351" customFormat="1" ht="15" customHeight="1" x14ac:dyDescent="0.25">
      <c r="A348" s="511">
        <v>1</v>
      </c>
      <c r="B348" s="537">
        <v>51.000002379000001</v>
      </c>
      <c r="C348" s="555" t="s">
        <v>398</v>
      </c>
      <c r="D348" s="422" t="s">
        <v>29</v>
      </c>
      <c r="E348" s="422" t="s">
        <v>47</v>
      </c>
      <c r="F348" s="422" t="s">
        <v>47</v>
      </c>
      <c r="G348" s="422" t="s">
        <v>47</v>
      </c>
      <c r="H348" s="556"/>
      <c r="I348" s="556"/>
      <c r="J348" s="556"/>
      <c r="K348" s="341"/>
      <c r="L348" s="556"/>
      <c r="M348" s="556"/>
      <c r="N348" s="556"/>
      <c r="O348" s="556"/>
      <c r="P348" s="556"/>
      <c r="Q348" s="556"/>
      <c r="R348" s="556"/>
      <c r="S348" s="556"/>
      <c r="T348" s="556"/>
      <c r="U348" s="556"/>
      <c r="V348" s="556"/>
      <c r="W348" s="556"/>
      <c r="X348" s="341">
        <v>797</v>
      </c>
      <c r="Y348" s="557"/>
      <c r="Z348" s="557"/>
      <c r="AA348" s="317">
        <f>SUM(X348:Z348)</f>
        <v>797</v>
      </c>
      <c r="AB348" s="317"/>
      <c r="AC348" s="317"/>
      <c r="AD348" s="317"/>
      <c r="AE348" s="317"/>
      <c r="AF348" s="317"/>
      <c r="AG348" s="317"/>
      <c r="AH348" s="317"/>
      <c r="AI348" s="317"/>
      <c r="AJ348" s="317"/>
      <c r="AK348" s="317"/>
      <c r="AL348" s="317"/>
      <c r="AM348" s="317"/>
      <c r="AN348" s="317"/>
      <c r="AO348" s="317"/>
      <c r="AP348" s="317"/>
      <c r="AQ348" s="317"/>
      <c r="AR348" s="341">
        <f>L348+P348+T348+X348+AB348+AF348+AJ348+AN348+H348</f>
        <v>797</v>
      </c>
      <c r="AS348" s="341"/>
      <c r="AT348" s="341"/>
      <c r="AU348" s="317">
        <f>AR348+AS348+AT348</f>
        <v>797</v>
      </c>
      <c r="AV348" s="332">
        <f>((AU348/BC348)*BB348)/1000</f>
        <v>3.6662E-2</v>
      </c>
      <c r="AW348" s="558">
        <f>(AU348*BD348)/1000</f>
        <v>2.1519E-2</v>
      </c>
      <c r="AX348" s="355" t="s">
        <v>103</v>
      </c>
      <c r="AY348" s="560"/>
      <c r="AZ348" s="560"/>
      <c r="BA348" s="561"/>
      <c r="BB348" s="562">
        <v>23</v>
      </c>
      <c r="BC348" s="563">
        <v>500</v>
      </c>
      <c r="BD348" s="564">
        <v>2.7E-2</v>
      </c>
      <c r="BE348" s="565"/>
    </row>
    <row r="349" spans="1:57" s="351" customFormat="1" ht="15" customHeight="1" x14ac:dyDescent="0.25">
      <c r="A349" s="566"/>
      <c r="B349" s="567"/>
      <c r="C349" s="376" t="s">
        <v>30</v>
      </c>
      <c r="D349" s="568"/>
      <c r="E349" s="568"/>
      <c r="F349" s="568"/>
      <c r="G349" s="568"/>
      <c r="H349" s="569"/>
      <c r="I349" s="569"/>
      <c r="J349" s="569"/>
      <c r="K349" s="569"/>
      <c r="L349" s="569"/>
      <c r="M349" s="569"/>
      <c r="N349" s="569"/>
      <c r="O349" s="569"/>
      <c r="P349" s="569"/>
      <c r="Q349" s="569"/>
      <c r="R349" s="569"/>
      <c r="S349" s="569"/>
      <c r="T349" s="569"/>
      <c r="U349" s="569"/>
      <c r="V349" s="569"/>
      <c r="W349" s="569"/>
      <c r="X349" s="569">
        <f>SUM(X348)</f>
        <v>797</v>
      </c>
      <c r="Y349" s="569"/>
      <c r="Z349" s="569"/>
      <c r="AA349" s="569">
        <f>SUM(AA348)</f>
        <v>797</v>
      </c>
      <c r="AB349" s="569"/>
      <c r="AC349" s="569"/>
      <c r="AD349" s="569"/>
      <c r="AE349" s="569"/>
      <c r="AF349" s="569"/>
      <c r="AG349" s="569"/>
      <c r="AH349" s="569"/>
      <c r="AI349" s="569"/>
      <c r="AJ349" s="569"/>
      <c r="AK349" s="569"/>
      <c r="AL349" s="569"/>
      <c r="AM349" s="569"/>
      <c r="AN349" s="569"/>
      <c r="AO349" s="569"/>
      <c r="AP349" s="569"/>
      <c r="AQ349" s="569"/>
      <c r="AR349" s="569">
        <f>SUM(AR348)</f>
        <v>797</v>
      </c>
      <c r="AS349" s="569"/>
      <c r="AT349" s="569"/>
      <c r="AU349" s="569">
        <f>SUM(AU348)</f>
        <v>797</v>
      </c>
      <c r="AV349" s="570">
        <f>SUM(AV348)</f>
        <v>3.6662E-2</v>
      </c>
      <c r="AW349" s="570">
        <f>SUM(AW348)</f>
        <v>2.1519E-2</v>
      </c>
      <c r="AX349" s="571"/>
      <c r="AY349" s="571"/>
      <c r="AZ349" s="572"/>
      <c r="BA349" s="573"/>
      <c r="BB349" s="567"/>
      <c r="BC349" s="574"/>
      <c r="BD349" s="575"/>
      <c r="BE349" s="576"/>
    </row>
    <row r="350" spans="1:57" s="351" customFormat="1" ht="15" customHeight="1" x14ac:dyDescent="0.25">
      <c r="A350" s="511">
        <v>1</v>
      </c>
      <c r="B350" s="537">
        <v>51.000002379999998</v>
      </c>
      <c r="C350" s="555" t="s">
        <v>399</v>
      </c>
      <c r="D350" s="422" t="s">
        <v>29</v>
      </c>
      <c r="E350" s="422" t="s">
        <v>47</v>
      </c>
      <c r="F350" s="422" t="s">
        <v>47</v>
      </c>
      <c r="G350" s="422" t="s">
        <v>47</v>
      </c>
      <c r="H350" s="556"/>
      <c r="I350" s="556"/>
      <c r="J350" s="556"/>
      <c r="K350" s="341"/>
      <c r="L350" s="556"/>
      <c r="M350" s="556"/>
      <c r="N350" s="556"/>
      <c r="O350" s="556"/>
      <c r="P350" s="556"/>
      <c r="Q350" s="556"/>
      <c r="R350" s="556"/>
      <c r="S350" s="556"/>
      <c r="T350" s="556"/>
      <c r="U350" s="556"/>
      <c r="V350" s="556"/>
      <c r="W350" s="556"/>
      <c r="X350" s="341">
        <v>795</v>
      </c>
      <c r="Y350" s="557"/>
      <c r="Z350" s="557"/>
      <c r="AA350" s="317">
        <f>SUM(X350:Z350)</f>
        <v>795</v>
      </c>
      <c r="AB350" s="317"/>
      <c r="AC350" s="317"/>
      <c r="AD350" s="317"/>
      <c r="AE350" s="317"/>
      <c r="AF350" s="317"/>
      <c r="AG350" s="317"/>
      <c r="AH350" s="317"/>
      <c r="AI350" s="317"/>
      <c r="AJ350" s="317"/>
      <c r="AK350" s="317"/>
      <c r="AL350" s="317"/>
      <c r="AM350" s="317"/>
      <c r="AN350" s="317"/>
      <c r="AO350" s="317"/>
      <c r="AP350" s="317"/>
      <c r="AQ350" s="317"/>
      <c r="AR350" s="341">
        <f>L350+P350+T350+X350+AB350+AF350+AJ350+AN350+H350</f>
        <v>795</v>
      </c>
      <c r="AS350" s="341"/>
      <c r="AT350" s="341"/>
      <c r="AU350" s="317">
        <f>AR350+AS350+AT350</f>
        <v>795</v>
      </c>
      <c r="AV350" s="332">
        <f>((AU350/BC350)*BB350)/1000</f>
        <v>3.6569999999999998E-2</v>
      </c>
      <c r="AW350" s="558">
        <f>(AU350*BD350)/1000</f>
        <v>2.1465000000000001E-2</v>
      </c>
      <c r="AX350" s="355" t="s">
        <v>103</v>
      </c>
      <c r="AY350" s="560"/>
      <c r="AZ350" s="560"/>
      <c r="BA350" s="561"/>
      <c r="BB350" s="562">
        <v>23</v>
      </c>
      <c r="BC350" s="563">
        <v>500</v>
      </c>
      <c r="BD350" s="564">
        <v>2.7E-2</v>
      </c>
      <c r="BE350" s="565"/>
    </row>
    <row r="351" spans="1:57" s="351" customFormat="1" ht="15" customHeight="1" x14ac:dyDescent="0.25">
      <c r="A351" s="566"/>
      <c r="B351" s="567"/>
      <c r="C351" s="376" t="s">
        <v>53</v>
      </c>
      <c r="D351" s="568"/>
      <c r="E351" s="568"/>
      <c r="F351" s="568"/>
      <c r="G351" s="568"/>
      <c r="H351" s="569"/>
      <c r="I351" s="569"/>
      <c r="J351" s="569"/>
      <c r="K351" s="569"/>
      <c r="L351" s="569"/>
      <c r="M351" s="569"/>
      <c r="N351" s="569"/>
      <c r="O351" s="569"/>
      <c r="P351" s="569"/>
      <c r="Q351" s="569"/>
      <c r="R351" s="569"/>
      <c r="S351" s="569"/>
      <c r="T351" s="569"/>
      <c r="U351" s="569"/>
      <c r="V351" s="569"/>
      <c r="W351" s="569"/>
      <c r="X351" s="569">
        <f>SUM(X350)</f>
        <v>795</v>
      </c>
      <c r="Y351" s="569"/>
      <c r="Z351" s="569"/>
      <c r="AA351" s="569">
        <f>SUM(AA350)</f>
        <v>795</v>
      </c>
      <c r="AB351" s="569"/>
      <c r="AC351" s="569"/>
      <c r="AD351" s="569"/>
      <c r="AE351" s="569"/>
      <c r="AF351" s="569"/>
      <c r="AG351" s="569"/>
      <c r="AH351" s="569"/>
      <c r="AI351" s="569"/>
      <c r="AJ351" s="569"/>
      <c r="AK351" s="569"/>
      <c r="AL351" s="569"/>
      <c r="AM351" s="569"/>
      <c r="AN351" s="569"/>
      <c r="AO351" s="569"/>
      <c r="AP351" s="569"/>
      <c r="AQ351" s="569"/>
      <c r="AR351" s="569">
        <f>SUM(AR350)</f>
        <v>795</v>
      </c>
      <c r="AS351" s="569"/>
      <c r="AT351" s="569"/>
      <c r="AU351" s="569">
        <f>SUM(AU350)</f>
        <v>795</v>
      </c>
      <c r="AV351" s="570">
        <f>SUM(AV350)</f>
        <v>3.6569999999999998E-2</v>
      </c>
      <c r="AW351" s="570">
        <f>SUM(AW350)</f>
        <v>2.1465000000000001E-2</v>
      </c>
      <c r="AX351" s="571"/>
      <c r="AY351" s="571"/>
      <c r="AZ351" s="572"/>
      <c r="BA351" s="573"/>
      <c r="BB351" s="567"/>
      <c r="BC351" s="574"/>
      <c r="BD351" s="575"/>
      <c r="BE351" s="576"/>
    </row>
    <row r="352" spans="1:57" s="324" customFormat="1" ht="15" customHeight="1" x14ac:dyDescent="0.25">
      <c r="A352" s="536">
        <v>1</v>
      </c>
      <c r="B352" s="537">
        <v>51.000001834000003</v>
      </c>
      <c r="C352" s="577" t="s">
        <v>400</v>
      </c>
      <c r="D352" s="539" t="s">
        <v>29</v>
      </c>
      <c r="E352" s="539" t="s">
        <v>47</v>
      </c>
      <c r="F352" s="539" t="s">
        <v>47</v>
      </c>
      <c r="G352" s="539" t="s">
        <v>47</v>
      </c>
      <c r="H352" s="540"/>
      <c r="I352" s="540"/>
      <c r="J352" s="540"/>
      <c r="K352" s="317"/>
      <c r="L352" s="541"/>
      <c r="M352" s="541"/>
      <c r="N352" s="541"/>
      <c r="O352" s="318"/>
      <c r="P352" s="541"/>
      <c r="Q352" s="541"/>
      <c r="R352" s="541"/>
      <c r="S352" s="318"/>
      <c r="T352" s="541"/>
      <c r="U352" s="541"/>
      <c r="V352" s="541"/>
      <c r="W352" s="318"/>
      <c r="X352" s="541">
        <v>69989</v>
      </c>
      <c r="Y352" s="541"/>
      <c r="Z352" s="541"/>
      <c r="AA352" s="318">
        <f>SUM(X352:Z352)</f>
        <v>69989</v>
      </c>
      <c r="AB352" s="541"/>
      <c r="AC352" s="541"/>
      <c r="AD352" s="541"/>
      <c r="AE352" s="318"/>
      <c r="AF352" s="541"/>
      <c r="AG352" s="541"/>
      <c r="AH352" s="541"/>
      <c r="AI352" s="318"/>
      <c r="AJ352" s="541"/>
      <c r="AK352" s="541"/>
      <c r="AL352" s="541"/>
      <c r="AM352" s="318"/>
      <c r="AN352" s="541"/>
      <c r="AO352" s="541"/>
      <c r="AP352" s="541"/>
      <c r="AQ352" s="318"/>
      <c r="AR352" s="331">
        <f t="shared" ref="AR352:AR382" si="75">H352+L352+P352+T352+X352+AB352+AF352+AJ352</f>
        <v>69989</v>
      </c>
      <c r="AS352" s="331"/>
      <c r="AT352" s="331"/>
      <c r="AU352" s="331">
        <f t="shared" si="68"/>
        <v>69989</v>
      </c>
      <c r="AV352" s="332">
        <f>((AU352/BC352)*BB352)/1000</f>
        <v>3.149505</v>
      </c>
      <c r="AW352" s="332">
        <f>(AU352*BD352)/1000</f>
        <v>1.5397579999999997</v>
      </c>
      <c r="AX352" s="536" t="s">
        <v>103</v>
      </c>
      <c r="AY352" s="536"/>
      <c r="AZ352" s="542"/>
      <c r="BA352" s="541"/>
      <c r="BB352" s="543">
        <v>45</v>
      </c>
      <c r="BC352" s="544">
        <v>1000</v>
      </c>
      <c r="BD352" s="545">
        <v>2.1999999999999999E-2</v>
      </c>
      <c r="BE352" s="578"/>
    </row>
    <row r="353" spans="1:57" s="351" customFormat="1" ht="15" customHeight="1" x14ac:dyDescent="0.25">
      <c r="A353" s="546"/>
      <c r="B353" s="547"/>
      <c r="C353" s="363" t="s">
        <v>30</v>
      </c>
      <c r="D353" s="361"/>
      <c r="E353" s="615"/>
      <c r="F353" s="615"/>
      <c r="G353" s="615"/>
      <c r="H353" s="549"/>
      <c r="I353" s="549"/>
      <c r="J353" s="549"/>
      <c r="K353" s="379"/>
      <c r="L353" s="550"/>
      <c r="M353" s="550"/>
      <c r="N353" s="550"/>
      <c r="O353" s="367"/>
      <c r="P353" s="550"/>
      <c r="Q353" s="550"/>
      <c r="R353" s="550"/>
      <c r="S353" s="367"/>
      <c r="T353" s="550"/>
      <c r="U353" s="550"/>
      <c r="V353" s="550"/>
      <c r="W353" s="367"/>
      <c r="X353" s="550">
        <f>SUM(X352)</f>
        <v>69989</v>
      </c>
      <c r="Y353" s="550"/>
      <c r="Z353" s="550"/>
      <c r="AA353" s="367">
        <f>SUM(AA352)</f>
        <v>69989</v>
      </c>
      <c r="AB353" s="550"/>
      <c r="AC353" s="550"/>
      <c r="AD353" s="550"/>
      <c r="AE353" s="367"/>
      <c r="AF353" s="550"/>
      <c r="AG353" s="550"/>
      <c r="AH353" s="550"/>
      <c r="AI353" s="367"/>
      <c r="AJ353" s="550"/>
      <c r="AK353" s="550"/>
      <c r="AL353" s="550"/>
      <c r="AM353" s="367"/>
      <c r="AN353" s="550"/>
      <c r="AO353" s="550"/>
      <c r="AP353" s="550"/>
      <c r="AQ353" s="367"/>
      <c r="AR353" s="366">
        <f t="shared" si="75"/>
        <v>69989</v>
      </c>
      <c r="AS353" s="366"/>
      <c r="AT353" s="366"/>
      <c r="AU353" s="366">
        <f t="shared" si="68"/>
        <v>69989</v>
      </c>
      <c r="AV353" s="369">
        <f>SUM(AV352)</f>
        <v>3.149505</v>
      </c>
      <c r="AW353" s="369">
        <f>SUM(AW352)</f>
        <v>1.5397579999999997</v>
      </c>
      <c r="AX353" s="546"/>
      <c r="AY353" s="546"/>
      <c r="AZ353" s="551"/>
      <c r="BA353" s="550"/>
      <c r="BB353" s="552"/>
      <c r="BC353" s="553"/>
      <c r="BD353" s="554"/>
      <c r="BE353" s="551"/>
    </row>
    <row r="354" spans="1:57" s="324" customFormat="1" ht="15" customHeight="1" x14ac:dyDescent="0.25">
      <c r="A354" s="536">
        <v>1</v>
      </c>
      <c r="B354" s="579">
        <v>51.000001832999999</v>
      </c>
      <c r="C354" s="577" t="s">
        <v>401</v>
      </c>
      <c r="D354" s="539" t="s">
        <v>29</v>
      </c>
      <c r="E354" s="539" t="s">
        <v>47</v>
      </c>
      <c r="F354" s="539" t="s">
        <v>47</v>
      </c>
      <c r="G354" s="539" t="s">
        <v>47</v>
      </c>
      <c r="H354" s="540"/>
      <c r="I354" s="540"/>
      <c r="J354" s="540"/>
      <c r="K354" s="317"/>
      <c r="L354" s="541"/>
      <c r="M354" s="541"/>
      <c r="N354" s="541"/>
      <c r="O354" s="318"/>
      <c r="P354" s="541"/>
      <c r="Q354" s="541"/>
      <c r="R354" s="541"/>
      <c r="S354" s="318"/>
      <c r="T354" s="541"/>
      <c r="U354" s="541"/>
      <c r="V354" s="541"/>
      <c r="W354" s="318"/>
      <c r="X354" s="541">
        <v>1966</v>
      </c>
      <c r="Y354" s="541"/>
      <c r="Z354" s="541"/>
      <c r="AA354" s="318">
        <f>SUM(X354:Z354)</f>
        <v>1966</v>
      </c>
      <c r="AB354" s="541"/>
      <c r="AC354" s="541"/>
      <c r="AD354" s="541"/>
      <c r="AE354" s="318"/>
      <c r="AF354" s="541"/>
      <c r="AG354" s="541"/>
      <c r="AH354" s="541"/>
      <c r="AI354" s="318"/>
      <c r="AJ354" s="541"/>
      <c r="AK354" s="541"/>
      <c r="AL354" s="541"/>
      <c r="AM354" s="318"/>
      <c r="AN354" s="541"/>
      <c r="AO354" s="541"/>
      <c r="AP354" s="541"/>
      <c r="AQ354" s="318"/>
      <c r="AR354" s="331">
        <f t="shared" si="75"/>
        <v>1966</v>
      </c>
      <c r="AS354" s="331"/>
      <c r="AT354" s="331"/>
      <c r="AU354" s="331">
        <f t="shared" si="68"/>
        <v>1966</v>
      </c>
      <c r="AV354" s="332">
        <f>((AU354/BC354)*BB354)/1000</f>
        <v>5.6711538461538459E-2</v>
      </c>
      <c r="AW354" s="332">
        <f>(AU354*BD354)/1000</f>
        <v>4.3251999999999999E-2</v>
      </c>
      <c r="AX354" s="536" t="s">
        <v>103</v>
      </c>
      <c r="AY354" s="536"/>
      <c r="AZ354" s="542"/>
      <c r="BA354" s="541">
        <v>1966</v>
      </c>
      <c r="BB354" s="543">
        <v>45</v>
      </c>
      <c r="BC354" s="544">
        <v>1560</v>
      </c>
      <c r="BD354" s="545">
        <v>2.1999999999999999E-2</v>
      </c>
      <c r="BE354" s="578"/>
    </row>
    <row r="355" spans="1:57" s="351" customFormat="1" ht="15" customHeight="1" x14ac:dyDescent="0.25">
      <c r="A355" s="546"/>
      <c r="B355" s="547"/>
      <c r="C355" s="363" t="s">
        <v>30</v>
      </c>
      <c r="D355" s="361"/>
      <c r="E355" s="615"/>
      <c r="F355" s="615"/>
      <c r="G355" s="615"/>
      <c r="H355" s="549"/>
      <c r="I355" s="549"/>
      <c r="J355" s="549"/>
      <c r="K355" s="379"/>
      <c r="L355" s="550"/>
      <c r="M355" s="550"/>
      <c r="N355" s="550"/>
      <c r="O355" s="367"/>
      <c r="P355" s="550"/>
      <c r="Q355" s="550"/>
      <c r="R355" s="550"/>
      <c r="S355" s="367"/>
      <c r="T355" s="550"/>
      <c r="U355" s="550"/>
      <c r="V355" s="550"/>
      <c r="W355" s="367"/>
      <c r="X355" s="550">
        <f>SUM(X354)</f>
        <v>1966</v>
      </c>
      <c r="Y355" s="550"/>
      <c r="Z355" s="550"/>
      <c r="AA355" s="367">
        <f>SUM(AA354)</f>
        <v>1966</v>
      </c>
      <c r="AB355" s="550"/>
      <c r="AC355" s="550"/>
      <c r="AD355" s="550"/>
      <c r="AE355" s="367"/>
      <c r="AF355" s="550"/>
      <c r="AG355" s="550"/>
      <c r="AH355" s="550"/>
      <c r="AI355" s="367"/>
      <c r="AJ355" s="550"/>
      <c r="AK355" s="550"/>
      <c r="AL355" s="550"/>
      <c r="AM355" s="367"/>
      <c r="AN355" s="550"/>
      <c r="AO355" s="550"/>
      <c r="AP355" s="550"/>
      <c r="AQ355" s="367"/>
      <c r="AR355" s="366">
        <f t="shared" si="75"/>
        <v>1966</v>
      </c>
      <c r="AS355" s="366"/>
      <c r="AT355" s="366"/>
      <c r="AU355" s="366">
        <f t="shared" si="68"/>
        <v>1966</v>
      </c>
      <c r="AV355" s="369">
        <f>SUM(AV354)</f>
        <v>5.6711538461538459E-2</v>
      </c>
      <c r="AW355" s="369">
        <f>SUM(AW354)</f>
        <v>4.3251999999999999E-2</v>
      </c>
      <c r="AX355" s="546"/>
      <c r="AY355" s="546"/>
      <c r="AZ355" s="551"/>
      <c r="BA355" s="550"/>
      <c r="BB355" s="552"/>
      <c r="BC355" s="553"/>
      <c r="BD355" s="554"/>
      <c r="BE355" s="551"/>
    </row>
    <row r="356" spans="1:57" s="324" customFormat="1" ht="15" customHeight="1" x14ac:dyDescent="0.25">
      <c r="A356" s="536">
        <v>1</v>
      </c>
      <c r="B356" s="537">
        <v>51.000001836999999</v>
      </c>
      <c r="C356" s="613" t="s">
        <v>402</v>
      </c>
      <c r="D356" s="539" t="s">
        <v>29</v>
      </c>
      <c r="E356" s="539" t="s">
        <v>47</v>
      </c>
      <c r="F356" s="539" t="s">
        <v>47</v>
      </c>
      <c r="G356" s="539" t="s">
        <v>47</v>
      </c>
      <c r="H356" s="540"/>
      <c r="I356" s="540"/>
      <c r="J356" s="540"/>
      <c r="K356" s="317"/>
      <c r="L356" s="541"/>
      <c r="M356" s="541"/>
      <c r="N356" s="541"/>
      <c r="O356" s="318"/>
      <c r="P356" s="541"/>
      <c r="Q356" s="541"/>
      <c r="R356" s="541"/>
      <c r="S356" s="318"/>
      <c r="T356" s="541"/>
      <c r="U356" s="541"/>
      <c r="V356" s="541"/>
      <c r="W356" s="318"/>
      <c r="X356" s="541">
        <v>2197</v>
      </c>
      <c r="Y356" s="541"/>
      <c r="Z356" s="541"/>
      <c r="AA356" s="318">
        <f>SUM(X356:Z356)</f>
        <v>2197</v>
      </c>
      <c r="AB356" s="541"/>
      <c r="AC356" s="541"/>
      <c r="AD356" s="541"/>
      <c r="AE356" s="318"/>
      <c r="AF356" s="541"/>
      <c r="AG356" s="541"/>
      <c r="AH356" s="541"/>
      <c r="AI356" s="318"/>
      <c r="AJ356" s="541"/>
      <c r="AK356" s="541"/>
      <c r="AL356" s="541"/>
      <c r="AM356" s="318"/>
      <c r="AN356" s="541"/>
      <c r="AO356" s="541"/>
      <c r="AP356" s="541"/>
      <c r="AQ356" s="318"/>
      <c r="AR356" s="331">
        <f t="shared" si="75"/>
        <v>2197</v>
      </c>
      <c r="AS356" s="331"/>
      <c r="AT356" s="331"/>
      <c r="AU356" s="331">
        <f t="shared" si="68"/>
        <v>2197</v>
      </c>
      <c r="AV356" s="332">
        <f>((AU356/BC356)*BB356)/1000</f>
        <v>7.6894999999999991E-2</v>
      </c>
      <c r="AW356" s="332">
        <f>(AU356*BD356)/1000</f>
        <v>6.1516000000000001E-2</v>
      </c>
      <c r="AX356" s="536" t="s">
        <v>103</v>
      </c>
      <c r="AY356" s="536"/>
      <c r="AZ356" s="542"/>
      <c r="BA356" s="541">
        <v>2197</v>
      </c>
      <c r="BB356" s="543">
        <v>42</v>
      </c>
      <c r="BC356" s="544">
        <v>1200</v>
      </c>
      <c r="BD356" s="545">
        <v>2.8000000000000001E-2</v>
      </c>
      <c r="BE356" s="542"/>
    </row>
    <row r="357" spans="1:57" s="351" customFormat="1" ht="15" customHeight="1" x14ac:dyDescent="0.25">
      <c r="A357" s="546"/>
      <c r="B357" s="547"/>
      <c r="C357" s="363" t="s">
        <v>30</v>
      </c>
      <c r="D357" s="361"/>
      <c r="E357" s="615"/>
      <c r="F357" s="615"/>
      <c r="G357" s="615"/>
      <c r="H357" s="549"/>
      <c r="I357" s="549"/>
      <c r="J357" s="549"/>
      <c r="K357" s="379"/>
      <c r="L357" s="550"/>
      <c r="M357" s="550"/>
      <c r="N357" s="550"/>
      <c r="O357" s="367"/>
      <c r="P357" s="550"/>
      <c r="Q357" s="550"/>
      <c r="R357" s="550"/>
      <c r="S357" s="367"/>
      <c r="T357" s="550"/>
      <c r="U357" s="550"/>
      <c r="V357" s="550"/>
      <c r="W357" s="367"/>
      <c r="X357" s="550">
        <f>SUM(X356)</f>
        <v>2197</v>
      </c>
      <c r="Y357" s="550"/>
      <c r="Z357" s="550"/>
      <c r="AA357" s="550">
        <f>SUM(AA356)</f>
        <v>2197</v>
      </c>
      <c r="AB357" s="550"/>
      <c r="AC357" s="550"/>
      <c r="AD357" s="550"/>
      <c r="AE357" s="367"/>
      <c r="AF357" s="550"/>
      <c r="AG357" s="550"/>
      <c r="AH357" s="550"/>
      <c r="AI357" s="367"/>
      <c r="AJ357" s="550"/>
      <c r="AK357" s="550"/>
      <c r="AL357" s="550"/>
      <c r="AM357" s="367"/>
      <c r="AN357" s="550"/>
      <c r="AO357" s="550"/>
      <c r="AP357" s="550"/>
      <c r="AQ357" s="367"/>
      <c r="AR357" s="366">
        <f t="shared" si="75"/>
        <v>2197</v>
      </c>
      <c r="AS357" s="366"/>
      <c r="AT357" s="366"/>
      <c r="AU357" s="366">
        <f t="shared" si="68"/>
        <v>2197</v>
      </c>
      <c r="AV357" s="583">
        <f>SUM(AV356)</f>
        <v>7.6894999999999991E-2</v>
      </c>
      <c r="AW357" s="583">
        <f>SUM(AW356)</f>
        <v>6.1516000000000001E-2</v>
      </c>
      <c r="AX357" s="546"/>
      <c r="AY357" s="546"/>
      <c r="AZ357" s="551"/>
      <c r="BA357" s="550"/>
      <c r="BB357" s="552"/>
      <c r="BC357" s="553"/>
      <c r="BD357" s="554"/>
      <c r="BE357" s="551"/>
    </row>
    <row r="358" spans="1:57" s="324" customFormat="1" ht="15" customHeight="1" x14ac:dyDescent="0.25">
      <c r="A358" s="536">
        <v>1</v>
      </c>
      <c r="B358" s="537">
        <v>51.000001844000003</v>
      </c>
      <c r="C358" s="577" t="s">
        <v>403</v>
      </c>
      <c r="D358" s="539" t="s">
        <v>29</v>
      </c>
      <c r="E358" s="539" t="s">
        <v>47</v>
      </c>
      <c r="F358" s="539" t="s">
        <v>47</v>
      </c>
      <c r="G358" s="539" t="s">
        <v>47</v>
      </c>
      <c r="H358" s="540"/>
      <c r="I358" s="540"/>
      <c r="J358" s="540"/>
      <c r="K358" s="317"/>
      <c r="L358" s="541"/>
      <c r="M358" s="541"/>
      <c r="N358" s="541"/>
      <c r="O358" s="318"/>
      <c r="P358" s="541"/>
      <c r="Q358" s="541"/>
      <c r="R358" s="541"/>
      <c r="S358" s="318"/>
      <c r="T358" s="541"/>
      <c r="U358" s="541"/>
      <c r="V358" s="541"/>
      <c r="W358" s="318"/>
      <c r="X358" s="541">
        <v>2090</v>
      </c>
      <c r="Y358" s="541"/>
      <c r="Z358" s="541"/>
      <c r="AA358" s="318">
        <f>SUM(X358:Z358)</f>
        <v>2090</v>
      </c>
      <c r="AB358" s="541"/>
      <c r="AC358" s="541"/>
      <c r="AD358" s="541"/>
      <c r="AE358" s="318"/>
      <c r="AF358" s="541"/>
      <c r="AG358" s="541"/>
      <c r="AH358" s="541"/>
      <c r="AI358" s="318"/>
      <c r="AJ358" s="541"/>
      <c r="AK358" s="541"/>
      <c r="AL358" s="541"/>
      <c r="AM358" s="318"/>
      <c r="AN358" s="541"/>
      <c r="AO358" s="541"/>
      <c r="AP358" s="541"/>
      <c r="AQ358" s="318"/>
      <c r="AR358" s="331">
        <f t="shared" si="75"/>
        <v>2090</v>
      </c>
      <c r="AS358" s="331"/>
      <c r="AT358" s="331"/>
      <c r="AU358" s="331">
        <f t="shared" si="68"/>
        <v>2090</v>
      </c>
      <c r="AV358" s="332">
        <f>((AU358/BC358)*BB358)/1000</f>
        <v>6.2699999999999992E-2</v>
      </c>
      <c r="AW358" s="332">
        <f>(AU358*BD358)/1000</f>
        <v>4.8070000000000002E-2</v>
      </c>
      <c r="AX358" s="536" t="s">
        <v>43</v>
      </c>
      <c r="AY358" s="536"/>
      <c r="AZ358" s="542"/>
      <c r="BA358" s="541"/>
      <c r="BB358" s="543">
        <v>45</v>
      </c>
      <c r="BC358" s="544">
        <v>1500</v>
      </c>
      <c r="BD358" s="545">
        <v>2.3E-2</v>
      </c>
      <c r="BE358" s="578"/>
    </row>
    <row r="359" spans="1:57" s="351" customFormat="1" ht="15" customHeight="1" x14ac:dyDescent="0.25">
      <c r="A359" s="546"/>
      <c r="B359" s="547"/>
      <c r="C359" s="363" t="s">
        <v>30</v>
      </c>
      <c r="D359" s="361"/>
      <c r="E359" s="615"/>
      <c r="F359" s="615"/>
      <c r="G359" s="615"/>
      <c r="H359" s="549"/>
      <c r="I359" s="549"/>
      <c r="J359" s="549"/>
      <c r="K359" s="379"/>
      <c r="L359" s="550"/>
      <c r="M359" s="550"/>
      <c r="N359" s="550"/>
      <c r="O359" s="367"/>
      <c r="P359" s="550"/>
      <c r="Q359" s="550"/>
      <c r="R359" s="550"/>
      <c r="S359" s="367"/>
      <c r="T359" s="550"/>
      <c r="U359" s="550"/>
      <c r="V359" s="550"/>
      <c r="W359" s="367"/>
      <c r="X359" s="550">
        <f>SUM(X358)</f>
        <v>2090</v>
      </c>
      <c r="Y359" s="550"/>
      <c r="Z359" s="550"/>
      <c r="AA359" s="367">
        <f>SUM(AA358)</f>
        <v>2090</v>
      </c>
      <c r="AB359" s="550"/>
      <c r="AC359" s="550"/>
      <c r="AD359" s="550"/>
      <c r="AE359" s="367"/>
      <c r="AF359" s="550"/>
      <c r="AG359" s="550"/>
      <c r="AH359" s="550"/>
      <c r="AI359" s="367"/>
      <c r="AJ359" s="550"/>
      <c r="AK359" s="550"/>
      <c r="AL359" s="550"/>
      <c r="AM359" s="367"/>
      <c r="AN359" s="550"/>
      <c r="AO359" s="550"/>
      <c r="AP359" s="550"/>
      <c r="AQ359" s="367"/>
      <c r="AR359" s="366">
        <f t="shared" si="75"/>
        <v>2090</v>
      </c>
      <c r="AS359" s="366"/>
      <c r="AT359" s="366"/>
      <c r="AU359" s="366">
        <f t="shared" si="68"/>
        <v>2090</v>
      </c>
      <c r="AV359" s="369">
        <f>SUM(AV358)</f>
        <v>6.2699999999999992E-2</v>
      </c>
      <c r="AW359" s="369">
        <f>SUM(AW358)</f>
        <v>4.8070000000000002E-2</v>
      </c>
      <c r="AX359" s="546"/>
      <c r="AY359" s="546"/>
      <c r="AZ359" s="551"/>
      <c r="BA359" s="550"/>
      <c r="BB359" s="552"/>
      <c r="BC359" s="553"/>
      <c r="BD359" s="554"/>
      <c r="BE359" s="551"/>
    </row>
    <row r="360" spans="1:57" s="324" customFormat="1" ht="15" customHeight="1" x14ac:dyDescent="0.25">
      <c r="A360" s="536">
        <v>1</v>
      </c>
      <c r="B360" s="579">
        <v>51.000001838999999</v>
      </c>
      <c r="C360" s="577" t="s">
        <v>404</v>
      </c>
      <c r="D360" s="539" t="s">
        <v>29</v>
      </c>
      <c r="E360" s="539" t="s">
        <v>47</v>
      </c>
      <c r="F360" s="539" t="s">
        <v>47</v>
      </c>
      <c r="G360" s="539" t="s">
        <v>47</v>
      </c>
      <c r="H360" s="540"/>
      <c r="I360" s="540"/>
      <c r="J360" s="540"/>
      <c r="K360" s="317"/>
      <c r="L360" s="541"/>
      <c r="M360" s="541"/>
      <c r="N360" s="541"/>
      <c r="O360" s="318"/>
      <c r="P360" s="541"/>
      <c r="Q360" s="541"/>
      <c r="R360" s="541"/>
      <c r="S360" s="318"/>
      <c r="T360" s="541"/>
      <c r="U360" s="541"/>
      <c r="V360" s="541"/>
      <c r="W360" s="318"/>
      <c r="X360" s="541">
        <v>8790</v>
      </c>
      <c r="Y360" s="541"/>
      <c r="Z360" s="541"/>
      <c r="AA360" s="318">
        <f>SUM(X360:Z360)</f>
        <v>8790</v>
      </c>
      <c r="AB360" s="541"/>
      <c r="AC360" s="541"/>
      <c r="AD360" s="541"/>
      <c r="AE360" s="318"/>
      <c r="AF360" s="541"/>
      <c r="AG360" s="541"/>
      <c r="AH360" s="541"/>
      <c r="AI360" s="318"/>
      <c r="AJ360" s="541"/>
      <c r="AK360" s="541"/>
      <c r="AL360" s="541"/>
      <c r="AM360" s="318"/>
      <c r="AN360" s="541"/>
      <c r="AO360" s="541"/>
      <c r="AP360" s="541"/>
      <c r="AQ360" s="318"/>
      <c r="AR360" s="331">
        <f t="shared" si="75"/>
        <v>8790</v>
      </c>
      <c r="AS360" s="331"/>
      <c r="AT360" s="331"/>
      <c r="AU360" s="331">
        <f t="shared" si="68"/>
        <v>8790</v>
      </c>
      <c r="AV360" s="332">
        <f>((AU360/BC360)*BB360)/1000</f>
        <v>0.26369999999999999</v>
      </c>
      <c r="AW360" s="332">
        <f>(AU360*BD360)/1000</f>
        <v>0.17580000000000001</v>
      </c>
      <c r="AX360" s="536" t="s">
        <v>43</v>
      </c>
      <c r="AY360" s="536"/>
      <c r="AZ360" s="542"/>
      <c r="BA360" s="541"/>
      <c r="BB360" s="543">
        <v>45</v>
      </c>
      <c r="BC360" s="544">
        <v>1500</v>
      </c>
      <c r="BD360" s="545">
        <v>0.02</v>
      </c>
      <c r="BE360" s="578"/>
    </row>
    <row r="361" spans="1:57" s="351" customFormat="1" ht="15" customHeight="1" x14ac:dyDescent="0.25">
      <c r="A361" s="546"/>
      <c r="B361" s="547"/>
      <c r="C361" s="363" t="s">
        <v>30</v>
      </c>
      <c r="D361" s="361"/>
      <c r="E361" s="615"/>
      <c r="F361" s="615"/>
      <c r="G361" s="615"/>
      <c r="H361" s="549"/>
      <c r="I361" s="549"/>
      <c r="J361" s="549"/>
      <c r="K361" s="379"/>
      <c r="L361" s="550"/>
      <c r="M361" s="550"/>
      <c r="N361" s="550"/>
      <c r="O361" s="367"/>
      <c r="P361" s="550"/>
      <c r="Q361" s="550"/>
      <c r="R361" s="550"/>
      <c r="S361" s="367"/>
      <c r="T361" s="550"/>
      <c r="U361" s="550"/>
      <c r="V361" s="550"/>
      <c r="W361" s="367"/>
      <c r="X361" s="550">
        <f>SUM(X360)</f>
        <v>8790</v>
      </c>
      <c r="Y361" s="550"/>
      <c r="Z361" s="550"/>
      <c r="AA361" s="367">
        <f>SUM(AA360)</f>
        <v>8790</v>
      </c>
      <c r="AB361" s="550"/>
      <c r="AC361" s="550"/>
      <c r="AD361" s="550"/>
      <c r="AE361" s="367"/>
      <c r="AF361" s="550"/>
      <c r="AG361" s="550"/>
      <c r="AH361" s="550"/>
      <c r="AI361" s="367"/>
      <c r="AJ361" s="550"/>
      <c r="AK361" s="550"/>
      <c r="AL361" s="550"/>
      <c r="AM361" s="367"/>
      <c r="AN361" s="550"/>
      <c r="AO361" s="550"/>
      <c r="AP361" s="550"/>
      <c r="AQ361" s="367"/>
      <c r="AR361" s="366">
        <f t="shared" si="75"/>
        <v>8790</v>
      </c>
      <c r="AS361" s="366"/>
      <c r="AT361" s="366"/>
      <c r="AU361" s="366">
        <f t="shared" si="68"/>
        <v>8790</v>
      </c>
      <c r="AV361" s="369">
        <f>SUM(AV360)</f>
        <v>0.26369999999999999</v>
      </c>
      <c r="AW361" s="369">
        <f>SUM(AW360)</f>
        <v>0.17580000000000001</v>
      </c>
      <c r="AX361" s="546"/>
      <c r="AY361" s="546"/>
      <c r="AZ361" s="551"/>
      <c r="BA361" s="550"/>
      <c r="BB361" s="552"/>
      <c r="BC361" s="553"/>
      <c r="BD361" s="554"/>
      <c r="BE361" s="551"/>
    </row>
    <row r="362" spans="1:57" s="324" customFormat="1" ht="32.25" customHeight="1" x14ac:dyDescent="0.25">
      <c r="A362" s="536">
        <v>1</v>
      </c>
      <c r="B362" s="537">
        <v>51.000001842000003</v>
      </c>
      <c r="C362" s="613" t="s">
        <v>405</v>
      </c>
      <c r="D362" s="539" t="s">
        <v>29</v>
      </c>
      <c r="E362" s="539" t="s">
        <v>47</v>
      </c>
      <c r="F362" s="539" t="s">
        <v>47</v>
      </c>
      <c r="G362" s="539" t="s">
        <v>47</v>
      </c>
      <c r="H362" s="540"/>
      <c r="I362" s="540"/>
      <c r="J362" s="540"/>
      <c r="K362" s="317"/>
      <c r="L362" s="541"/>
      <c r="M362" s="541"/>
      <c r="N362" s="541"/>
      <c r="O362" s="318"/>
      <c r="P362" s="541"/>
      <c r="Q362" s="541"/>
      <c r="R362" s="541"/>
      <c r="S362" s="318"/>
      <c r="T362" s="541"/>
      <c r="U362" s="541"/>
      <c r="V362" s="541"/>
      <c r="W362" s="318"/>
      <c r="X362" s="541">
        <v>4954</v>
      </c>
      <c r="Y362" s="541"/>
      <c r="Z362" s="541"/>
      <c r="AA362" s="318">
        <f>SUM(X362:Z362)</f>
        <v>4954</v>
      </c>
      <c r="AB362" s="541"/>
      <c r="AC362" s="541"/>
      <c r="AD362" s="541"/>
      <c r="AE362" s="318"/>
      <c r="AF362" s="541"/>
      <c r="AG362" s="541"/>
      <c r="AH362" s="541"/>
      <c r="AI362" s="318"/>
      <c r="AJ362" s="541"/>
      <c r="AK362" s="541"/>
      <c r="AL362" s="541"/>
      <c r="AM362" s="318"/>
      <c r="AN362" s="541"/>
      <c r="AO362" s="541"/>
      <c r="AP362" s="541"/>
      <c r="AQ362" s="318"/>
      <c r="AR362" s="331">
        <f t="shared" si="75"/>
        <v>4954</v>
      </c>
      <c r="AS362" s="331"/>
      <c r="AT362" s="331"/>
      <c r="AU362" s="331">
        <f t="shared" si="68"/>
        <v>4954</v>
      </c>
      <c r="AV362" s="332">
        <f>((AU362/BC362)*BB362)/1000</f>
        <v>0.14862</v>
      </c>
      <c r="AW362" s="332">
        <f>(AU362*BD362)/1000</f>
        <v>0.104034</v>
      </c>
      <c r="AX362" s="536" t="s">
        <v>43</v>
      </c>
      <c r="AY362" s="536"/>
      <c r="AZ362" s="542"/>
      <c r="BA362" s="541"/>
      <c r="BB362" s="543">
        <v>45</v>
      </c>
      <c r="BC362" s="544">
        <v>1500</v>
      </c>
      <c r="BD362" s="545">
        <v>2.1000000000000001E-2</v>
      </c>
      <c r="BE362" s="578"/>
    </row>
    <row r="363" spans="1:57" s="351" customFormat="1" ht="15" customHeight="1" x14ac:dyDescent="0.25">
      <c r="A363" s="546"/>
      <c r="B363" s="547"/>
      <c r="C363" s="363" t="s">
        <v>30</v>
      </c>
      <c r="D363" s="361"/>
      <c r="E363" s="615"/>
      <c r="F363" s="615"/>
      <c r="G363" s="615"/>
      <c r="H363" s="549"/>
      <c r="I363" s="549"/>
      <c r="J363" s="549"/>
      <c r="K363" s="379"/>
      <c r="L363" s="550"/>
      <c r="M363" s="550"/>
      <c r="N363" s="550"/>
      <c r="O363" s="367"/>
      <c r="P363" s="550"/>
      <c r="Q363" s="550"/>
      <c r="R363" s="550"/>
      <c r="S363" s="367"/>
      <c r="T363" s="550"/>
      <c r="U363" s="550"/>
      <c r="V363" s="550"/>
      <c r="W363" s="367"/>
      <c r="X363" s="550">
        <f>SUM(X362)</f>
        <v>4954</v>
      </c>
      <c r="Y363" s="550"/>
      <c r="Z363" s="550"/>
      <c r="AA363" s="367">
        <f>SUM(AA362)</f>
        <v>4954</v>
      </c>
      <c r="AB363" s="550"/>
      <c r="AC363" s="550"/>
      <c r="AD363" s="550"/>
      <c r="AE363" s="367"/>
      <c r="AF363" s="550"/>
      <c r="AG363" s="550"/>
      <c r="AH363" s="550"/>
      <c r="AI363" s="367"/>
      <c r="AJ363" s="550"/>
      <c r="AK363" s="550"/>
      <c r="AL363" s="550"/>
      <c r="AM363" s="367"/>
      <c r="AN363" s="550"/>
      <c r="AO363" s="550"/>
      <c r="AP363" s="550"/>
      <c r="AQ363" s="367"/>
      <c r="AR363" s="366">
        <f t="shared" si="75"/>
        <v>4954</v>
      </c>
      <c r="AS363" s="366"/>
      <c r="AT363" s="366"/>
      <c r="AU363" s="366">
        <f t="shared" si="68"/>
        <v>4954</v>
      </c>
      <c r="AV363" s="369">
        <f>SUM(AV362)</f>
        <v>0.14862</v>
      </c>
      <c r="AW363" s="369">
        <f>SUM(AW362)</f>
        <v>0.104034</v>
      </c>
      <c r="AX363" s="546"/>
      <c r="AY363" s="546"/>
      <c r="AZ363" s="551"/>
      <c r="BA363" s="550"/>
      <c r="BB363" s="552"/>
      <c r="BC363" s="553"/>
      <c r="BD363" s="554"/>
      <c r="BE363" s="551"/>
    </row>
    <row r="364" spans="1:57" s="324" customFormat="1" ht="27" customHeight="1" x14ac:dyDescent="0.25">
      <c r="A364" s="536">
        <v>1</v>
      </c>
      <c r="B364" s="537">
        <v>51.000001841</v>
      </c>
      <c r="C364" s="613" t="s">
        <v>406</v>
      </c>
      <c r="D364" s="539" t="s">
        <v>29</v>
      </c>
      <c r="E364" s="539" t="s">
        <v>47</v>
      </c>
      <c r="F364" s="539" t="s">
        <v>47</v>
      </c>
      <c r="G364" s="539" t="s">
        <v>47</v>
      </c>
      <c r="H364" s="540"/>
      <c r="I364" s="540"/>
      <c r="J364" s="540"/>
      <c r="K364" s="317"/>
      <c r="L364" s="541"/>
      <c r="M364" s="541"/>
      <c r="N364" s="541"/>
      <c r="O364" s="318"/>
      <c r="P364" s="541"/>
      <c r="Q364" s="541"/>
      <c r="R364" s="541"/>
      <c r="S364" s="318"/>
      <c r="T364" s="541"/>
      <c r="U364" s="541"/>
      <c r="V364" s="541"/>
      <c r="W364" s="318"/>
      <c r="X364" s="541">
        <v>4000</v>
      </c>
      <c r="Y364" s="541"/>
      <c r="Z364" s="541"/>
      <c r="AA364" s="318">
        <f>SUM(X364:Z364)</f>
        <v>4000</v>
      </c>
      <c r="AB364" s="541"/>
      <c r="AC364" s="541"/>
      <c r="AD364" s="541"/>
      <c r="AE364" s="318"/>
      <c r="AF364" s="541"/>
      <c r="AG364" s="541"/>
      <c r="AH364" s="541"/>
      <c r="AI364" s="318"/>
      <c r="AJ364" s="541"/>
      <c r="AK364" s="541"/>
      <c r="AL364" s="541"/>
      <c r="AM364" s="318"/>
      <c r="AN364" s="541"/>
      <c r="AO364" s="541"/>
      <c r="AP364" s="541"/>
      <c r="AQ364" s="318"/>
      <c r="AR364" s="331">
        <f t="shared" si="75"/>
        <v>4000</v>
      </c>
      <c r="AS364" s="331"/>
      <c r="AT364" s="331"/>
      <c r="AU364" s="331">
        <f t="shared" si="68"/>
        <v>4000</v>
      </c>
      <c r="AV364" s="332">
        <f>((AU364/BC364)*BB364)/1000</f>
        <v>0.12</v>
      </c>
      <c r="AW364" s="332">
        <f>(AU364*BD364)/1000</f>
        <v>8.4000000000000005E-2</v>
      </c>
      <c r="AX364" s="536" t="s">
        <v>43</v>
      </c>
      <c r="AY364" s="536"/>
      <c r="AZ364" s="542"/>
      <c r="BA364" s="541"/>
      <c r="BB364" s="543">
        <v>45</v>
      </c>
      <c r="BC364" s="544">
        <v>1500</v>
      </c>
      <c r="BD364" s="545">
        <v>2.1000000000000001E-2</v>
      </c>
      <c r="BE364" s="578"/>
    </row>
    <row r="365" spans="1:57" s="351" customFormat="1" ht="15" customHeight="1" x14ac:dyDescent="0.25">
      <c r="A365" s="546"/>
      <c r="B365" s="547"/>
      <c r="C365" s="363" t="s">
        <v>30</v>
      </c>
      <c r="D365" s="361"/>
      <c r="E365" s="615"/>
      <c r="F365" s="615"/>
      <c r="G365" s="615"/>
      <c r="H365" s="549"/>
      <c r="I365" s="549"/>
      <c r="J365" s="549"/>
      <c r="K365" s="379"/>
      <c r="L365" s="550"/>
      <c r="M365" s="550"/>
      <c r="N365" s="550"/>
      <c r="O365" s="367"/>
      <c r="P365" s="550"/>
      <c r="Q365" s="550"/>
      <c r="R365" s="550"/>
      <c r="S365" s="367"/>
      <c r="T365" s="550"/>
      <c r="U365" s="550"/>
      <c r="V365" s="550"/>
      <c r="W365" s="367"/>
      <c r="X365" s="550">
        <f>SUM(X364)</f>
        <v>4000</v>
      </c>
      <c r="Y365" s="550"/>
      <c r="Z365" s="550"/>
      <c r="AA365" s="367">
        <f>SUM(AA364)</f>
        <v>4000</v>
      </c>
      <c r="AB365" s="550"/>
      <c r="AC365" s="550"/>
      <c r="AD365" s="550"/>
      <c r="AE365" s="367"/>
      <c r="AF365" s="550"/>
      <c r="AG365" s="550"/>
      <c r="AH365" s="550"/>
      <c r="AI365" s="367"/>
      <c r="AJ365" s="550"/>
      <c r="AK365" s="550"/>
      <c r="AL365" s="550"/>
      <c r="AM365" s="367"/>
      <c r="AN365" s="550"/>
      <c r="AO365" s="550"/>
      <c r="AP365" s="550"/>
      <c r="AQ365" s="367"/>
      <c r="AR365" s="366">
        <f t="shared" si="75"/>
        <v>4000</v>
      </c>
      <c r="AS365" s="366"/>
      <c r="AT365" s="366"/>
      <c r="AU365" s="366">
        <f t="shared" si="68"/>
        <v>4000</v>
      </c>
      <c r="AV365" s="369">
        <f>SUM(AV364)</f>
        <v>0.12</v>
      </c>
      <c r="AW365" s="369">
        <f>SUM(AW364)</f>
        <v>8.4000000000000005E-2</v>
      </c>
      <c r="AX365" s="546"/>
      <c r="AY365" s="546"/>
      <c r="AZ365" s="551"/>
      <c r="BA365" s="550"/>
      <c r="BB365" s="552"/>
      <c r="BC365" s="553"/>
      <c r="BD365" s="554"/>
      <c r="BE365" s="551"/>
    </row>
    <row r="366" spans="1:57" s="324" customFormat="1" ht="15" customHeight="1" x14ac:dyDescent="0.25">
      <c r="A366" s="536">
        <v>1</v>
      </c>
      <c r="B366" s="537">
        <v>51.000001847999997</v>
      </c>
      <c r="C366" s="613" t="s">
        <v>407</v>
      </c>
      <c r="D366" s="539" t="s">
        <v>29</v>
      </c>
      <c r="E366" s="539" t="s">
        <v>47</v>
      </c>
      <c r="F366" s="539" t="s">
        <v>47</v>
      </c>
      <c r="G366" s="539" t="s">
        <v>47</v>
      </c>
      <c r="H366" s="540"/>
      <c r="I366" s="540"/>
      <c r="J366" s="540"/>
      <c r="K366" s="317"/>
      <c r="L366" s="541"/>
      <c r="M366" s="541"/>
      <c r="N366" s="541"/>
      <c r="O366" s="318"/>
      <c r="P366" s="541"/>
      <c r="Q366" s="541"/>
      <c r="R366" s="541"/>
      <c r="S366" s="318"/>
      <c r="T366" s="541"/>
      <c r="U366" s="541"/>
      <c r="V366" s="541"/>
      <c r="W366" s="318"/>
      <c r="X366" s="541">
        <v>74721</v>
      </c>
      <c r="Y366" s="541"/>
      <c r="Z366" s="541"/>
      <c r="AA366" s="318">
        <f>SUM(X366:Z366)</f>
        <v>74721</v>
      </c>
      <c r="AB366" s="541"/>
      <c r="AC366" s="541"/>
      <c r="AD366" s="541"/>
      <c r="AE366" s="318"/>
      <c r="AF366" s="541"/>
      <c r="AG366" s="541"/>
      <c r="AH366" s="541"/>
      <c r="AI366" s="318"/>
      <c r="AJ366" s="541"/>
      <c r="AK366" s="541"/>
      <c r="AL366" s="541"/>
      <c r="AM366" s="318"/>
      <c r="AN366" s="541"/>
      <c r="AO366" s="541"/>
      <c r="AP366" s="541"/>
      <c r="AQ366" s="318"/>
      <c r="AR366" s="331">
        <f t="shared" si="75"/>
        <v>74721</v>
      </c>
      <c r="AS366" s="331"/>
      <c r="AT366" s="331"/>
      <c r="AU366" s="331">
        <f t="shared" si="68"/>
        <v>74721</v>
      </c>
      <c r="AV366" s="332">
        <f>((AU366/BC366)*BB366)/1000</f>
        <v>2.2416300000000002</v>
      </c>
      <c r="AW366" s="332">
        <f>(AU366*BD366)/1000</f>
        <v>1.7185830000000002</v>
      </c>
      <c r="AX366" s="536" t="s">
        <v>43</v>
      </c>
      <c r="AY366" s="536"/>
      <c r="AZ366" s="542"/>
      <c r="BA366" s="541"/>
      <c r="BB366" s="543">
        <v>45</v>
      </c>
      <c r="BC366" s="544">
        <v>1500</v>
      </c>
      <c r="BD366" s="545">
        <v>2.3E-2</v>
      </c>
      <c r="BE366" s="578"/>
    </row>
    <row r="367" spans="1:57" s="324" customFormat="1" ht="15" customHeight="1" x14ac:dyDescent="0.25">
      <c r="A367" s="536">
        <v>2</v>
      </c>
      <c r="B367" s="537">
        <v>51.000001847999997</v>
      </c>
      <c r="C367" s="613" t="s">
        <v>407</v>
      </c>
      <c r="D367" s="539" t="s">
        <v>29</v>
      </c>
      <c r="E367" s="539">
        <v>1</v>
      </c>
      <c r="F367" s="539">
        <v>68</v>
      </c>
      <c r="G367" s="539">
        <v>260</v>
      </c>
      <c r="H367" s="540"/>
      <c r="I367" s="540"/>
      <c r="J367" s="540"/>
      <c r="K367" s="317"/>
      <c r="L367" s="541"/>
      <c r="M367" s="541"/>
      <c r="N367" s="541"/>
      <c r="O367" s="318"/>
      <c r="P367" s="541"/>
      <c r="Q367" s="541"/>
      <c r="R367" s="541"/>
      <c r="S367" s="318"/>
      <c r="T367" s="541"/>
      <c r="U367" s="541"/>
      <c r="V367" s="541"/>
      <c r="W367" s="318"/>
      <c r="X367" s="541">
        <v>7500</v>
      </c>
      <c r="Y367" s="541"/>
      <c r="Z367" s="541"/>
      <c r="AA367" s="318">
        <f>SUM(X367:Z367)</f>
        <v>7500</v>
      </c>
      <c r="AB367" s="541"/>
      <c r="AC367" s="541"/>
      <c r="AD367" s="541"/>
      <c r="AE367" s="318"/>
      <c r="AF367" s="541"/>
      <c r="AG367" s="541"/>
      <c r="AH367" s="541"/>
      <c r="AI367" s="318"/>
      <c r="AJ367" s="541"/>
      <c r="AK367" s="541"/>
      <c r="AL367" s="541"/>
      <c r="AM367" s="318"/>
      <c r="AN367" s="541"/>
      <c r="AO367" s="541"/>
      <c r="AP367" s="541"/>
      <c r="AQ367" s="318"/>
      <c r="AR367" s="331">
        <f t="shared" si="75"/>
        <v>7500</v>
      </c>
      <c r="AS367" s="331"/>
      <c r="AT367" s="331"/>
      <c r="AU367" s="331">
        <f t="shared" si="68"/>
        <v>7500</v>
      </c>
      <c r="AV367" s="332">
        <f>((AU367/BC367)*BB367)/1000</f>
        <v>0.22500000000000001</v>
      </c>
      <c r="AW367" s="332">
        <f>(AU367*BD367)/1000</f>
        <v>0.17249999999999999</v>
      </c>
      <c r="AX367" s="536" t="s">
        <v>43</v>
      </c>
      <c r="AY367" s="536"/>
      <c r="AZ367" s="542"/>
      <c r="BA367" s="541"/>
      <c r="BB367" s="543">
        <v>45</v>
      </c>
      <c r="BC367" s="544">
        <v>1500</v>
      </c>
      <c r="BD367" s="545">
        <v>2.3E-2</v>
      </c>
      <c r="BE367" s="578"/>
    </row>
    <row r="368" spans="1:57" s="351" customFormat="1" ht="15" customHeight="1" x14ac:dyDescent="0.25">
      <c r="A368" s="546"/>
      <c r="B368" s="552"/>
      <c r="C368" s="363" t="s">
        <v>30</v>
      </c>
      <c r="D368" s="361"/>
      <c r="E368" s="548"/>
      <c r="F368" s="548"/>
      <c r="G368" s="548"/>
      <c r="H368" s="549"/>
      <c r="I368" s="549"/>
      <c r="J368" s="549"/>
      <c r="K368" s="549"/>
      <c r="L368" s="550"/>
      <c r="M368" s="550"/>
      <c r="N368" s="550"/>
      <c r="O368" s="550"/>
      <c r="P368" s="550"/>
      <c r="Q368" s="550"/>
      <c r="R368" s="550"/>
      <c r="S368" s="550"/>
      <c r="T368" s="550"/>
      <c r="U368" s="550"/>
      <c r="V368" s="550"/>
      <c r="W368" s="550"/>
      <c r="X368" s="550">
        <f>SUM(X366:X367)</f>
        <v>82221</v>
      </c>
      <c r="Y368" s="550"/>
      <c r="Z368" s="550"/>
      <c r="AA368" s="550">
        <f>SUM(AA366:AA367)</f>
        <v>82221</v>
      </c>
      <c r="AB368" s="550"/>
      <c r="AC368" s="550"/>
      <c r="AD368" s="550"/>
      <c r="AE368" s="550"/>
      <c r="AF368" s="550"/>
      <c r="AG368" s="550"/>
      <c r="AH368" s="550"/>
      <c r="AI368" s="550"/>
      <c r="AJ368" s="550"/>
      <c r="AK368" s="550"/>
      <c r="AL368" s="550"/>
      <c r="AM368" s="550"/>
      <c r="AN368" s="550"/>
      <c r="AO368" s="550"/>
      <c r="AP368" s="550"/>
      <c r="AQ368" s="550"/>
      <c r="AR368" s="366">
        <f t="shared" si="75"/>
        <v>82221</v>
      </c>
      <c r="AS368" s="366"/>
      <c r="AT368" s="366"/>
      <c r="AU368" s="366">
        <f t="shared" si="68"/>
        <v>82221</v>
      </c>
      <c r="AV368" s="583">
        <f>SUM(AV366:AV367)</f>
        <v>2.4666300000000003</v>
      </c>
      <c r="AW368" s="583">
        <f>SUM(AW366:AW367)</f>
        <v>1.8910830000000001</v>
      </c>
      <c r="AX368" s="546"/>
      <c r="AY368" s="546"/>
      <c r="AZ368" s="551"/>
      <c r="BA368" s="550"/>
      <c r="BB368" s="552"/>
      <c r="BC368" s="553"/>
      <c r="BD368" s="554"/>
      <c r="BE368" s="548"/>
    </row>
    <row r="369" spans="1:57" s="324" customFormat="1" ht="15" customHeight="1" x14ac:dyDescent="0.25">
      <c r="A369" s="536">
        <v>1</v>
      </c>
      <c r="B369" s="537">
        <v>51.000001855000001</v>
      </c>
      <c r="C369" s="577" t="s">
        <v>408</v>
      </c>
      <c r="D369" s="539" t="s">
        <v>29</v>
      </c>
      <c r="E369" s="539" t="s">
        <v>47</v>
      </c>
      <c r="F369" s="539" t="s">
        <v>47</v>
      </c>
      <c r="G369" s="539" t="s">
        <v>47</v>
      </c>
      <c r="H369" s="540"/>
      <c r="I369" s="540"/>
      <c r="J369" s="540"/>
      <c r="K369" s="317"/>
      <c r="L369" s="541"/>
      <c r="M369" s="541"/>
      <c r="N369" s="541"/>
      <c r="O369" s="318"/>
      <c r="P369" s="541"/>
      <c r="Q369" s="541"/>
      <c r="R369" s="541"/>
      <c r="S369" s="318"/>
      <c r="T369" s="541"/>
      <c r="U369" s="541"/>
      <c r="V369" s="541"/>
      <c r="W369" s="318"/>
      <c r="X369" s="541">
        <v>1500</v>
      </c>
      <c r="Y369" s="541"/>
      <c r="Z369" s="541"/>
      <c r="AA369" s="318">
        <f>SUM(X369:Z369)</f>
        <v>1500</v>
      </c>
      <c r="AB369" s="541"/>
      <c r="AC369" s="541"/>
      <c r="AD369" s="541"/>
      <c r="AE369" s="318"/>
      <c r="AF369" s="541"/>
      <c r="AG369" s="541"/>
      <c r="AH369" s="541"/>
      <c r="AI369" s="318"/>
      <c r="AJ369" s="541"/>
      <c r="AK369" s="541"/>
      <c r="AL369" s="541"/>
      <c r="AM369" s="318"/>
      <c r="AN369" s="541"/>
      <c r="AO369" s="541"/>
      <c r="AP369" s="541"/>
      <c r="AQ369" s="318"/>
      <c r="AR369" s="331">
        <f t="shared" si="75"/>
        <v>1500</v>
      </c>
      <c r="AS369" s="331"/>
      <c r="AT369" s="331"/>
      <c r="AU369" s="331">
        <f t="shared" si="68"/>
        <v>1500</v>
      </c>
      <c r="AV369" s="332">
        <f>((AU369/BC369)*BB369)/1000</f>
        <v>4.5999999999999999E-2</v>
      </c>
      <c r="AW369" s="332">
        <f>(AU369*BD369)/1000</f>
        <v>1.4999999999999999E-2</v>
      </c>
      <c r="AX369" s="536" t="s">
        <v>43</v>
      </c>
      <c r="AY369" s="536"/>
      <c r="AZ369" s="542"/>
      <c r="BA369" s="541">
        <v>1500</v>
      </c>
      <c r="BB369" s="543">
        <v>46</v>
      </c>
      <c r="BC369" s="544">
        <v>1500</v>
      </c>
      <c r="BD369" s="545">
        <v>0.01</v>
      </c>
      <c r="BE369" s="542"/>
    </row>
    <row r="370" spans="1:57" s="351" customFormat="1" ht="15" customHeight="1" x14ac:dyDescent="0.25">
      <c r="A370" s="546"/>
      <c r="B370" s="547"/>
      <c r="C370" s="363" t="s">
        <v>30</v>
      </c>
      <c r="D370" s="361"/>
      <c r="E370" s="548"/>
      <c r="F370" s="548"/>
      <c r="G370" s="548"/>
      <c r="H370" s="549"/>
      <c r="I370" s="549"/>
      <c r="J370" s="549"/>
      <c r="K370" s="379"/>
      <c r="L370" s="550"/>
      <c r="M370" s="550"/>
      <c r="N370" s="550"/>
      <c r="O370" s="367"/>
      <c r="P370" s="550"/>
      <c r="Q370" s="550"/>
      <c r="R370" s="550"/>
      <c r="S370" s="367"/>
      <c r="T370" s="550"/>
      <c r="U370" s="550"/>
      <c r="V370" s="550"/>
      <c r="W370" s="367"/>
      <c r="X370" s="550">
        <f>SUM(X369)</f>
        <v>1500</v>
      </c>
      <c r="Y370" s="550"/>
      <c r="Z370" s="550"/>
      <c r="AA370" s="367">
        <f>SUM(AA369)</f>
        <v>1500</v>
      </c>
      <c r="AB370" s="550"/>
      <c r="AC370" s="550"/>
      <c r="AD370" s="550"/>
      <c r="AE370" s="367"/>
      <c r="AF370" s="550"/>
      <c r="AG370" s="550"/>
      <c r="AH370" s="550"/>
      <c r="AI370" s="367"/>
      <c r="AJ370" s="550"/>
      <c r="AK370" s="550"/>
      <c r="AL370" s="550"/>
      <c r="AM370" s="367"/>
      <c r="AN370" s="550"/>
      <c r="AO370" s="550"/>
      <c r="AP370" s="550"/>
      <c r="AQ370" s="367"/>
      <c r="AR370" s="366">
        <f t="shared" si="75"/>
        <v>1500</v>
      </c>
      <c r="AS370" s="366"/>
      <c r="AT370" s="366"/>
      <c r="AU370" s="366">
        <f t="shared" si="68"/>
        <v>1500</v>
      </c>
      <c r="AV370" s="369">
        <f>SUM(AV369)</f>
        <v>4.5999999999999999E-2</v>
      </c>
      <c r="AW370" s="369">
        <f>SUM(AW369)</f>
        <v>1.4999999999999999E-2</v>
      </c>
      <c r="AX370" s="546"/>
      <c r="AY370" s="546"/>
      <c r="AZ370" s="551"/>
      <c r="BA370" s="550"/>
      <c r="BB370" s="552"/>
      <c r="BC370" s="553"/>
      <c r="BD370" s="554"/>
      <c r="BE370" s="551"/>
    </row>
    <row r="371" spans="1:57" s="324" customFormat="1" ht="15" customHeight="1" x14ac:dyDescent="0.25">
      <c r="A371" s="536">
        <v>1</v>
      </c>
      <c r="B371" s="537">
        <v>51.000002381999998</v>
      </c>
      <c r="C371" s="577" t="s">
        <v>409</v>
      </c>
      <c r="D371" s="539" t="s">
        <v>29</v>
      </c>
      <c r="E371" s="539" t="s">
        <v>47</v>
      </c>
      <c r="F371" s="539" t="s">
        <v>47</v>
      </c>
      <c r="G371" s="539" t="s">
        <v>47</v>
      </c>
      <c r="H371" s="540"/>
      <c r="I371" s="540"/>
      <c r="J371" s="540"/>
      <c r="K371" s="317"/>
      <c r="L371" s="541"/>
      <c r="M371" s="541"/>
      <c r="N371" s="541"/>
      <c r="O371" s="318"/>
      <c r="P371" s="541"/>
      <c r="Q371" s="541"/>
      <c r="R371" s="541"/>
      <c r="S371" s="318"/>
      <c r="T371" s="541"/>
      <c r="U371" s="541"/>
      <c r="V371" s="541"/>
      <c r="W371" s="318"/>
      <c r="X371" s="541">
        <v>18</v>
      </c>
      <c r="Y371" s="541"/>
      <c r="Z371" s="541"/>
      <c r="AA371" s="318">
        <f>SUM(X371:Z371)</f>
        <v>18</v>
      </c>
      <c r="AB371" s="541"/>
      <c r="AC371" s="541"/>
      <c r="AD371" s="541"/>
      <c r="AE371" s="318"/>
      <c r="AF371" s="541"/>
      <c r="AG371" s="541"/>
      <c r="AH371" s="541"/>
      <c r="AI371" s="318"/>
      <c r="AJ371" s="541"/>
      <c r="AK371" s="541"/>
      <c r="AL371" s="541"/>
      <c r="AM371" s="318"/>
      <c r="AN371" s="541"/>
      <c r="AO371" s="541"/>
      <c r="AP371" s="541"/>
      <c r="AQ371" s="318"/>
      <c r="AR371" s="331">
        <f t="shared" si="75"/>
        <v>18</v>
      </c>
      <c r="AS371" s="331"/>
      <c r="AT371" s="331"/>
      <c r="AU371" s="331">
        <f t="shared" si="68"/>
        <v>18</v>
      </c>
      <c r="AV371" s="332">
        <f>((AU371/BC371)*BB371)/1000</f>
        <v>1E-3</v>
      </c>
      <c r="AW371" s="332">
        <f>(AU371*BD371)/1000</f>
        <v>3.2399999999999996E-4</v>
      </c>
      <c r="AX371" s="536" t="s">
        <v>43</v>
      </c>
      <c r="AY371" s="536"/>
      <c r="AZ371" s="542"/>
      <c r="BA371" s="541">
        <v>18</v>
      </c>
      <c r="BB371" s="543">
        <v>1</v>
      </c>
      <c r="BC371" s="544">
        <v>18</v>
      </c>
      <c r="BD371" s="545">
        <v>1.7999999999999999E-2</v>
      </c>
      <c r="BE371" s="542"/>
    </row>
    <row r="372" spans="1:57" s="351" customFormat="1" ht="15" customHeight="1" x14ac:dyDescent="0.25">
      <c r="A372" s="546"/>
      <c r="B372" s="547"/>
      <c r="C372" s="363" t="s">
        <v>30</v>
      </c>
      <c r="D372" s="361"/>
      <c r="E372" s="615"/>
      <c r="F372" s="615"/>
      <c r="G372" s="615"/>
      <c r="H372" s="549"/>
      <c r="I372" s="549"/>
      <c r="J372" s="549"/>
      <c r="K372" s="379"/>
      <c r="L372" s="550"/>
      <c r="M372" s="550"/>
      <c r="N372" s="550"/>
      <c r="O372" s="367"/>
      <c r="P372" s="550"/>
      <c r="Q372" s="550"/>
      <c r="R372" s="550"/>
      <c r="S372" s="367"/>
      <c r="T372" s="550"/>
      <c r="U372" s="550"/>
      <c r="V372" s="550"/>
      <c r="W372" s="367"/>
      <c r="X372" s="550">
        <f>SUM(X371)</f>
        <v>18</v>
      </c>
      <c r="Y372" s="550"/>
      <c r="Z372" s="550"/>
      <c r="AA372" s="367">
        <f>SUM(AA371)</f>
        <v>18</v>
      </c>
      <c r="AB372" s="550"/>
      <c r="AC372" s="550"/>
      <c r="AD372" s="550"/>
      <c r="AE372" s="367"/>
      <c r="AF372" s="550"/>
      <c r="AG372" s="550"/>
      <c r="AH372" s="550"/>
      <c r="AI372" s="367"/>
      <c r="AJ372" s="550"/>
      <c r="AK372" s="550"/>
      <c r="AL372" s="550"/>
      <c r="AM372" s="367"/>
      <c r="AN372" s="550"/>
      <c r="AO372" s="550"/>
      <c r="AP372" s="550"/>
      <c r="AQ372" s="367"/>
      <c r="AR372" s="366">
        <f t="shared" si="75"/>
        <v>18</v>
      </c>
      <c r="AS372" s="366"/>
      <c r="AT372" s="366"/>
      <c r="AU372" s="366">
        <f t="shared" si="68"/>
        <v>18</v>
      </c>
      <c r="AV372" s="369">
        <f>SUM(AV371)</f>
        <v>1E-3</v>
      </c>
      <c r="AW372" s="369">
        <f>SUM(AW371)</f>
        <v>3.2399999999999996E-4</v>
      </c>
      <c r="AX372" s="546"/>
      <c r="AY372" s="546"/>
      <c r="AZ372" s="551"/>
      <c r="BA372" s="550"/>
      <c r="BB372" s="552"/>
      <c r="BC372" s="553"/>
      <c r="BD372" s="554"/>
      <c r="BE372" s="551"/>
    </row>
    <row r="373" spans="1:57" s="324" customFormat="1" ht="15" customHeight="1" x14ac:dyDescent="0.25">
      <c r="A373" s="536">
        <v>1</v>
      </c>
      <c r="B373" s="537">
        <v>51.000001875999999</v>
      </c>
      <c r="C373" s="577" t="s">
        <v>410</v>
      </c>
      <c r="D373" s="539" t="s">
        <v>29</v>
      </c>
      <c r="E373" s="539" t="s">
        <v>47</v>
      </c>
      <c r="F373" s="539" t="s">
        <v>47</v>
      </c>
      <c r="G373" s="539" t="s">
        <v>47</v>
      </c>
      <c r="H373" s="540"/>
      <c r="I373" s="540"/>
      <c r="J373" s="540"/>
      <c r="K373" s="317"/>
      <c r="L373" s="541"/>
      <c r="M373" s="541"/>
      <c r="N373" s="541"/>
      <c r="O373" s="318"/>
      <c r="P373" s="541"/>
      <c r="Q373" s="541"/>
      <c r="R373" s="541"/>
      <c r="S373" s="318"/>
      <c r="T373" s="541"/>
      <c r="U373" s="541"/>
      <c r="V373" s="541"/>
      <c r="W373" s="318"/>
      <c r="X373" s="541">
        <v>3156</v>
      </c>
      <c r="Y373" s="541"/>
      <c r="Z373" s="541"/>
      <c r="AA373" s="318">
        <f>SUM(X373:Z373)</f>
        <v>3156</v>
      </c>
      <c r="AB373" s="541"/>
      <c r="AC373" s="541"/>
      <c r="AD373" s="541"/>
      <c r="AE373" s="318"/>
      <c r="AF373" s="541"/>
      <c r="AG373" s="541"/>
      <c r="AH373" s="541"/>
      <c r="AI373" s="318"/>
      <c r="AJ373" s="541"/>
      <c r="AK373" s="541"/>
      <c r="AL373" s="541"/>
      <c r="AM373" s="318"/>
      <c r="AN373" s="541"/>
      <c r="AO373" s="541"/>
      <c r="AP373" s="541"/>
      <c r="AQ373" s="318"/>
      <c r="AR373" s="331">
        <f t="shared" si="75"/>
        <v>3156</v>
      </c>
      <c r="AS373" s="331"/>
      <c r="AT373" s="331"/>
      <c r="AU373" s="331">
        <f t="shared" si="68"/>
        <v>3156</v>
      </c>
      <c r="AV373" s="332">
        <f>((AU373/BC373)*BB373)/1000</f>
        <v>4.7E-2</v>
      </c>
      <c r="AW373" s="332">
        <f>(AU373*BD373)/1000</f>
        <v>3.1560000000000005E-2</v>
      </c>
      <c r="AX373" s="536" t="s">
        <v>43</v>
      </c>
      <c r="AY373" s="536"/>
      <c r="AZ373" s="542"/>
      <c r="BA373" s="541">
        <v>3156</v>
      </c>
      <c r="BB373" s="543">
        <v>47</v>
      </c>
      <c r="BC373" s="544">
        <v>3156</v>
      </c>
      <c r="BD373" s="545">
        <v>0.01</v>
      </c>
      <c r="BE373" s="578"/>
    </row>
    <row r="374" spans="1:57" s="351" customFormat="1" ht="15" customHeight="1" x14ac:dyDescent="0.25">
      <c r="A374" s="546"/>
      <c r="B374" s="547"/>
      <c r="C374" s="363" t="s">
        <v>30</v>
      </c>
      <c r="D374" s="361"/>
      <c r="E374" s="615"/>
      <c r="F374" s="615"/>
      <c r="G374" s="615"/>
      <c r="H374" s="549"/>
      <c r="I374" s="549"/>
      <c r="J374" s="549"/>
      <c r="K374" s="379"/>
      <c r="L374" s="550"/>
      <c r="M374" s="550"/>
      <c r="N374" s="550"/>
      <c r="O374" s="367"/>
      <c r="P374" s="550"/>
      <c r="Q374" s="550"/>
      <c r="R374" s="550"/>
      <c r="S374" s="367"/>
      <c r="T374" s="550"/>
      <c r="U374" s="550"/>
      <c r="V374" s="550"/>
      <c r="W374" s="367"/>
      <c r="X374" s="550">
        <f>SUM(X373)</f>
        <v>3156</v>
      </c>
      <c r="Y374" s="550"/>
      <c r="Z374" s="550"/>
      <c r="AA374" s="367">
        <f>SUM(AA373)</f>
        <v>3156</v>
      </c>
      <c r="AB374" s="550"/>
      <c r="AC374" s="550"/>
      <c r="AD374" s="550"/>
      <c r="AE374" s="367"/>
      <c r="AF374" s="550"/>
      <c r="AG374" s="550"/>
      <c r="AH374" s="550"/>
      <c r="AI374" s="367"/>
      <c r="AJ374" s="550"/>
      <c r="AK374" s="550"/>
      <c r="AL374" s="550"/>
      <c r="AM374" s="367"/>
      <c r="AN374" s="550"/>
      <c r="AO374" s="550"/>
      <c r="AP374" s="550"/>
      <c r="AQ374" s="367"/>
      <c r="AR374" s="366">
        <f t="shared" si="75"/>
        <v>3156</v>
      </c>
      <c r="AS374" s="366"/>
      <c r="AT374" s="366"/>
      <c r="AU374" s="366">
        <f t="shared" si="68"/>
        <v>3156</v>
      </c>
      <c r="AV374" s="369">
        <f>SUM(AV373)</f>
        <v>4.7E-2</v>
      </c>
      <c r="AW374" s="369">
        <f>SUM(AW373)</f>
        <v>3.1560000000000005E-2</v>
      </c>
      <c r="AX374" s="546"/>
      <c r="AY374" s="546"/>
      <c r="AZ374" s="551"/>
      <c r="BA374" s="550"/>
      <c r="BB374" s="552"/>
      <c r="BC374" s="553"/>
      <c r="BD374" s="554"/>
      <c r="BE374" s="551"/>
    </row>
    <row r="375" spans="1:57" s="324" customFormat="1" ht="15" customHeight="1" x14ac:dyDescent="0.25">
      <c r="A375" s="536">
        <v>1</v>
      </c>
      <c r="B375" s="537">
        <v>51.000001885000003</v>
      </c>
      <c r="C375" s="577" t="s">
        <v>411</v>
      </c>
      <c r="D375" s="539" t="s">
        <v>29</v>
      </c>
      <c r="E375" s="539" t="s">
        <v>47</v>
      </c>
      <c r="F375" s="539" t="s">
        <v>47</v>
      </c>
      <c r="G375" s="539" t="s">
        <v>47</v>
      </c>
      <c r="H375" s="540"/>
      <c r="I375" s="540"/>
      <c r="J375" s="540"/>
      <c r="K375" s="317"/>
      <c r="L375" s="541"/>
      <c r="M375" s="541"/>
      <c r="N375" s="541"/>
      <c r="O375" s="318"/>
      <c r="P375" s="541"/>
      <c r="Q375" s="541"/>
      <c r="R375" s="541"/>
      <c r="S375" s="318"/>
      <c r="T375" s="541"/>
      <c r="U375" s="541"/>
      <c r="V375" s="541"/>
      <c r="W375" s="318"/>
      <c r="X375" s="541">
        <v>450</v>
      </c>
      <c r="Y375" s="541"/>
      <c r="Z375" s="541"/>
      <c r="AA375" s="318">
        <f>SUM(X375:Z375)</f>
        <v>450</v>
      </c>
      <c r="AB375" s="541"/>
      <c r="AC375" s="541"/>
      <c r="AD375" s="541"/>
      <c r="AE375" s="318"/>
      <c r="AF375" s="541"/>
      <c r="AG375" s="541"/>
      <c r="AH375" s="541"/>
      <c r="AI375" s="318"/>
      <c r="AJ375" s="541"/>
      <c r="AK375" s="541"/>
      <c r="AL375" s="541"/>
      <c r="AM375" s="318"/>
      <c r="AN375" s="541"/>
      <c r="AO375" s="541"/>
      <c r="AP375" s="541"/>
      <c r="AQ375" s="318"/>
      <c r="AR375" s="331">
        <f t="shared" si="75"/>
        <v>450</v>
      </c>
      <c r="AS375" s="331"/>
      <c r="AT375" s="331"/>
      <c r="AU375" s="331">
        <f t="shared" si="68"/>
        <v>450</v>
      </c>
      <c r="AV375" s="332">
        <f>((AU375/BC375)*BB375)/1000</f>
        <v>3.0000000000000001E-3</v>
      </c>
      <c r="AW375" s="332">
        <f>(AU375*BD375)/1000</f>
        <v>4.4999999999999997E-3</v>
      </c>
      <c r="AX375" s="536" t="s">
        <v>103</v>
      </c>
      <c r="AY375" s="536"/>
      <c r="AZ375" s="542"/>
      <c r="BA375" s="541">
        <v>450</v>
      </c>
      <c r="BB375" s="543">
        <v>3</v>
      </c>
      <c r="BC375" s="544">
        <v>450</v>
      </c>
      <c r="BD375" s="545">
        <v>0.01</v>
      </c>
      <c r="BE375" s="542"/>
    </row>
    <row r="376" spans="1:57" s="351" customFormat="1" ht="15" customHeight="1" x14ac:dyDescent="0.25">
      <c r="A376" s="546"/>
      <c r="B376" s="547"/>
      <c r="C376" s="363" t="s">
        <v>30</v>
      </c>
      <c r="D376" s="361"/>
      <c r="E376" s="615"/>
      <c r="F376" s="615"/>
      <c r="G376" s="615"/>
      <c r="H376" s="549"/>
      <c r="I376" s="549"/>
      <c r="J376" s="549"/>
      <c r="K376" s="379"/>
      <c r="L376" s="550"/>
      <c r="M376" s="550"/>
      <c r="N376" s="550"/>
      <c r="O376" s="367"/>
      <c r="P376" s="550"/>
      <c r="Q376" s="550"/>
      <c r="R376" s="550"/>
      <c r="S376" s="367"/>
      <c r="T376" s="550"/>
      <c r="U376" s="550"/>
      <c r="V376" s="550"/>
      <c r="W376" s="367"/>
      <c r="X376" s="550">
        <f>SUM(X375)</f>
        <v>450</v>
      </c>
      <c r="Y376" s="550"/>
      <c r="Z376" s="550"/>
      <c r="AA376" s="367">
        <f>SUM(AA375)</f>
        <v>450</v>
      </c>
      <c r="AB376" s="550"/>
      <c r="AC376" s="550"/>
      <c r="AD376" s="550"/>
      <c r="AE376" s="367"/>
      <c r="AF376" s="550"/>
      <c r="AG376" s="550"/>
      <c r="AH376" s="550"/>
      <c r="AI376" s="367"/>
      <c r="AJ376" s="550"/>
      <c r="AK376" s="550"/>
      <c r="AL376" s="550"/>
      <c r="AM376" s="367"/>
      <c r="AN376" s="550"/>
      <c r="AO376" s="550"/>
      <c r="AP376" s="550"/>
      <c r="AQ376" s="367"/>
      <c r="AR376" s="366">
        <f t="shared" si="75"/>
        <v>450</v>
      </c>
      <c r="AS376" s="366"/>
      <c r="AT376" s="366"/>
      <c r="AU376" s="366">
        <f t="shared" si="68"/>
        <v>450</v>
      </c>
      <c r="AV376" s="369">
        <f>SUM(AV375)</f>
        <v>3.0000000000000001E-3</v>
      </c>
      <c r="AW376" s="369">
        <f>SUM(AW375)</f>
        <v>4.4999999999999997E-3</v>
      </c>
      <c r="AX376" s="546"/>
      <c r="AY376" s="546"/>
      <c r="AZ376" s="551"/>
      <c r="BA376" s="550"/>
      <c r="BB376" s="552"/>
      <c r="BC376" s="553"/>
      <c r="BD376" s="554"/>
      <c r="BE376" s="551"/>
    </row>
    <row r="377" spans="1:57" s="324" customFormat="1" ht="15" customHeight="1" x14ac:dyDescent="0.25">
      <c r="A377" s="536">
        <v>1</v>
      </c>
      <c r="B377" s="579">
        <v>51.00000189</v>
      </c>
      <c r="C377" s="577" t="s">
        <v>412</v>
      </c>
      <c r="D377" s="539" t="s">
        <v>29</v>
      </c>
      <c r="E377" s="539" t="s">
        <v>47</v>
      </c>
      <c r="F377" s="539" t="s">
        <v>47</v>
      </c>
      <c r="G377" s="539" t="s">
        <v>47</v>
      </c>
      <c r="H377" s="540"/>
      <c r="I377" s="540"/>
      <c r="J377" s="540"/>
      <c r="K377" s="317"/>
      <c r="L377" s="541"/>
      <c r="M377" s="541"/>
      <c r="N377" s="541"/>
      <c r="O377" s="318"/>
      <c r="P377" s="541"/>
      <c r="Q377" s="541"/>
      <c r="R377" s="541"/>
      <c r="S377" s="318"/>
      <c r="T377" s="541"/>
      <c r="U377" s="541"/>
      <c r="V377" s="541"/>
      <c r="W377" s="318"/>
      <c r="X377" s="541">
        <v>3231</v>
      </c>
      <c r="Y377" s="541"/>
      <c r="Z377" s="541"/>
      <c r="AA377" s="318">
        <f>SUM(X377:Z377)</f>
        <v>3231</v>
      </c>
      <c r="AB377" s="541"/>
      <c r="AC377" s="541"/>
      <c r="AD377" s="541"/>
      <c r="AE377" s="318"/>
      <c r="AF377" s="541"/>
      <c r="AG377" s="541"/>
      <c r="AH377" s="541"/>
      <c r="AI377" s="318"/>
      <c r="AJ377" s="541"/>
      <c r="AK377" s="541"/>
      <c r="AL377" s="541"/>
      <c r="AM377" s="318"/>
      <c r="AN377" s="541"/>
      <c r="AO377" s="541"/>
      <c r="AP377" s="541"/>
      <c r="AQ377" s="318"/>
      <c r="AR377" s="331">
        <f t="shared" si="75"/>
        <v>3231</v>
      </c>
      <c r="AS377" s="331"/>
      <c r="AT377" s="331"/>
      <c r="AU377" s="331">
        <f t="shared" si="68"/>
        <v>3231</v>
      </c>
      <c r="AV377" s="332">
        <f>((AU377/BC377)*BB377)/1000</f>
        <v>8.616E-2</v>
      </c>
      <c r="AW377" s="332">
        <f>(AU377*BD377)/1000</f>
        <v>4.8464999999999994E-2</v>
      </c>
      <c r="AX377" s="536" t="s">
        <v>43</v>
      </c>
      <c r="AY377" s="536"/>
      <c r="AZ377" s="542"/>
      <c r="BA377" s="541">
        <v>3231</v>
      </c>
      <c r="BB377" s="543">
        <v>40</v>
      </c>
      <c r="BC377" s="544">
        <v>1500</v>
      </c>
      <c r="BD377" s="545">
        <v>1.4999999999999999E-2</v>
      </c>
      <c r="BE377" s="542"/>
    </row>
    <row r="378" spans="1:57" s="351" customFormat="1" ht="15" customHeight="1" x14ac:dyDescent="0.25">
      <c r="A378" s="546"/>
      <c r="B378" s="547"/>
      <c r="C378" s="363" t="s">
        <v>30</v>
      </c>
      <c r="D378" s="361"/>
      <c r="E378" s="548"/>
      <c r="F378" s="548"/>
      <c r="G378" s="548"/>
      <c r="H378" s="549"/>
      <c r="I378" s="549"/>
      <c r="J378" s="549"/>
      <c r="K378" s="379"/>
      <c r="L378" s="550"/>
      <c r="M378" s="550"/>
      <c r="N378" s="550"/>
      <c r="O378" s="367"/>
      <c r="P378" s="550"/>
      <c r="Q378" s="550"/>
      <c r="R378" s="550"/>
      <c r="S378" s="367"/>
      <c r="T378" s="550"/>
      <c r="U378" s="550"/>
      <c r="V378" s="550"/>
      <c r="W378" s="367"/>
      <c r="X378" s="550">
        <f>SUM(X377)</f>
        <v>3231</v>
      </c>
      <c r="Y378" s="550"/>
      <c r="Z378" s="550"/>
      <c r="AA378" s="367">
        <f>SUM(AA377)</f>
        <v>3231</v>
      </c>
      <c r="AB378" s="550"/>
      <c r="AC378" s="550"/>
      <c r="AD378" s="550"/>
      <c r="AE378" s="367"/>
      <c r="AF378" s="550"/>
      <c r="AG378" s="550"/>
      <c r="AH378" s="550"/>
      <c r="AI378" s="367"/>
      <c r="AJ378" s="550"/>
      <c r="AK378" s="550"/>
      <c r="AL378" s="550"/>
      <c r="AM378" s="367"/>
      <c r="AN378" s="550"/>
      <c r="AO378" s="550"/>
      <c r="AP378" s="550"/>
      <c r="AQ378" s="367"/>
      <c r="AR378" s="366">
        <f t="shared" si="75"/>
        <v>3231</v>
      </c>
      <c r="AS378" s="366"/>
      <c r="AT378" s="366"/>
      <c r="AU378" s="366">
        <f t="shared" si="68"/>
        <v>3231</v>
      </c>
      <c r="AV378" s="369">
        <f>SUM(AV377)</f>
        <v>8.616E-2</v>
      </c>
      <c r="AW378" s="369">
        <f>SUM(AW377)</f>
        <v>4.8464999999999994E-2</v>
      </c>
      <c r="AX378" s="546"/>
      <c r="AY378" s="546"/>
      <c r="AZ378" s="551"/>
      <c r="BA378" s="550"/>
      <c r="BB378" s="552"/>
      <c r="BC378" s="553"/>
      <c r="BD378" s="554"/>
      <c r="BE378" s="551"/>
    </row>
    <row r="379" spans="1:57" s="324" customFormat="1" ht="15" customHeight="1" x14ac:dyDescent="0.25">
      <c r="A379" s="536">
        <v>1</v>
      </c>
      <c r="B379" s="579">
        <v>51.000002316</v>
      </c>
      <c r="C379" s="577" t="s">
        <v>413</v>
      </c>
      <c r="D379" s="539" t="s">
        <v>29</v>
      </c>
      <c r="E379" s="539" t="s">
        <v>47</v>
      </c>
      <c r="F379" s="539" t="s">
        <v>47</v>
      </c>
      <c r="G379" s="539" t="s">
        <v>47</v>
      </c>
      <c r="H379" s="540"/>
      <c r="I379" s="540"/>
      <c r="J379" s="540"/>
      <c r="K379" s="317"/>
      <c r="L379" s="541"/>
      <c r="M379" s="541"/>
      <c r="N379" s="541"/>
      <c r="O379" s="318"/>
      <c r="P379" s="541"/>
      <c r="Q379" s="541"/>
      <c r="R379" s="541"/>
      <c r="S379" s="318"/>
      <c r="T379" s="541"/>
      <c r="U379" s="541"/>
      <c r="V379" s="541"/>
      <c r="W379" s="318"/>
      <c r="X379" s="541">
        <v>2027</v>
      </c>
      <c r="Y379" s="541"/>
      <c r="Z379" s="541"/>
      <c r="AA379" s="318">
        <f>SUM(X379:Z379)</f>
        <v>2027</v>
      </c>
      <c r="AB379" s="541"/>
      <c r="AC379" s="541"/>
      <c r="AD379" s="541"/>
      <c r="AE379" s="318"/>
      <c r="AF379" s="541"/>
      <c r="AG379" s="541"/>
      <c r="AH379" s="541"/>
      <c r="AI379" s="318"/>
      <c r="AJ379" s="541"/>
      <c r="AK379" s="541"/>
      <c r="AL379" s="541"/>
      <c r="AM379" s="318"/>
      <c r="AN379" s="541"/>
      <c r="AO379" s="541"/>
      <c r="AP379" s="541"/>
      <c r="AQ379" s="318"/>
      <c r="AR379" s="331">
        <f t="shared" si="75"/>
        <v>2027</v>
      </c>
      <c r="AS379" s="331"/>
      <c r="AT379" s="331"/>
      <c r="AU379" s="331">
        <f t="shared" ref="AU379:AU384" si="76">AR379+AS379+AT379</f>
        <v>2027</v>
      </c>
      <c r="AV379" s="332">
        <f>((AU379/BC379)*BB379)/1000</f>
        <v>5.4053333333333328E-2</v>
      </c>
      <c r="AW379" s="332">
        <f>(AU379*BD379)/1000</f>
        <v>3.0404999999999998E-2</v>
      </c>
      <c r="AX379" s="536" t="s">
        <v>43</v>
      </c>
      <c r="AY379" s="536"/>
      <c r="AZ379" s="542"/>
      <c r="BA379" s="541">
        <v>2027</v>
      </c>
      <c r="BB379" s="543">
        <v>40</v>
      </c>
      <c r="BC379" s="544">
        <v>1500</v>
      </c>
      <c r="BD379" s="545">
        <v>1.4999999999999999E-2</v>
      </c>
      <c r="BE379" s="542"/>
    </row>
    <row r="380" spans="1:57" s="351" customFormat="1" ht="15" customHeight="1" x14ac:dyDescent="0.25">
      <c r="A380" s="546"/>
      <c r="B380" s="547"/>
      <c r="C380" s="363" t="s">
        <v>30</v>
      </c>
      <c r="D380" s="361"/>
      <c r="E380" s="548"/>
      <c r="F380" s="548"/>
      <c r="G380" s="548"/>
      <c r="H380" s="549"/>
      <c r="I380" s="549"/>
      <c r="J380" s="549"/>
      <c r="K380" s="379"/>
      <c r="L380" s="550"/>
      <c r="M380" s="550"/>
      <c r="N380" s="550"/>
      <c r="O380" s="367"/>
      <c r="P380" s="550"/>
      <c r="Q380" s="550"/>
      <c r="R380" s="550"/>
      <c r="S380" s="367"/>
      <c r="T380" s="550"/>
      <c r="U380" s="550"/>
      <c r="V380" s="550"/>
      <c r="W380" s="367"/>
      <c r="X380" s="550">
        <f>SUM(X379)</f>
        <v>2027</v>
      </c>
      <c r="Y380" s="550"/>
      <c r="Z380" s="550"/>
      <c r="AA380" s="367">
        <f>SUM(AA379)</f>
        <v>2027</v>
      </c>
      <c r="AB380" s="550"/>
      <c r="AC380" s="550"/>
      <c r="AD380" s="550"/>
      <c r="AE380" s="367"/>
      <c r="AF380" s="550"/>
      <c r="AG380" s="550"/>
      <c r="AH380" s="550"/>
      <c r="AI380" s="367"/>
      <c r="AJ380" s="550"/>
      <c r="AK380" s="550"/>
      <c r="AL380" s="550"/>
      <c r="AM380" s="367"/>
      <c r="AN380" s="550"/>
      <c r="AO380" s="550"/>
      <c r="AP380" s="550"/>
      <c r="AQ380" s="367"/>
      <c r="AR380" s="366">
        <f t="shared" si="75"/>
        <v>2027</v>
      </c>
      <c r="AS380" s="366"/>
      <c r="AT380" s="366"/>
      <c r="AU380" s="366">
        <f t="shared" si="76"/>
        <v>2027</v>
      </c>
      <c r="AV380" s="369">
        <f>SUM(AV379)</f>
        <v>5.4053333333333328E-2</v>
      </c>
      <c r="AW380" s="369">
        <f>SUM(AW379)</f>
        <v>3.0404999999999998E-2</v>
      </c>
      <c r="AX380" s="546"/>
      <c r="AY380" s="546"/>
      <c r="AZ380" s="551"/>
      <c r="BA380" s="550"/>
      <c r="BB380" s="552"/>
      <c r="BC380" s="553"/>
      <c r="BD380" s="554"/>
      <c r="BE380" s="551"/>
    </row>
    <row r="381" spans="1:57" s="324" customFormat="1" ht="15" customHeight="1" x14ac:dyDescent="0.25">
      <c r="A381" s="536">
        <v>1</v>
      </c>
      <c r="B381" s="537">
        <v>51.000002383000002</v>
      </c>
      <c r="C381" s="538" t="s">
        <v>414</v>
      </c>
      <c r="D381" s="539" t="s">
        <v>29</v>
      </c>
      <c r="E381" s="539" t="s">
        <v>47</v>
      </c>
      <c r="F381" s="539" t="s">
        <v>47</v>
      </c>
      <c r="G381" s="539" t="s">
        <v>47</v>
      </c>
      <c r="H381" s="540"/>
      <c r="I381" s="540"/>
      <c r="J381" s="540"/>
      <c r="K381" s="317"/>
      <c r="L381" s="541"/>
      <c r="M381" s="541"/>
      <c r="N381" s="541"/>
      <c r="O381" s="318"/>
      <c r="P381" s="541"/>
      <c r="Q381" s="541"/>
      <c r="R381" s="541"/>
      <c r="S381" s="318"/>
      <c r="T381" s="541"/>
      <c r="U381" s="541"/>
      <c r="V381" s="541"/>
      <c r="W381" s="318"/>
      <c r="X381" s="541">
        <v>379</v>
      </c>
      <c r="Y381" s="541"/>
      <c r="Z381" s="541"/>
      <c r="AA381" s="318">
        <f>SUM(X381:Z381)</f>
        <v>379</v>
      </c>
      <c r="AB381" s="541"/>
      <c r="AC381" s="541"/>
      <c r="AD381" s="541"/>
      <c r="AE381" s="318"/>
      <c r="AF381" s="541"/>
      <c r="AG381" s="541"/>
      <c r="AH381" s="541"/>
      <c r="AI381" s="318"/>
      <c r="AJ381" s="541"/>
      <c r="AK381" s="541"/>
      <c r="AL381" s="541"/>
      <c r="AM381" s="318"/>
      <c r="AN381" s="541"/>
      <c r="AO381" s="541"/>
      <c r="AP381" s="541"/>
      <c r="AQ381" s="318"/>
      <c r="AR381" s="331">
        <f t="shared" si="75"/>
        <v>379</v>
      </c>
      <c r="AS381" s="331"/>
      <c r="AT381" s="331"/>
      <c r="AU381" s="331">
        <f t="shared" si="76"/>
        <v>379</v>
      </c>
      <c r="AV381" s="332">
        <f>((AU381/BC381)*BB381)/1000</f>
        <v>4.0000000000000001E-3</v>
      </c>
      <c r="AW381" s="332">
        <f>(AU381*BD381)/1000</f>
        <v>6.4430000000000008E-3</v>
      </c>
      <c r="AX381" s="536" t="s">
        <v>43</v>
      </c>
      <c r="AY381" s="536"/>
      <c r="AZ381" s="542"/>
      <c r="BA381" s="541">
        <v>379</v>
      </c>
      <c r="BB381" s="543">
        <v>4</v>
      </c>
      <c r="BC381" s="544">
        <v>379</v>
      </c>
      <c r="BD381" s="545">
        <v>1.7000000000000001E-2</v>
      </c>
      <c r="BE381" s="542"/>
    </row>
    <row r="382" spans="1:57" s="351" customFormat="1" ht="15" customHeight="1" x14ac:dyDescent="0.25">
      <c r="A382" s="546"/>
      <c r="B382" s="547"/>
      <c r="C382" s="363" t="s">
        <v>30</v>
      </c>
      <c r="D382" s="361"/>
      <c r="E382" s="548"/>
      <c r="F382" s="548"/>
      <c r="G382" s="548"/>
      <c r="H382" s="549"/>
      <c r="I382" s="549"/>
      <c r="J382" s="549"/>
      <c r="K382" s="379"/>
      <c r="L382" s="550"/>
      <c r="M382" s="550"/>
      <c r="N382" s="550"/>
      <c r="O382" s="367"/>
      <c r="P382" s="550"/>
      <c r="Q382" s="550"/>
      <c r="R382" s="550"/>
      <c r="S382" s="367"/>
      <c r="T382" s="550"/>
      <c r="U382" s="550"/>
      <c r="V382" s="550"/>
      <c r="W382" s="367"/>
      <c r="X382" s="550">
        <f>SUM(X381)</f>
        <v>379</v>
      </c>
      <c r="Y382" s="550"/>
      <c r="Z382" s="550"/>
      <c r="AA382" s="367">
        <f>SUM(AA381)</f>
        <v>379</v>
      </c>
      <c r="AB382" s="550"/>
      <c r="AC382" s="550"/>
      <c r="AD382" s="550"/>
      <c r="AE382" s="367"/>
      <c r="AF382" s="550"/>
      <c r="AG382" s="550"/>
      <c r="AH382" s="550"/>
      <c r="AI382" s="367"/>
      <c r="AJ382" s="550"/>
      <c r="AK382" s="550"/>
      <c r="AL382" s="550"/>
      <c r="AM382" s="367"/>
      <c r="AN382" s="550"/>
      <c r="AO382" s="550"/>
      <c r="AP382" s="550"/>
      <c r="AQ382" s="367"/>
      <c r="AR382" s="366">
        <f t="shared" si="75"/>
        <v>379</v>
      </c>
      <c r="AS382" s="366"/>
      <c r="AT382" s="366"/>
      <c r="AU382" s="366">
        <f t="shared" si="76"/>
        <v>379</v>
      </c>
      <c r="AV382" s="369">
        <f>SUM(AV381)</f>
        <v>4.0000000000000001E-3</v>
      </c>
      <c r="AW382" s="369">
        <f>SUM(AW381)</f>
        <v>6.4430000000000008E-3</v>
      </c>
      <c r="AX382" s="546"/>
      <c r="AY382" s="546"/>
      <c r="AZ382" s="551"/>
      <c r="BA382" s="550"/>
      <c r="BB382" s="552"/>
      <c r="BC382" s="553"/>
      <c r="BD382" s="554"/>
      <c r="BE382" s="551"/>
    </row>
    <row r="383" spans="1:57" s="351" customFormat="1" ht="38.25" x14ac:dyDescent="0.25">
      <c r="A383" s="312">
        <v>1</v>
      </c>
      <c r="B383" s="579">
        <v>51.000001871999999</v>
      </c>
      <c r="C383" s="613" t="s">
        <v>415</v>
      </c>
      <c r="D383" s="422" t="s">
        <v>29</v>
      </c>
      <c r="E383" s="422" t="s">
        <v>47</v>
      </c>
      <c r="F383" s="422" t="s">
        <v>47</v>
      </c>
      <c r="G383" s="422" t="s">
        <v>47</v>
      </c>
      <c r="H383" s="556"/>
      <c r="I383" s="556"/>
      <c r="J383" s="556"/>
      <c r="K383" s="341"/>
      <c r="L383" s="556"/>
      <c r="M383" s="556"/>
      <c r="N383" s="556"/>
      <c r="O383" s="556"/>
      <c r="P383" s="556"/>
      <c r="Q383" s="556"/>
      <c r="R383" s="556"/>
      <c r="S383" s="556"/>
      <c r="T383" s="556"/>
      <c r="U383" s="556"/>
      <c r="V383" s="556"/>
      <c r="W383" s="556"/>
      <c r="X383" s="341"/>
      <c r="Y383" s="317">
        <v>15</v>
      </c>
      <c r="Z383" s="557"/>
      <c r="AA383" s="317"/>
      <c r="AB383" s="317"/>
      <c r="AC383" s="317"/>
      <c r="AD383" s="317"/>
      <c r="AE383" s="317"/>
      <c r="AF383" s="317"/>
      <c r="AG383" s="317"/>
      <c r="AH383" s="317"/>
      <c r="AI383" s="317"/>
      <c r="AJ383" s="317"/>
      <c r="AK383" s="317"/>
      <c r="AL383" s="317"/>
      <c r="AM383" s="317"/>
      <c r="AN383" s="317"/>
      <c r="AO383" s="317"/>
      <c r="AP383" s="317"/>
      <c r="AQ383" s="317"/>
      <c r="AR383" s="341">
        <v>15</v>
      </c>
      <c r="AS383" s="341"/>
      <c r="AT383" s="341"/>
      <c r="AU383" s="317">
        <f t="shared" si="76"/>
        <v>15</v>
      </c>
      <c r="AV383" s="332">
        <f>((AU383/BC383)*BB383)/1000</f>
        <v>1.875E-4</v>
      </c>
      <c r="AW383" s="616">
        <f>(AU383*BD383)/1000</f>
        <v>1.4999999999999999E-4</v>
      </c>
      <c r="AX383" s="352" t="s">
        <v>366</v>
      </c>
      <c r="AY383" s="560"/>
      <c r="AZ383" s="560"/>
      <c r="BA383" s="561"/>
      <c r="BB383" s="562">
        <v>32</v>
      </c>
      <c r="BC383" s="563">
        <v>2560</v>
      </c>
      <c r="BD383" s="564">
        <v>0.01</v>
      </c>
      <c r="BE383" s="565"/>
    </row>
    <row r="384" spans="1:57" s="351" customFormat="1" ht="15" customHeight="1" x14ac:dyDescent="0.25">
      <c r="A384" s="566"/>
      <c r="B384" s="567"/>
      <c r="C384" s="376" t="s">
        <v>52</v>
      </c>
      <c r="D384" s="568"/>
      <c r="E384" s="568"/>
      <c r="F384" s="568"/>
      <c r="G384" s="568"/>
      <c r="H384" s="569"/>
      <c r="I384" s="569"/>
      <c r="J384" s="569"/>
      <c r="K384" s="569"/>
      <c r="L384" s="569"/>
      <c r="M384" s="569"/>
      <c r="N384" s="569"/>
      <c r="O384" s="569"/>
      <c r="P384" s="569"/>
      <c r="Q384" s="569"/>
      <c r="R384" s="569"/>
      <c r="S384" s="569"/>
      <c r="T384" s="569"/>
      <c r="U384" s="569"/>
      <c r="V384" s="569"/>
      <c r="W384" s="569"/>
      <c r="X384" s="569"/>
      <c r="Y384" s="569">
        <f>SUM(Y383)</f>
        <v>15</v>
      </c>
      <c r="Z384" s="569"/>
      <c r="AA384" s="569"/>
      <c r="AB384" s="569"/>
      <c r="AC384" s="569"/>
      <c r="AD384" s="569"/>
      <c r="AE384" s="569"/>
      <c r="AF384" s="569"/>
      <c r="AG384" s="569"/>
      <c r="AH384" s="569"/>
      <c r="AI384" s="569"/>
      <c r="AJ384" s="569"/>
      <c r="AK384" s="569"/>
      <c r="AL384" s="569"/>
      <c r="AM384" s="569"/>
      <c r="AN384" s="569"/>
      <c r="AO384" s="569"/>
      <c r="AP384" s="569"/>
      <c r="AQ384" s="569"/>
      <c r="AR384" s="569">
        <f>SUM(AR383)</f>
        <v>15</v>
      </c>
      <c r="AS384" s="569"/>
      <c r="AT384" s="569"/>
      <c r="AU384" s="569">
        <f t="shared" si="76"/>
        <v>15</v>
      </c>
      <c r="AV384" s="570">
        <f>SUM(AV383)</f>
        <v>1.875E-4</v>
      </c>
      <c r="AW384" s="570">
        <f>SUM(AW383)</f>
        <v>1.4999999999999999E-4</v>
      </c>
      <c r="AX384" s="571"/>
      <c r="AY384" s="571"/>
      <c r="AZ384" s="572"/>
      <c r="BA384" s="573"/>
      <c r="BB384" s="567"/>
      <c r="BC384" s="574"/>
      <c r="BD384" s="575"/>
      <c r="BE384" s="576"/>
    </row>
    <row r="385" spans="1:57" s="324" customFormat="1" ht="15" customHeight="1" x14ac:dyDescent="0.25">
      <c r="A385" s="536">
        <v>1</v>
      </c>
      <c r="B385" s="537">
        <v>51.000001699000002</v>
      </c>
      <c r="C385" s="577" t="s">
        <v>416</v>
      </c>
      <c r="D385" s="539" t="s">
        <v>29</v>
      </c>
      <c r="E385" s="539" t="s">
        <v>47</v>
      </c>
      <c r="F385" s="539" t="s">
        <v>47</v>
      </c>
      <c r="G385" s="539" t="s">
        <v>47</v>
      </c>
      <c r="H385" s="540"/>
      <c r="I385" s="540"/>
      <c r="J385" s="540"/>
      <c r="K385" s="317"/>
      <c r="L385" s="541"/>
      <c r="M385" s="541"/>
      <c r="N385" s="541"/>
      <c r="O385" s="318"/>
      <c r="P385" s="541"/>
      <c r="Q385" s="541"/>
      <c r="R385" s="541"/>
      <c r="S385" s="318"/>
      <c r="T385" s="541"/>
      <c r="U385" s="541"/>
      <c r="V385" s="541"/>
      <c r="W385" s="318"/>
      <c r="X385" s="541">
        <v>95</v>
      </c>
      <c r="Y385" s="541"/>
      <c r="Z385" s="541"/>
      <c r="AA385" s="318">
        <f>SUM(X385:Z385)</f>
        <v>95</v>
      </c>
      <c r="AB385" s="541"/>
      <c r="AC385" s="541"/>
      <c r="AD385" s="541"/>
      <c r="AE385" s="318"/>
      <c r="AF385" s="541"/>
      <c r="AG385" s="541"/>
      <c r="AH385" s="541"/>
      <c r="AI385" s="318"/>
      <c r="AJ385" s="541"/>
      <c r="AK385" s="541"/>
      <c r="AL385" s="541"/>
      <c r="AM385" s="318"/>
      <c r="AN385" s="541"/>
      <c r="AO385" s="541"/>
      <c r="AP385" s="541"/>
      <c r="AQ385" s="318"/>
      <c r="AR385" s="331">
        <f>H385+L385+P385+T385+X385+AB385+AF385+AJ385</f>
        <v>95</v>
      </c>
      <c r="AS385" s="331"/>
      <c r="AT385" s="331"/>
      <c r="AU385" s="331">
        <f>AR385+AS385+AT385</f>
        <v>95</v>
      </c>
      <c r="AV385" s="332">
        <f>((AU385/BC385)*BB385)/1000</f>
        <v>2E-3</v>
      </c>
      <c r="AW385" s="332">
        <f>(AU385*BD385)/1000</f>
        <v>3.6099999999999999E-3</v>
      </c>
      <c r="AX385" s="536" t="s">
        <v>43</v>
      </c>
      <c r="AY385" s="536"/>
      <c r="AZ385" s="542"/>
      <c r="BA385" s="541">
        <v>95</v>
      </c>
      <c r="BB385" s="543">
        <v>2</v>
      </c>
      <c r="BC385" s="544">
        <v>95</v>
      </c>
      <c r="BD385" s="545">
        <v>3.7999999999999999E-2</v>
      </c>
      <c r="BE385" s="578"/>
    </row>
    <row r="386" spans="1:57" s="351" customFormat="1" ht="15" customHeight="1" x14ac:dyDescent="0.25">
      <c r="A386" s="546"/>
      <c r="B386" s="547"/>
      <c r="C386" s="363" t="s">
        <v>30</v>
      </c>
      <c r="D386" s="361"/>
      <c r="E386" s="548"/>
      <c r="F386" s="548"/>
      <c r="G386" s="548"/>
      <c r="H386" s="549"/>
      <c r="I386" s="549"/>
      <c r="J386" s="549"/>
      <c r="K386" s="379"/>
      <c r="L386" s="550"/>
      <c r="M386" s="550"/>
      <c r="N386" s="550"/>
      <c r="O386" s="367"/>
      <c r="P386" s="550"/>
      <c r="Q386" s="550"/>
      <c r="R386" s="550"/>
      <c r="S386" s="367"/>
      <c r="T386" s="550"/>
      <c r="U386" s="550"/>
      <c r="V386" s="550"/>
      <c r="W386" s="367"/>
      <c r="X386" s="550">
        <f>SUM(X385)</f>
        <v>95</v>
      </c>
      <c r="Y386" s="550"/>
      <c r="Z386" s="550"/>
      <c r="AA386" s="367">
        <f>SUM(AA385)</f>
        <v>95</v>
      </c>
      <c r="AB386" s="550"/>
      <c r="AC386" s="550"/>
      <c r="AD386" s="550"/>
      <c r="AE386" s="367"/>
      <c r="AF386" s="550"/>
      <c r="AG386" s="550"/>
      <c r="AH386" s="550"/>
      <c r="AI386" s="367"/>
      <c r="AJ386" s="550"/>
      <c r="AK386" s="550"/>
      <c r="AL386" s="550"/>
      <c r="AM386" s="367"/>
      <c r="AN386" s="550"/>
      <c r="AO386" s="550"/>
      <c r="AP386" s="550"/>
      <c r="AQ386" s="367"/>
      <c r="AR386" s="366">
        <f>H386+L386+P386+T386+X386+AB386+AF386+AJ386</f>
        <v>95</v>
      </c>
      <c r="AS386" s="366"/>
      <c r="AT386" s="366"/>
      <c r="AU386" s="366">
        <f>AR386+AS386+AT386</f>
        <v>95</v>
      </c>
      <c r="AV386" s="369">
        <f>SUM(AV385)</f>
        <v>2E-3</v>
      </c>
      <c r="AW386" s="369">
        <f>SUM(AW385)</f>
        <v>3.6099999999999999E-3</v>
      </c>
      <c r="AX386" s="546"/>
      <c r="AY386" s="546"/>
      <c r="AZ386" s="551"/>
      <c r="BA386" s="550"/>
      <c r="BB386" s="552"/>
      <c r="BC386" s="553"/>
      <c r="BD386" s="554"/>
      <c r="BE386" s="551"/>
    </row>
    <row r="387" spans="1:57" s="351" customFormat="1" ht="15" customHeight="1" x14ac:dyDescent="0.25">
      <c r="A387" s="312">
        <v>1</v>
      </c>
      <c r="B387" s="588">
        <v>724312110001</v>
      </c>
      <c r="C387" s="601" t="s">
        <v>417</v>
      </c>
      <c r="D387" s="602" t="s">
        <v>33</v>
      </c>
      <c r="E387" s="617" t="s">
        <v>54</v>
      </c>
      <c r="F387" s="617" t="s">
        <v>248</v>
      </c>
      <c r="G387" s="617" t="s">
        <v>418</v>
      </c>
      <c r="H387" s="601"/>
      <c r="I387" s="565"/>
      <c r="J387" s="565"/>
      <c r="K387" s="341"/>
      <c r="L387" s="565"/>
      <c r="M387" s="565"/>
      <c r="N387" s="565"/>
      <c r="O387" s="565"/>
      <c r="P387" s="565"/>
      <c r="Q387" s="565"/>
      <c r="R387" s="565"/>
      <c r="S387" s="565"/>
      <c r="T387" s="565">
        <v>420</v>
      </c>
      <c r="U387" s="565"/>
      <c r="V387" s="565"/>
      <c r="W387" s="565">
        <f>SUM(T387:V387)</f>
        <v>420</v>
      </c>
      <c r="X387" s="341"/>
      <c r="Y387" s="341"/>
      <c r="Z387" s="341"/>
      <c r="AA387" s="341"/>
      <c r="AB387" s="565"/>
      <c r="AC387" s="565"/>
      <c r="AD387" s="565"/>
      <c r="AE387" s="565"/>
      <c r="AF387" s="565"/>
      <c r="AG387" s="565"/>
      <c r="AH387" s="565"/>
      <c r="AI387" s="565"/>
      <c r="AJ387" s="341"/>
      <c r="AK387" s="341"/>
      <c r="AL387" s="341"/>
      <c r="AM387" s="341"/>
      <c r="AN387" s="341"/>
      <c r="AO387" s="341"/>
      <c r="AP387" s="341"/>
      <c r="AQ387" s="341"/>
      <c r="AR387" s="341">
        <f>L387+P387+T387+X387+AB387+AF387+AJ387+AN387+H387</f>
        <v>420</v>
      </c>
      <c r="AS387" s="341"/>
      <c r="AT387" s="341"/>
      <c r="AU387" s="317">
        <f>AR387+AS387+AT387</f>
        <v>420</v>
      </c>
      <c r="AV387" s="332">
        <f>((AU387/BC387)*BB387)/1000</f>
        <v>0.35699999999999998</v>
      </c>
      <c r="AW387" s="558">
        <f>(AU387*BD387)/1000</f>
        <v>0.252</v>
      </c>
      <c r="AX387" s="355"/>
      <c r="AY387" s="312" t="s">
        <v>55</v>
      </c>
      <c r="AZ387" s="606"/>
      <c r="BA387" s="606"/>
      <c r="BB387" s="312">
        <v>17</v>
      </c>
      <c r="BC387" s="312">
        <v>20</v>
      </c>
      <c r="BD387" s="618">
        <v>0.6</v>
      </c>
      <c r="BE387" s="609"/>
    </row>
    <row r="388" spans="1:57" s="351" customFormat="1" ht="15" customHeight="1" x14ac:dyDescent="0.25">
      <c r="A388" s="566"/>
      <c r="B388" s="567"/>
      <c r="C388" s="376" t="s">
        <v>30</v>
      </c>
      <c r="D388" s="568"/>
      <c r="E388" s="568"/>
      <c r="F388" s="568"/>
      <c r="G388" s="568"/>
      <c r="H388" s="569"/>
      <c r="I388" s="569"/>
      <c r="J388" s="569"/>
      <c r="K388" s="569"/>
      <c r="L388" s="569"/>
      <c r="M388" s="569"/>
      <c r="N388" s="569"/>
      <c r="O388" s="569"/>
      <c r="P388" s="569"/>
      <c r="Q388" s="569"/>
      <c r="R388" s="569"/>
      <c r="S388" s="569"/>
      <c r="T388" s="569">
        <f>SUM(T387)</f>
        <v>420</v>
      </c>
      <c r="U388" s="569"/>
      <c r="V388" s="569"/>
      <c r="W388" s="569">
        <f>SUM(W387)</f>
        <v>420</v>
      </c>
      <c r="X388" s="569"/>
      <c r="Y388" s="569"/>
      <c r="Z388" s="569"/>
      <c r="AA388" s="569"/>
      <c r="AB388" s="569"/>
      <c r="AC388" s="569"/>
      <c r="AD388" s="569"/>
      <c r="AE388" s="569"/>
      <c r="AF388" s="569"/>
      <c r="AG388" s="569"/>
      <c r="AH388" s="569"/>
      <c r="AI388" s="569"/>
      <c r="AJ388" s="569"/>
      <c r="AK388" s="569"/>
      <c r="AL388" s="569"/>
      <c r="AM388" s="569"/>
      <c r="AN388" s="569"/>
      <c r="AO388" s="569"/>
      <c r="AP388" s="569"/>
      <c r="AQ388" s="569"/>
      <c r="AR388" s="569">
        <f>SUM(AR387)</f>
        <v>420</v>
      </c>
      <c r="AS388" s="569"/>
      <c r="AT388" s="569"/>
      <c r="AU388" s="569">
        <f>SUM(AU387)</f>
        <v>420</v>
      </c>
      <c r="AV388" s="570">
        <f>SUM(AV387)</f>
        <v>0.35699999999999998</v>
      </c>
      <c r="AW388" s="570">
        <f>SUM(AW387)</f>
        <v>0.252</v>
      </c>
      <c r="AX388" s="571"/>
      <c r="AY388" s="571"/>
      <c r="AZ388" s="572"/>
      <c r="BA388" s="573"/>
      <c r="BB388" s="571"/>
      <c r="BC388" s="571"/>
      <c r="BD388" s="619"/>
      <c r="BE388" s="576"/>
    </row>
    <row r="389" spans="1:57" s="351" customFormat="1" ht="15" customHeight="1" x14ac:dyDescent="0.25">
      <c r="A389" s="511">
        <v>1</v>
      </c>
      <c r="B389" s="617" t="s">
        <v>419</v>
      </c>
      <c r="C389" s="601" t="s">
        <v>420</v>
      </c>
      <c r="D389" s="620" t="s">
        <v>33</v>
      </c>
      <c r="E389" s="620">
        <v>12</v>
      </c>
      <c r="F389" s="620">
        <v>73</v>
      </c>
      <c r="G389" s="620">
        <v>58</v>
      </c>
      <c r="H389" s="621"/>
      <c r="I389" s="621"/>
      <c r="J389" s="621"/>
      <c r="K389" s="591"/>
      <c r="L389" s="621"/>
      <c r="M389" s="621"/>
      <c r="N389" s="621"/>
      <c r="O389" s="621"/>
      <c r="P389" s="621"/>
      <c r="Q389" s="621"/>
      <c r="R389" s="621"/>
      <c r="S389" s="621"/>
      <c r="T389" s="591">
        <v>360</v>
      </c>
      <c r="U389" s="341"/>
      <c r="V389" s="591"/>
      <c r="W389" s="341">
        <f>SUM(T389:V389)</f>
        <v>360</v>
      </c>
      <c r="X389" s="591"/>
      <c r="Y389" s="591"/>
      <c r="Z389" s="591"/>
      <c r="AA389" s="591"/>
      <c r="AB389" s="621"/>
      <c r="AC389" s="621"/>
      <c r="AD389" s="621"/>
      <c r="AE389" s="621"/>
      <c r="AF389" s="621"/>
      <c r="AG389" s="621"/>
      <c r="AH389" s="621"/>
      <c r="AI389" s="621"/>
      <c r="AJ389" s="591"/>
      <c r="AK389" s="591"/>
      <c r="AL389" s="591"/>
      <c r="AM389" s="591"/>
      <c r="AN389" s="591"/>
      <c r="AO389" s="591"/>
      <c r="AP389" s="591"/>
      <c r="AQ389" s="591"/>
      <c r="AR389" s="341">
        <f>L389+P389+T389+X389+AB389+AF389+AJ389+AN389+H389</f>
        <v>360</v>
      </c>
      <c r="AS389" s="341"/>
      <c r="AT389" s="341"/>
      <c r="AU389" s="317">
        <f>AR389+AS389+AT389</f>
        <v>360</v>
      </c>
      <c r="AV389" s="332">
        <f>((AU389/BC389)*BB389)/1000</f>
        <v>0.28799999999999998</v>
      </c>
      <c r="AW389" s="558">
        <f>(AU389*BD389)/1000</f>
        <v>0.19997999999999999</v>
      </c>
      <c r="AX389" s="560"/>
      <c r="AY389" s="560"/>
      <c r="AZ389" s="560"/>
      <c r="BA389" s="561"/>
      <c r="BB389" s="562">
        <v>16</v>
      </c>
      <c r="BC389" s="563">
        <v>20</v>
      </c>
      <c r="BD389" s="564">
        <v>0.55549999999999999</v>
      </c>
      <c r="BE389" s="622"/>
    </row>
    <row r="390" spans="1:57" s="351" customFormat="1" ht="15" customHeight="1" x14ac:dyDescent="0.25">
      <c r="A390" s="566"/>
      <c r="B390" s="567"/>
      <c r="C390" s="376" t="s">
        <v>30</v>
      </c>
      <c r="D390" s="568"/>
      <c r="E390" s="568"/>
      <c r="F390" s="568"/>
      <c r="G390" s="568"/>
      <c r="H390" s="569"/>
      <c r="I390" s="569"/>
      <c r="J390" s="569"/>
      <c r="K390" s="569"/>
      <c r="L390" s="569"/>
      <c r="M390" s="569"/>
      <c r="N390" s="569"/>
      <c r="O390" s="569"/>
      <c r="P390" s="569"/>
      <c r="Q390" s="569"/>
      <c r="R390" s="569"/>
      <c r="S390" s="569"/>
      <c r="T390" s="569">
        <f>SUM(T389:T389)</f>
        <v>360</v>
      </c>
      <c r="U390" s="569"/>
      <c r="V390" s="569"/>
      <c r="W390" s="569">
        <f>SUM(W389:W389)</f>
        <v>360</v>
      </c>
      <c r="X390" s="569"/>
      <c r="Y390" s="569"/>
      <c r="Z390" s="569"/>
      <c r="AA390" s="569"/>
      <c r="AB390" s="569"/>
      <c r="AC390" s="569"/>
      <c r="AD390" s="569"/>
      <c r="AE390" s="569"/>
      <c r="AF390" s="569"/>
      <c r="AG390" s="569"/>
      <c r="AH390" s="569"/>
      <c r="AI390" s="569"/>
      <c r="AJ390" s="569"/>
      <c r="AK390" s="569"/>
      <c r="AL390" s="569"/>
      <c r="AM390" s="569"/>
      <c r="AN390" s="569"/>
      <c r="AO390" s="569"/>
      <c r="AP390" s="569"/>
      <c r="AQ390" s="569"/>
      <c r="AR390" s="569">
        <f>SUM(AR389:AR389)</f>
        <v>360</v>
      </c>
      <c r="AS390" s="569"/>
      <c r="AT390" s="569"/>
      <c r="AU390" s="569">
        <f>SUM(AU389:AU389)</f>
        <v>360</v>
      </c>
      <c r="AV390" s="570">
        <f>SUM(AV389:AV389)</f>
        <v>0.28799999999999998</v>
      </c>
      <c r="AW390" s="570">
        <f>SUM(AW389:AW389)</f>
        <v>0.19997999999999999</v>
      </c>
      <c r="AX390" s="571"/>
      <c r="AY390" s="571"/>
      <c r="AZ390" s="572"/>
      <c r="BA390" s="573"/>
      <c r="BB390" s="567"/>
      <c r="BC390" s="574"/>
      <c r="BD390" s="575"/>
      <c r="BE390" s="576"/>
    </row>
    <row r="391" spans="1:57" s="351" customFormat="1" ht="15" customHeight="1" x14ac:dyDescent="0.25">
      <c r="A391" s="312">
        <v>1</v>
      </c>
      <c r="B391" s="623">
        <v>51000002567</v>
      </c>
      <c r="C391" s="624" t="s">
        <v>56</v>
      </c>
      <c r="D391" s="625" t="s">
        <v>33</v>
      </c>
      <c r="E391" s="625">
        <v>47</v>
      </c>
      <c r="F391" s="625">
        <v>85</v>
      </c>
      <c r="G391" s="625">
        <v>22</v>
      </c>
      <c r="H391" s="556"/>
      <c r="I391" s="556"/>
      <c r="J391" s="556"/>
      <c r="K391" s="341"/>
      <c r="L391" s="341"/>
      <c r="M391" s="569"/>
      <c r="N391" s="569"/>
      <c r="O391" s="341"/>
      <c r="P391" s="556"/>
      <c r="Q391" s="556"/>
      <c r="R391" s="556"/>
      <c r="S391" s="556"/>
      <c r="T391" s="626">
        <v>7</v>
      </c>
      <c r="U391" s="626"/>
      <c r="V391" s="626"/>
      <c r="W391" s="626">
        <f>SUM(T391:V391)</f>
        <v>7</v>
      </c>
      <c r="X391" s="341"/>
      <c r="Y391" s="341"/>
      <c r="Z391" s="341"/>
      <c r="AA391" s="341"/>
      <c r="AB391" s="556"/>
      <c r="AC391" s="556"/>
      <c r="AD391" s="556"/>
      <c r="AE391" s="556"/>
      <c r="AF391" s="556"/>
      <c r="AG391" s="556"/>
      <c r="AH391" s="556"/>
      <c r="AI391" s="556"/>
      <c r="AJ391" s="341"/>
      <c r="AK391" s="341"/>
      <c r="AL391" s="341"/>
      <c r="AM391" s="341"/>
      <c r="AN391" s="341"/>
      <c r="AO391" s="341"/>
      <c r="AP391" s="341"/>
      <c r="AQ391" s="341"/>
      <c r="AR391" s="627">
        <f>+X391+AB391+AF391++AJ391+T391</f>
        <v>7</v>
      </c>
      <c r="AS391" s="627"/>
      <c r="AT391" s="627"/>
      <c r="AU391" s="628">
        <f>AR391+AS391+AT391</f>
        <v>7</v>
      </c>
      <c r="AV391" s="332">
        <f>((AU391/BC391)*BB391)/1000</f>
        <v>4.5500000000000002E-3</v>
      </c>
      <c r="AW391" s="629">
        <f>(AU391*BD391)/1000</f>
        <v>1.8585000000000001E-3</v>
      </c>
      <c r="AX391" s="630"/>
      <c r="AY391" s="630"/>
      <c r="AZ391" s="630"/>
      <c r="BA391" s="318"/>
      <c r="BB391" s="609">
        <v>13</v>
      </c>
      <c r="BC391" s="606">
        <v>20</v>
      </c>
      <c r="BD391" s="603">
        <v>0.26550000000000001</v>
      </c>
      <c r="BE391" s="631"/>
    </row>
    <row r="392" spans="1:57" s="351" customFormat="1" ht="15" customHeight="1" x14ac:dyDescent="0.25">
      <c r="A392" s="632">
        <v>2</v>
      </c>
      <c r="B392" s="633">
        <v>51000002567</v>
      </c>
      <c r="C392" s="613" t="s">
        <v>56</v>
      </c>
      <c r="D392" s="512" t="s">
        <v>29</v>
      </c>
      <c r="E392" s="514">
        <v>45</v>
      </c>
      <c r="F392" s="514">
        <v>85</v>
      </c>
      <c r="G392" s="514">
        <v>22</v>
      </c>
      <c r="H392" s="504"/>
      <c r="I392" s="504"/>
      <c r="J392" s="504"/>
      <c r="K392" s="317"/>
      <c r="L392" s="331">
        <v>10</v>
      </c>
      <c r="M392" s="366"/>
      <c r="N392" s="331"/>
      <c r="O392" s="634">
        <f>SUM(L392:N392)</f>
        <v>10</v>
      </c>
      <c r="P392" s="366"/>
      <c r="Q392" s="366"/>
      <c r="R392" s="366"/>
      <c r="S392" s="318"/>
      <c r="T392" s="318"/>
      <c r="U392" s="318"/>
      <c r="V392" s="318"/>
      <c r="W392" s="318"/>
      <c r="X392" s="366"/>
      <c r="Y392" s="366"/>
      <c r="Z392" s="366"/>
      <c r="AA392" s="318"/>
      <c r="AB392" s="366"/>
      <c r="AC392" s="366"/>
      <c r="AD392" s="366"/>
      <c r="AE392" s="318"/>
      <c r="AF392" s="366"/>
      <c r="AG392" s="366"/>
      <c r="AH392" s="366"/>
      <c r="AI392" s="318"/>
      <c r="AJ392" s="366"/>
      <c r="AK392" s="366"/>
      <c r="AL392" s="366"/>
      <c r="AM392" s="318"/>
      <c r="AN392" s="366"/>
      <c r="AO392" s="366"/>
      <c r="AP392" s="366"/>
      <c r="AQ392" s="318"/>
      <c r="AR392" s="331">
        <v>10</v>
      </c>
      <c r="AS392" s="331"/>
      <c r="AT392" s="331"/>
      <c r="AU392" s="331">
        <f>AR392+AS392+AT392</f>
        <v>10</v>
      </c>
      <c r="AV392" s="332">
        <f>((AU392/BC392)*BB392)/1000</f>
        <v>6.4999999999999997E-3</v>
      </c>
      <c r="AW392" s="629">
        <f>(AU392*BD392)/1000</f>
        <v>2.6550000000000002E-3</v>
      </c>
      <c r="AX392" s="632"/>
      <c r="AY392" s="361"/>
      <c r="AZ392" s="366"/>
      <c r="BA392" s="331"/>
      <c r="BB392" s="424">
        <v>13</v>
      </c>
      <c r="BC392" s="635">
        <v>20</v>
      </c>
      <c r="BD392" s="636">
        <v>0.26550000000000001</v>
      </c>
      <c r="BE392" s="366"/>
    </row>
    <row r="393" spans="1:57" s="351" customFormat="1" ht="15" customHeight="1" x14ac:dyDescent="0.25">
      <c r="A393" s="501"/>
      <c r="B393" s="597"/>
      <c r="C393" s="598" t="s">
        <v>30</v>
      </c>
      <c r="D393" s="599"/>
      <c r="E393" s="566"/>
      <c r="F393" s="566"/>
      <c r="G393" s="566"/>
      <c r="H393" s="569"/>
      <c r="I393" s="569"/>
      <c r="J393" s="569"/>
      <c r="K393" s="569"/>
      <c r="L393" s="569">
        <f>SUM(L391:L392)</f>
        <v>10</v>
      </c>
      <c r="M393" s="569"/>
      <c r="N393" s="569"/>
      <c r="O393" s="569">
        <f>SUM(O391:O392)</f>
        <v>10</v>
      </c>
      <c r="P393" s="569"/>
      <c r="Q393" s="569"/>
      <c r="R393" s="569"/>
      <c r="S393" s="569"/>
      <c r="T393" s="569">
        <f>SUM(T391:T392)</f>
        <v>7</v>
      </c>
      <c r="U393" s="569"/>
      <c r="V393" s="569"/>
      <c r="W393" s="569">
        <f>SUM(W391:W392)</f>
        <v>7</v>
      </c>
      <c r="X393" s="569"/>
      <c r="Y393" s="569"/>
      <c r="Z393" s="569"/>
      <c r="AA393" s="569"/>
      <c r="AB393" s="569"/>
      <c r="AC393" s="569"/>
      <c r="AD393" s="569"/>
      <c r="AE393" s="569"/>
      <c r="AF393" s="569"/>
      <c r="AG393" s="569"/>
      <c r="AH393" s="569"/>
      <c r="AI393" s="569"/>
      <c r="AJ393" s="569"/>
      <c r="AK393" s="569"/>
      <c r="AL393" s="569"/>
      <c r="AM393" s="569"/>
      <c r="AN393" s="569"/>
      <c r="AO393" s="569"/>
      <c r="AP393" s="569"/>
      <c r="AQ393" s="569"/>
      <c r="AR393" s="569">
        <f>SUM(AR391:AR392)</f>
        <v>17</v>
      </c>
      <c r="AS393" s="569"/>
      <c r="AT393" s="569"/>
      <c r="AU393" s="569">
        <f>SUM(AU391:AU392)</f>
        <v>17</v>
      </c>
      <c r="AV393" s="570">
        <f>SUM(AV391:AV392)</f>
        <v>1.1050000000000001E-2</v>
      </c>
      <c r="AW393" s="575">
        <f>SUM(AW391:AW392)</f>
        <v>4.5135000000000002E-3</v>
      </c>
      <c r="AX393" s="406"/>
      <c r="AY393" s="406"/>
      <c r="AZ393" s="406"/>
      <c r="BA393" s="507"/>
      <c r="BB393" s="406"/>
      <c r="BC393" s="406"/>
      <c r="BD393" s="406"/>
      <c r="BE393" s="406"/>
    </row>
    <row r="394" spans="1:57" s="351" customFormat="1" ht="15" customHeight="1" x14ac:dyDescent="0.25">
      <c r="A394" s="511">
        <v>1</v>
      </c>
      <c r="B394" s="637">
        <v>51000001588</v>
      </c>
      <c r="C394" s="638" t="s">
        <v>58</v>
      </c>
      <c r="D394" s="559" t="s">
        <v>29</v>
      </c>
      <c r="E394" s="639">
        <v>54</v>
      </c>
      <c r="F394" s="639">
        <v>56</v>
      </c>
      <c r="G394" s="639">
        <v>10</v>
      </c>
      <c r="H394" s="640"/>
      <c r="I394" s="640"/>
      <c r="J394" s="640"/>
      <c r="K394" s="641"/>
      <c r="L394" s="640"/>
      <c r="M394" s="640"/>
      <c r="N394" s="640"/>
      <c r="O394" s="640"/>
      <c r="P394" s="640">
        <v>40</v>
      </c>
      <c r="Q394" s="640"/>
      <c r="R394" s="640"/>
      <c r="S394" s="640">
        <v>40</v>
      </c>
      <c r="T394" s="640"/>
      <c r="U394" s="640"/>
      <c r="V394" s="640"/>
      <c r="W394" s="640"/>
      <c r="X394" s="641"/>
      <c r="Y394" s="641"/>
      <c r="Z394" s="641"/>
      <c r="AA394" s="641"/>
      <c r="AB394" s="640"/>
      <c r="AC394" s="640"/>
      <c r="AD394" s="640"/>
      <c r="AE394" s="640"/>
      <c r="AF394" s="640"/>
      <c r="AG394" s="640"/>
      <c r="AH394" s="640"/>
      <c r="AI394" s="640"/>
      <c r="AJ394" s="641"/>
      <c r="AK394" s="341"/>
      <c r="AL394" s="341"/>
      <c r="AM394" s="641"/>
      <c r="AN394" s="641"/>
      <c r="AO394" s="641"/>
      <c r="AP394" s="641"/>
      <c r="AQ394" s="641"/>
      <c r="AR394" s="341">
        <f t="shared" ref="AR394:AR395" si="77">L394+P394+T394+X394+AB394+AF394+AJ394+AN394+H394</f>
        <v>40</v>
      </c>
      <c r="AS394" s="341"/>
      <c r="AT394" s="341"/>
      <c r="AU394" s="317">
        <f t="shared" ref="AU394:AU395" si="78">AR394+AS394+AT394</f>
        <v>40</v>
      </c>
      <c r="AV394" s="332">
        <f t="shared" ref="AV394:AV395" si="79">((AU394/BC394)*BB394)/1000</f>
        <v>0.03</v>
      </c>
      <c r="AW394" s="558">
        <f t="shared" ref="AW394:AW395" si="80">(AU394*BD394)/1000</f>
        <v>1.502E-2</v>
      </c>
      <c r="AX394" s="642"/>
      <c r="AY394" s="643" t="s">
        <v>308</v>
      </c>
      <c r="AZ394" s="561"/>
      <c r="BA394" s="561"/>
      <c r="BB394" s="333">
        <v>15</v>
      </c>
      <c r="BC394" s="333">
        <v>20</v>
      </c>
      <c r="BD394" s="337">
        <v>0.3755</v>
      </c>
      <c r="BE394" s="559"/>
    </row>
    <row r="395" spans="1:57" s="351" customFormat="1" ht="15" customHeight="1" x14ac:dyDescent="0.25">
      <c r="A395" s="511">
        <v>2</v>
      </c>
      <c r="B395" s="637">
        <v>51000001588</v>
      </c>
      <c r="C395" s="638" t="s">
        <v>58</v>
      </c>
      <c r="D395" s="559" t="s">
        <v>29</v>
      </c>
      <c r="E395" s="639">
        <v>10</v>
      </c>
      <c r="F395" s="639">
        <v>54</v>
      </c>
      <c r="G395" s="639">
        <v>10</v>
      </c>
      <c r="H395" s="640"/>
      <c r="I395" s="640"/>
      <c r="J395" s="640"/>
      <c r="K395" s="641"/>
      <c r="L395" s="640"/>
      <c r="M395" s="640"/>
      <c r="N395" s="640"/>
      <c r="O395" s="640"/>
      <c r="P395" s="640">
        <v>50</v>
      </c>
      <c r="Q395" s="640"/>
      <c r="R395" s="640"/>
      <c r="S395" s="640">
        <v>50</v>
      </c>
      <c r="T395" s="640"/>
      <c r="U395" s="640"/>
      <c r="V395" s="640"/>
      <c r="W395" s="640"/>
      <c r="X395" s="641"/>
      <c r="Y395" s="641"/>
      <c r="Z395" s="641"/>
      <c r="AA395" s="641"/>
      <c r="AB395" s="640"/>
      <c r="AC395" s="640"/>
      <c r="AD395" s="640"/>
      <c r="AE395" s="640"/>
      <c r="AF395" s="640"/>
      <c r="AG395" s="640"/>
      <c r="AH395" s="640"/>
      <c r="AI395" s="640"/>
      <c r="AJ395" s="641"/>
      <c r="AK395" s="569"/>
      <c r="AL395" s="569"/>
      <c r="AM395" s="641"/>
      <c r="AN395" s="641"/>
      <c r="AO395" s="641"/>
      <c r="AP395" s="641"/>
      <c r="AQ395" s="641"/>
      <c r="AR395" s="341">
        <f t="shared" si="77"/>
        <v>50</v>
      </c>
      <c r="AS395" s="341"/>
      <c r="AT395" s="341"/>
      <c r="AU395" s="317">
        <f t="shared" si="78"/>
        <v>50</v>
      </c>
      <c r="AV395" s="332">
        <f t="shared" si="79"/>
        <v>3.7499999999999999E-2</v>
      </c>
      <c r="AW395" s="558">
        <f t="shared" si="80"/>
        <v>1.8775E-2</v>
      </c>
      <c r="AX395" s="642"/>
      <c r="AY395" s="643" t="s">
        <v>308</v>
      </c>
      <c r="AZ395" s="561"/>
      <c r="BA395" s="561"/>
      <c r="BB395" s="333">
        <v>15</v>
      </c>
      <c r="BC395" s="333">
        <v>20</v>
      </c>
      <c r="BD395" s="337">
        <v>0.3755</v>
      </c>
      <c r="BE395" s="571"/>
    </row>
    <row r="396" spans="1:57" s="351" customFormat="1" ht="15" customHeight="1" x14ac:dyDescent="0.25">
      <c r="A396" s="501"/>
      <c r="B396" s="597"/>
      <c r="C396" s="598" t="s">
        <v>30</v>
      </c>
      <c r="D396" s="599"/>
      <c r="E396" s="566"/>
      <c r="F396" s="566"/>
      <c r="G396" s="566"/>
      <c r="H396" s="569"/>
      <c r="I396" s="569"/>
      <c r="J396" s="569"/>
      <c r="K396" s="569"/>
      <c r="L396" s="569"/>
      <c r="M396" s="569"/>
      <c r="N396" s="569"/>
      <c r="O396" s="569"/>
      <c r="P396" s="569">
        <f>SUM(P394:P395)</f>
        <v>90</v>
      </c>
      <c r="Q396" s="569"/>
      <c r="R396" s="569"/>
      <c r="S396" s="569">
        <f>SUM(S394:S395)</f>
        <v>90</v>
      </c>
      <c r="T396" s="569"/>
      <c r="U396" s="569"/>
      <c r="V396" s="569"/>
      <c r="W396" s="569"/>
      <c r="X396" s="569"/>
      <c r="Y396" s="569"/>
      <c r="Z396" s="569"/>
      <c r="AA396" s="569"/>
      <c r="AB396" s="569"/>
      <c r="AC396" s="569"/>
      <c r="AD396" s="569"/>
      <c r="AE396" s="569"/>
      <c r="AF396" s="569"/>
      <c r="AG396" s="569"/>
      <c r="AH396" s="569"/>
      <c r="AI396" s="569"/>
      <c r="AJ396" s="569"/>
      <c r="AK396" s="569"/>
      <c r="AL396" s="569"/>
      <c r="AM396" s="569"/>
      <c r="AN396" s="569"/>
      <c r="AO396" s="569"/>
      <c r="AP396" s="569"/>
      <c r="AQ396" s="569"/>
      <c r="AR396" s="569">
        <f>SUM(AR394:AR395)</f>
        <v>90</v>
      </c>
      <c r="AS396" s="569"/>
      <c r="AT396" s="569"/>
      <c r="AU396" s="569">
        <f>SUM(AU394:AU395)</f>
        <v>90</v>
      </c>
      <c r="AV396" s="570">
        <f>SUM(AV394:AV395)</f>
        <v>6.7500000000000004E-2</v>
      </c>
      <c r="AW396" s="570">
        <f>SUM(AW394:AW395)</f>
        <v>3.3794999999999999E-2</v>
      </c>
      <c r="AX396" s="406"/>
      <c r="AY396" s="406"/>
      <c r="AZ396" s="406"/>
      <c r="BA396" s="507"/>
      <c r="BB396" s="406"/>
      <c r="BC396" s="406"/>
      <c r="BD396" s="406"/>
      <c r="BE396" s="406"/>
    </row>
    <row r="397" spans="1:57" s="351" customFormat="1" ht="15" customHeight="1" x14ac:dyDescent="0.25">
      <c r="A397" s="632">
        <v>1</v>
      </c>
      <c r="B397" s="373"/>
      <c r="C397" s="644" t="s">
        <v>421</v>
      </c>
      <c r="D397" s="512" t="s">
        <v>29</v>
      </c>
      <c r="E397" s="514">
        <v>2</v>
      </c>
      <c r="F397" s="514">
        <v>86</v>
      </c>
      <c r="G397" s="514">
        <v>233</v>
      </c>
      <c r="H397" s="535">
        <v>1700</v>
      </c>
      <c r="I397" s="367"/>
      <c r="J397" s="367"/>
      <c r="K397" s="318">
        <f>SUM(H397:J397)</f>
        <v>1700</v>
      </c>
      <c r="L397" s="569"/>
      <c r="M397" s="569"/>
      <c r="N397" s="569"/>
      <c r="O397" s="569"/>
      <c r="P397" s="569"/>
      <c r="Q397" s="569"/>
      <c r="R397" s="569"/>
      <c r="S397" s="569"/>
      <c r="T397" s="569"/>
      <c r="U397" s="569"/>
      <c r="V397" s="569"/>
      <c r="W397" s="569"/>
      <c r="X397" s="569"/>
      <c r="Y397" s="569"/>
      <c r="Z397" s="569"/>
      <c r="AA397" s="569"/>
      <c r="AB397" s="569"/>
      <c r="AC397" s="569"/>
      <c r="AD397" s="569"/>
      <c r="AE397" s="569"/>
      <c r="AF397" s="569"/>
      <c r="AG397" s="569"/>
      <c r="AH397" s="569"/>
      <c r="AI397" s="569"/>
      <c r="AJ397" s="569"/>
      <c r="AK397" s="569"/>
      <c r="AL397" s="569"/>
      <c r="AM397" s="569"/>
      <c r="AN397" s="569"/>
      <c r="AO397" s="569"/>
      <c r="AP397" s="569"/>
      <c r="AQ397" s="569"/>
      <c r="AR397" s="341">
        <f>L397+P397+T397+X397+AB397+AF397+AJ397+AN397+H397</f>
        <v>1700</v>
      </c>
      <c r="AS397" s="341"/>
      <c r="AT397" s="341"/>
      <c r="AU397" s="341">
        <f>SUM(AR397:AT397)</f>
        <v>1700</v>
      </c>
      <c r="AV397" s="616">
        <f>((AU397/BC397)*BB397)/1000</f>
        <v>0.85</v>
      </c>
      <c r="AW397" s="616">
        <f>((AV397/BD397)*BC397)/1000</f>
        <v>4.1463414634146344E-2</v>
      </c>
      <c r="AX397" s="571"/>
      <c r="AY397" s="571"/>
      <c r="AZ397" s="572"/>
      <c r="BA397" s="573"/>
      <c r="BB397" s="645">
        <v>10</v>
      </c>
      <c r="BC397" s="645">
        <v>20</v>
      </c>
      <c r="BD397" s="646">
        <v>0.41</v>
      </c>
      <c r="BE397" s="576"/>
    </row>
    <row r="398" spans="1:57" s="351" customFormat="1" ht="15" customHeight="1" x14ac:dyDescent="0.25">
      <c r="A398" s="632">
        <v>2</v>
      </c>
      <c r="B398" s="373"/>
      <c r="C398" s="644" t="s">
        <v>421</v>
      </c>
      <c r="D398" s="512" t="s">
        <v>29</v>
      </c>
      <c r="E398" s="514">
        <v>3</v>
      </c>
      <c r="F398" s="514">
        <v>83</v>
      </c>
      <c r="G398" s="514">
        <v>233</v>
      </c>
      <c r="H398" s="535">
        <v>400</v>
      </c>
      <c r="I398" s="367"/>
      <c r="J398" s="367"/>
      <c r="K398" s="318">
        <f>SUM(H398:J398)</f>
        <v>400</v>
      </c>
      <c r="L398" s="569"/>
      <c r="M398" s="569"/>
      <c r="N398" s="569"/>
      <c r="O398" s="569"/>
      <c r="P398" s="569"/>
      <c r="Q398" s="569"/>
      <c r="R398" s="569"/>
      <c r="S398" s="569"/>
      <c r="T398" s="569"/>
      <c r="U398" s="569"/>
      <c r="V398" s="569"/>
      <c r="W398" s="569"/>
      <c r="X398" s="569"/>
      <c r="Y398" s="569"/>
      <c r="Z398" s="569"/>
      <c r="AA398" s="569"/>
      <c r="AB398" s="569"/>
      <c r="AC398" s="569"/>
      <c r="AD398" s="569"/>
      <c r="AE398" s="569"/>
      <c r="AF398" s="569"/>
      <c r="AG398" s="569"/>
      <c r="AH398" s="569"/>
      <c r="AI398" s="569"/>
      <c r="AJ398" s="569"/>
      <c r="AK398" s="569"/>
      <c r="AL398" s="569"/>
      <c r="AM398" s="569"/>
      <c r="AN398" s="569"/>
      <c r="AO398" s="569"/>
      <c r="AP398" s="569"/>
      <c r="AQ398" s="569"/>
      <c r="AR398" s="341">
        <f>L398+P398+T398+X398+AB398+AF398+AJ398+AN398+H398</f>
        <v>400</v>
      </c>
      <c r="AS398" s="341"/>
      <c r="AT398" s="341"/>
      <c r="AU398" s="341">
        <f>SUM(AR398:AT398)</f>
        <v>400</v>
      </c>
      <c r="AV398" s="616">
        <f>((AU398/BC398)*BB398)/1000</f>
        <v>0.2</v>
      </c>
      <c r="AW398" s="616">
        <f>((AV398/BD398)*BC398)/1000</f>
        <v>9.7560975609756115E-3</v>
      </c>
      <c r="AX398" s="571"/>
      <c r="AY398" s="571"/>
      <c r="AZ398" s="572"/>
      <c r="BA398" s="573"/>
      <c r="BB398" s="645">
        <v>10</v>
      </c>
      <c r="BC398" s="645">
        <v>20</v>
      </c>
      <c r="BD398" s="646">
        <v>0.41</v>
      </c>
      <c r="BE398" s="576"/>
    </row>
    <row r="399" spans="1:57" s="351" customFormat="1" ht="15" customHeight="1" x14ac:dyDescent="0.25">
      <c r="A399" s="361"/>
      <c r="B399" s="647"/>
      <c r="C399" s="648" t="s">
        <v>30</v>
      </c>
      <c r="D399" s="362"/>
      <c r="E399" s="373"/>
      <c r="F399" s="373"/>
      <c r="G399" s="373"/>
      <c r="H399" s="367">
        <f>SUM(H397:H398)</f>
        <v>2100</v>
      </c>
      <c r="I399" s="367"/>
      <c r="J399" s="367"/>
      <c r="K399" s="367">
        <f>SUM(K397:K398)</f>
        <v>2100</v>
      </c>
      <c r="L399" s="569"/>
      <c r="M399" s="569"/>
      <c r="N399" s="569"/>
      <c r="O399" s="569"/>
      <c r="P399" s="569"/>
      <c r="Q399" s="569"/>
      <c r="R399" s="569"/>
      <c r="S399" s="569"/>
      <c r="T399" s="569"/>
      <c r="U399" s="569"/>
      <c r="V399" s="569"/>
      <c r="W399" s="569"/>
      <c r="X399" s="569"/>
      <c r="Y399" s="569"/>
      <c r="Z399" s="569"/>
      <c r="AA399" s="569"/>
      <c r="AB399" s="569"/>
      <c r="AC399" s="569"/>
      <c r="AD399" s="569"/>
      <c r="AE399" s="569"/>
      <c r="AF399" s="569"/>
      <c r="AG399" s="569"/>
      <c r="AH399" s="569"/>
      <c r="AI399" s="569"/>
      <c r="AJ399" s="569"/>
      <c r="AK399" s="569"/>
      <c r="AL399" s="569"/>
      <c r="AM399" s="569"/>
      <c r="AN399" s="569"/>
      <c r="AO399" s="569"/>
      <c r="AP399" s="569"/>
      <c r="AQ399" s="569"/>
      <c r="AR399" s="569">
        <f>SUM(AR397:AR398)</f>
        <v>2100</v>
      </c>
      <c r="AS399" s="569"/>
      <c r="AT399" s="569"/>
      <c r="AU399" s="569">
        <f>SUM(AU397:AU398)</f>
        <v>2100</v>
      </c>
      <c r="AV399" s="570">
        <f>SUM(AV397:AV398)</f>
        <v>1.05</v>
      </c>
      <c r="AW399" s="570">
        <f>SUM(AW397:AW398)</f>
        <v>5.1219512195121955E-2</v>
      </c>
      <c r="AX399" s="571"/>
      <c r="AY399" s="571"/>
      <c r="AZ399" s="572"/>
      <c r="BA399" s="573"/>
      <c r="BB399" s="567"/>
      <c r="BC399" s="574"/>
      <c r="BD399" s="575"/>
      <c r="BE399" s="576"/>
    </row>
    <row r="400" spans="1:57" s="351" customFormat="1" ht="15" customHeight="1" x14ac:dyDescent="0.25">
      <c r="A400" s="511">
        <v>1</v>
      </c>
      <c r="B400" s="649">
        <v>724312210404</v>
      </c>
      <c r="C400" s="650" t="s">
        <v>422</v>
      </c>
      <c r="D400" s="620" t="s">
        <v>33</v>
      </c>
      <c r="E400" s="620">
        <v>0</v>
      </c>
      <c r="F400" s="620">
        <v>0</v>
      </c>
      <c r="G400" s="620">
        <v>0</v>
      </c>
      <c r="H400" s="621"/>
      <c r="I400" s="621"/>
      <c r="J400" s="621"/>
      <c r="K400" s="591"/>
      <c r="L400" s="621"/>
      <c r="M400" s="621"/>
      <c r="N400" s="621"/>
      <c r="O400" s="621"/>
      <c r="P400" s="621"/>
      <c r="Q400" s="621"/>
      <c r="R400" s="621"/>
      <c r="S400" s="621"/>
      <c r="T400" s="591">
        <v>900</v>
      </c>
      <c r="U400" s="341"/>
      <c r="V400" s="591"/>
      <c r="W400" s="341">
        <f>SUM(T400:V400)</f>
        <v>900</v>
      </c>
      <c r="X400" s="591"/>
      <c r="Y400" s="591"/>
      <c r="Z400" s="591"/>
      <c r="AA400" s="591"/>
      <c r="AB400" s="621"/>
      <c r="AC400" s="621"/>
      <c r="AD400" s="621"/>
      <c r="AE400" s="621"/>
      <c r="AF400" s="621"/>
      <c r="AG400" s="621"/>
      <c r="AH400" s="621"/>
      <c r="AI400" s="621"/>
      <c r="AJ400" s="591"/>
      <c r="AK400" s="591"/>
      <c r="AL400" s="591"/>
      <c r="AM400" s="591"/>
      <c r="AN400" s="591"/>
      <c r="AO400" s="591"/>
      <c r="AP400" s="591"/>
      <c r="AQ400" s="591"/>
      <c r="AR400" s="341">
        <f>L400+P400+T400+X400+AB400+AF400+AJ400+AN400+H400</f>
        <v>900</v>
      </c>
      <c r="AS400" s="341"/>
      <c r="AT400" s="341"/>
      <c r="AU400" s="317">
        <f>AR400+AS400+AT400</f>
        <v>900</v>
      </c>
      <c r="AV400" s="332">
        <f>((AU400/BC400)*BB400)/1000</f>
        <v>0.63</v>
      </c>
      <c r="AW400" s="558">
        <f>(AU400*BD400)/1000</f>
        <v>0.36495000000000005</v>
      </c>
      <c r="AX400" s="560"/>
      <c r="AY400" s="560"/>
      <c r="AZ400" s="560"/>
      <c r="BA400" s="561"/>
      <c r="BB400" s="562">
        <v>14</v>
      </c>
      <c r="BC400" s="563">
        <v>20</v>
      </c>
      <c r="BD400" s="589">
        <v>0.40550000000000003</v>
      </c>
      <c r="BE400" s="622"/>
    </row>
    <row r="401" spans="1:57" s="351" customFormat="1" ht="15" customHeight="1" x14ac:dyDescent="0.25">
      <c r="A401" s="566"/>
      <c r="B401" s="567"/>
      <c r="C401" s="376" t="s">
        <v>30</v>
      </c>
      <c r="D401" s="568"/>
      <c r="E401" s="568"/>
      <c r="F401" s="568"/>
      <c r="G401" s="568"/>
      <c r="H401" s="569"/>
      <c r="I401" s="569"/>
      <c r="J401" s="569"/>
      <c r="K401" s="569"/>
      <c r="L401" s="569"/>
      <c r="M401" s="569"/>
      <c r="N401" s="569"/>
      <c r="O401" s="569"/>
      <c r="P401" s="569"/>
      <c r="Q401" s="569"/>
      <c r="R401" s="569"/>
      <c r="S401" s="569"/>
      <c r="T401" s="569">
        <f>SUM(T400:T400)</f>
        <v>900</v>
      </c>
      <c r="U401" s="569"/>
      <c r="V401" s="569"/>
      <c r="W401" s="569">
        <f>SUM(W400:W400)</f>
        <v>900</v>
      </c>
      <c r="X401" s="569"/>
      <c r="Y401" s="569"/>
      <c r="Z401" s="569"/>
      <c r="AA401" s="569"/>
      <c r="AB401" s="569"/>
      <c r="AC401" s="569"/>
      <c r="AD401" s="569"/>
      <c r="AE401" s="569"/>
      <c r="AF401" s="569"/>
      <c r="AG401" s="569"/>
      <c r="AH401" s="569"/>
      <c r="AI401" s="569"/>
      <c r="AJ401" s="569"/>
      <c r="AK401" s="569"/>
      <c r="AL401" s="569"/>
      <c r="AM401" s="569"/>
      <c r="AN401" s="569"/>
      <c r="AO401" s="569"/>
      <c r="AP401" s="569"/>
      <c r="AQ401" s="569"/>
      <c r="AR401" s="569">
        <f>SUM(AR400:AR400)</f>
        <v>900</v>
      </c>
      <c r="AS401" s="569"/>
      <c r="AT401" s="569"/>
      <c r="AU401" s="569">
        <f>SUM(AU400:AU400)</f>
        <v>900</v>
      </c>
      <c r="AV401" s="570">
        <f>SUM(AV400:AV400)</f>
        <v>0.63</v>
      </c>
      <c r="AW401" s="570">
        <f>SUM(AW400:AW400)</f>
        <v>0.36495000000000005</v>
      </c>
      <c r="AX401" s="571"/>
      <c r="AY401" s="571"/>
      <c r="AZ401" s="572"/>
      <c r="BA401" s="573"/>
      <c r="BB401" s="567"/>
      <c r="BC401" s="574"/>
      <c r="BD401" s="575"/>
      <c r="BE401" s="576"/>
    </row>
    <row r="402" spans="1:57" s="351" customFormat="1" ht="15" customHeight="1" x14ac:dyDescent="0.25">
      <c r="A402" s="312">
        <v>1</v>
      </c>
      <c r="B402" s="579">
        <v>51.000001597999997</v>
      </c>
      <c r="C402" s="613" t="s">
        <v>423</v>
      </c>
      <c r="D402" s="512" t="s">
        <v>29</v>
      </c>
      <c r="E402" s="539" t="s">
        <v>47</v>
      </c>
      <c r="F402" s="539" t="s">
        <v>47</v>
      </c>
      <c r="G402" s="539" t="s">
        <v>47</v>
      </c>
      <c r="H402" s="569"/>
      <c r="I402" s="569"/>
      <c r="J402" s="569"/>
      <c r="K402" s="569"/>
      <c r="L402" s="569"/>
      <c r="M402" s="569"/>
      <c r="N402" s="569"/>
      <c r="O402" s="569"/>
      <c r="P402" s="569"/>
      <c r="Q402" s="569"/>
      <c r="R402" s="569"/>
      <c r="S402" s="569"/>
      <c r="T402" s="569"/>
      <c r="U402" s="569"/>
      <c r="V402" s="569"/>
      <c r="W402" s="569"/>
      <c r="X402" s="498">
        <v>350</v>
      </c>
      <c r="Y402" s="557"/>
      <c r="Z402" s="557"/>
      <c r="AA402" s="317">
        <f>SUM(X402:Z402)</f>
        <v>350</v>
      </c>
      <c r="AB402" s="569"/>
      <c r="AC402" s="569"/>
      <c r="AD402" s="569"/>
      <c r="AE402" s="569"/>
      <c r="AF402" s="569"/>
      <c r="AG402" s="569"/>
      <c r="AH402" s="569"/>
      <c r="AI402" s="569"/>
      <c r="AJ402" s="569"/>
      <c r="AK402" s="569"/>
      <c r="AL402" s="569"/>
      <c r="AM402" s="569"/>
      <c r="AN402" s="569"/>
      <c r="AO402" s="569"/>
      <c r="AP402" s="569"/>
      <c r="AQ402" s="569"/>
      <c r="AR402" s="341">
        <f>L402+P402+T402+X402+AB402+AF402+AJ402+AN402+H402</f>
        <v>350</v>
      </c>
      <c r="AS402" s="341"/>
      <c r="AT402" s="341"/>
      <c r="AU402" s="341">
        <f>AR402+AS402+AT402</f>
        <v>350</v>
      </c>
      <c r="AV402" s="616">
        <f>((AU402/BC402)*BB402)/1000</f>
        <v>0.245</v>
      </c>
      <c r="AW402" s="616">
        <f>(AU402*BD402)/1000</f>
        <v>0.14192500000000002</v>
      </c>
      <c r="AX402" s="571"/>
      <c r="AY402" s="571"/>
      <c r="AZ402" s="572"/>
      <c r="BA402" s="573"/>
      <c r="BB402" s="562">
        <v>14</v>
      </c>
      <c r="BC402" s="563">
        <v>20</v>
      </c>
      <c r="BD402" s="425">
        <v>0.40550000000000003</v>
      </c>
      <c r="BE402" s="576"/>
    </row>
    <row r="403" spans="1:57" s="351" customFormat="1" ht="15" customHeight="1" x14ac:dyDescent="0.25">
      <c r="A403" s="312"/>
      <c r="B403" s="651"/>
      <c r="C403" s="652" t="s">
        <v>53</v>
      </c>
      <c r="D403" s="512"/>
      <c r="E403" s="632"/>
      <c r="F403" s="632"/>
      <c r="G403" s="632"/>
      <c r="H403" s="569"/>
      <c r="I403" s="569"/>
      <c r="J403" s="569"/>
      <c r="K403" s="569"/>
      <c r="L403" s="569"/>
      <c r="M403" s="569"/>
      <c r="N403" s="569"/>
      <c r="O403" s="569"/>
      <c r="P403" s="569"/>
      <c r="Q403" s="569"/>
      <c r="R403" s="569"/>
      <c r="S403" s="569"/>
      <c r="T403" s="569"/>
      <c r="U403" s="569"/>
      <c r="V403" s="569"/>
      <c r="W403" s="569"/>
      <c r="X403" s="504">
        <v>350</v>
      </c>
      <c r="Y403" s="653"/>
      <c r="Z403" s="653"/>
      <c r="AA403" s="379">
        <f>SUM(X403:Z403)</f>
        <v>350</v>
      </c>
      <c r="AB403" s="569"/>
      <c r="AC403" s="569"/>
      <c r="AD403" s="569"/>
      <c r="AE403" s="569"/>
      <c r="AF403" s="569"/>
      <c r="AG403" s="569"/>
      <c r="AH403" s="569"/>
      <c r="AI403" s="569"/>
      <c r="AJ403" s="569"/>
      <c r="AK403" s="569"/>
      <c r="AL403" s="569"/>
      <c r="AM403" s="569"/>
      <c r="AN403" s="569"/>
      <c r="AO403" s="569"/>
      <c r="AP403" s="569"/>
      <c r="AQ403" s="569"/>
      <c r="AR403" s="569">
        <f>SUM(AR402)</f>
        <v>350</v>
      </c>
      <c r="AS403" s="569"/>
      <c r="AT403" s="569"/>
      <c r="AU403" s="569">
        <f>SUM(AU402)</f>
        <v>350</v>
      </c>
      <c r="AV403" s="570">
        <f>SUM(AV402)</f>
        <v>0.245</v>
      </c>
      <c r="AW403" s="570">
        <f>SUM(AW402)</f>
        <v>0.14192500000000002</v>
      </c>
      <c r="AX403" s="571"/>
      <c r="AY403" s="571"/>
      <c r="AZ403" s="572"/>
      <c r="BA403" s="573"/>
      <c r="BB403" s="567"/>
      <c r="BC403" s="574"/>
      <c r="BD403" s="575"/>
      <c r="BE403" s="576"/>
    </row>
    <row r="404" spans="1:57" s="351" customFormat="1" ht="15" customHeight="1" x14ac:dyDescent="0.25">
      <c r="A404" s="312">
        <v>1</v>
      </c>
      <c r="B404" s="579">
        <v>51.000001607000002</v>
      </c>
      <c r="C404" s="613" t="s">
        <v>424</v>
      </c>
      <c r="D404" s="512" t="s">
        <v>29</v>
      </c>
      <c r="E404" s="539" t="s">
        <v>47</v>
      </c>
      <c r="F404" s="539" t="s">
        <v>47</v>
      </c>
      <c r="G404" s="539" t="s">
        <v>47</v>
      </c>
      <c r="H404" s="569"/>
      <c r="I404" s="569"/>
      <c r="J404" s="569"/>
      <c r="K404" s="569"/>
      <c r="L404" s="569"/>
      <c r="M404" s="569"/>
      <c r="N404" s="569"/>
      <c r="O404" s="569"/>
      <c r="P404" s="569"/>
      <c r="Q404" s="569"/>
      <c r="R404" s="569"/>
      <c r="S404" s="569"/>
      <c r="T404" s="569"/>
      <c r="U404" s="569"/>
      <c r="V404" s="569"/>
      <c r="W404" s="569"/>
      <c r="X404" s="498">
        <v>1680</v>
      </c>
      <c r="Y404" s="557">
        <v>999</v>
      </c>
      <c r="Z404" s="557"/>
      <c r="AA404" s="317">
        <v>2679</v>
      </c>
      <c r="AB404" s="569"/>
      <c r="AC404" s="569"/>
      <c r="AD404" s="569"/>
      <c r="AE404" s="569"/>
      <c r="AF404" s="569"/>
      <c r="AG404" s="569"/>
      <c r="AH404" s="569"/>
      <c r="AI404" s="569"/>
      <c r="AJ404" s="569"/>
      <c r="AK404" s="569"/>
      <c r="AL404" s="569"/>
      <c r="AM404" s="569"/>
      <c r="AN404" s="569"/>
      <c r="AO404" s="569"/>
      <c r="AP404" s="569"/>
      <c r="AQ404" s="569"/>
      <c r="AR404" s="341">
        <f>L404+P404+T404+X404+AB404+AF404+AJ404+AN404+H404</f>
        <v>1680</v>
      </c>
      <c r="AS404" s="341">
        <f>M404+Q404+U404+Y404+AC404+AG404+AK404+AO404+I404</f>
        <v>999</v>
      </c>
      <c r="AT404" s="341"/>
      <c r="AU404" s="341">
        <f>AR404+AS404+AT404</f>
        <v>2679</v>
      </c>
      <c r="AV404" s="616">
        <f>((AU404/BC404)*BB404)/1000</f>
        <v>1.8752999999999997</v>
      </c>
      <c r="AW404" s="616">
        <f>(AU404*BD404)/1000</f>
        <v>1.0863345000000002</v>
      </c>
      <c r="AX404" s="571"/>
      <c r="AY404" s="571"/>
      <c r="AZ404" s="572"/>
      <c r="BA404" s="573"/>
      <c r="BB404" s="562">
        <v>14</v>
      </c>
      <c r="BC404" s="563">
        <v>20</v>
      </c>
      <c r="BD404" s="425">
        <v>0.40550000000000003</v>
      </c>
      <c r="BE404" s="576"/>
    </row>
    <row r="405" spans="1:57" s="351" customFormat="1" ht="15" customHeight="1" x14ac:dyDescent="0.25">
      <c r="A405" s="361"/>
      <c r="B405" s="579"/>
      <c r="C405" s="613"/>
      <c r="D405" s="362"/>
      <c r="E405" s="362"/>
      <c r="F405" s="362"/>
      <c r="G405" s="362"/>
      <c r="H405" s="569"/>
      <c r="I405" s="569"/>
      <c r="J405" s="569"/>
      <c r="K405" s="569"/>
      <c r="L405" s="569"/>
      <c r="M405" s="569"/>
      <c r="N405" s="569"/>
      <c r="O405" s="569"/>
      <c r="P405" s="569"/>
      <c r="Q405" s="569"/>
      <c r="R405" s="569"/>
      <c r="S405" s="569"/>
      <c r="T405" s="569"/>
      <c r="U405" s="569"/>
      <c r="V405" s="569"/>
      <c r="W405" s="569"/>
      <c r="X405" s="504">
        <v>1680</v>
      </c>
      <c r="Y405" s="504">
        <f>SUM(Y400:Y404)</f>
        <v>999</v>
      </c>
      <c r="Z405" s="504"/>
      <c r="AA405" s="504">
        <v>2679</v>
      </c>
      <c r="AB405" s="569"/>
      <c r="AC405" s="569"/>
      <c r="AD405" s="569"/>
      <c r="AE405" s="569"/>
      <c r="AF405" s="569"/>
      <c r="AG405" s="569"/>
      <c r="AH405" s="569"/>
      <c r="AI405" s="569"/>
      <c r="AJ405" s="569"/>
      <c r="AK405" s="569"/>
      <c r="AL405" s="569"/>
      <c r="AM405" s="569"/>
      <c r="AN405" s="569"/>
      <c r="AO405" s="569"/>
      <c r="AP405" s="569"/>
      <c r="AQ405" s="569"/>
      <c r="AR405" s="569">
        <f>SUM(AR404)</f>
        <v>1680</v>
      </c>
      <c r="AS405" s="569">
        <f>SUM(AS404)</f>
        <v>999</v>
      </c>
      <c r="AT405" s="569"/>
      <c r="AU405" s="569">
        <f>SUM(AU404)</f>
        <v>2679</v>
      </c>
      <c r="AV405" s="570">
        <f>SUM(AV404)</f>
        <v>1.8752999999999997</v>
      </c>
      <c r="AW405" s="570">
        <f>SUM(AW404)</f>
        <v>1.0863345000000002</v>
      </c>
      <c r="AX405" s="571"/>
      <c r="AY405" s="571"/>
      <c r="AZ405" s="572"/>
      <c r="BA405" s="573"/>
      <c r="BB405" s="567"/>
      <c r="BC405" s="574"/>
      <c r="BD405" s="575"/>
      <c r="BE405" s="576"/>
    </row>
    <row r="406" spans="1:57" s="351" customFormat="1" ht="15" customHeight="1" x14ac:dyDescent="0.25">
      <c r="A406" s="352">
        <v>1</v>
      </c>
      <c r="B406" s="588">
        <v>727153120003</v>
      </c>
      <c r="C406" s="601" t="s">
        <v>425</v>
      </c>
      <c r="D406" s="602" t="s">
        <v>29</v>
      </c>
      <c r="E406" s="603">
        <v>0</v>
      </c>
      <c r="F406" s="603">
        <v>54</v>
      </c>
      <c r="G406" s="603">
        <v>20</v>
      </c>
      <c r="H406" s="591"/>
      <c r="I406" s="341"/>
      <c r="J406" s="341"/>
      <c r="K406" s="341"/>
      <c r="L406" s="341"/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  <c r="X406" s="341"/>
      <c r="Y406" s="341"/>
      <c r="Z406" s="341"/>
      <c r="AA406" s="341"/>
      <c r="AB406" s="341"/>
      <c r="AC406" s="341"/>
      <c r="AD406" s="341"/>
      <c r="AE406" s="341"/>
      <c r="AF406" s="592"/>
      <c r="AG406" s="557">
        <v>1</v>
      </c>
      <c r="AH406" s="341"/>
      <c r="AI406" s="341">
        <f>AF406+AG406+AH406</f>
        <v>1</v>
      </c>
      <c r="AJ406" s="341"/>
      <c r="AK406" s="654"/>
      <c r="AL406" s="654"/>
      <c r="AM406" s="654"/>
      <c r="AN406" s="654"/>
      <c r="AO406" s="654"/>
      <c r="AP406" s="654"/>
      <c r="AQ406" s="654"/>
      <c r="AR406" s="341"/>
      <c r="AS406" s="341">
        <f>M406+Q406+U406+Y406+AC406+AG406+AK406+AO406+I406</f>
        <v>1</v>
      </c>
      <c r="AT406" s="341"/>
      <c r="AU406" s="317">
        <f>AR406+AS406+AT406</f>
        <v>1</v>
      </c>
      <c r="AV406" s="655">
        <f>((AU406/BC406)*BB406)/1000</f>
        <v>1.7058823529411766E-4</v>
      </c>
      <c r="AW406" s="656">
        <f>(AU406*BD406)/1000</f>
        <v>1.3200000000000001E-4</v>
      </c>
      <c r="AX406" s="605" t="s">
        <v>43</v>
      </c>
      <c r="AY406" s="605"/>
      <c r="AZ406" s="657"/>
      <c r="BA406" s="607">
        <v>1</v>
      </c>
      <c r="BB406" s="562">
        <v>29</v>
      </c>
      <c r="BC406" s="658">
        <v>170</v>
      </c>
      <c r="BD406" s="659">
        <v>0.13200000000000001</v>
      </c>
      <c r="BE406" s="660"/>
    </row>
    <row r="407" spans="1:57" s="351" customFormat="1" ht="15" customHeight="1" x14ac:dyDescent="0.25">
      <c r="A407" s="352">
        <v>2</v>
      </c>
      <c r="B407" s="588">
        <v>727153120003</v>
      </c>
      <c r="C407" s="601" t="s">
        <v>425</v>
      </c>
      <c r="D407" s="602" t="s">
        <v>29</v>
      </c>
      <c r="E407" s="603">
        <v>33</v>
      </c>
      <c r="F407" s="603">
        <v>52</v>
      </c>
      <c r="G407" s="603">
        <v>0</v>
      </c>
      <c r="H407" s="591"/>
      <c r="I407" s="341"/>
      <c r="J407" s="341"/>
      <c r="K407" s="341"/>
      <c r="L407" s="341"/>
      <c r="M407" s="341"/>
      <c r="N407" s="341"/>
      <c r="O407" s="341"/>
      <c r="P407" s="341"/>
      <c r="Q407" s="341"/>
      <c r="R407" s="341"/>
      <c r="S407" s="341"/>
      <c r="T407" s="341"/>
      <c r="U407" s="341"/>
      <c r="V407" s="341"/>
      <c r="W407" s="341"/>
      <c r="X407" s="341"/>
      <c r="Y407" s="341"/>
      <c r="Z407" s="341"/>
      <c r="AA407" s="341"/>
      <c r="AB407" s="341"/>
      <c r="AC407" s="341"/>
      <c r="AD407" s="341"/>
      <c r="AE407" s="341"/>
      <c r="AF407" s="592"/>
      <c r="AG407" s="557">
        <v>1</v>
      </c>
      <c r="AH407" s="341"/>
      <c r="AI407" s="341">
        <f>AF407+AG407+AH407</f>
        <v>1</v>
      </c>
      <c r="AJ407" s="341"/>
      <c r="AK407" s="654"/>
      <c r="AL407" s="654"/>
      <c r="AM407" s="654"/>
      <c r="AN407" s="654"/>
      <c r="AO407" s="654"/>
      <c r="AP407" s="654"/>
      <c r="AQ407" s="654"/>
      <c r="AR407" s="341"/>
      <c r="AS407" s="341">
        <f>M407+Q407+U407+Y407+AC407+AG407+AK407+AO407+I407</f>
        <v>1</v>
      </c>
      <c r="AT407" s="341"/>
      <c r="AU407" s="317">
        <f>AR407+AS407+AT407</f>
        <v>1</v>
      </c>
      <c r="AV407" s="655">
        <f>((AU407/BC407)*BB407)/1000</f>
        <v>1.7058823529411766E-4</v>
      </c>
      <c r="AW407" s="656">
        <f>(AU407*BD407)/1000</f>
        <v>1.3200000000000001E-4</v>
      </c>
      <c r="AX407" s="605" t="s">
        <v>43</v>
      </c>
      <c r="AY407" s="605"/>
      <c r="AZ407" s="657"/>
      <c r="BA407" s="607">
        <v>1</v>
      </c>
      <c r="BB407" s="562">
        <v>29</v>
      </c>
      <c r="BC407" s="658">
        <v>170</v>
      </c>
      <c r="BD407" s="659">
        <v>0.13200000000000001</v>
      </c>
      <c r="BE407" s="660"/>
    </row>
    <row r="408" spans="1:57" s="351" customFormat="1" ht="15" customHeight="1" x14ac:dyDescent="0.25">
      <c r="A408" s="352">
        <v>3</v>
      </c>
      <c r="B408" s="588">
        <v>727153120003</v>
      </c>
      <c r="C408" s="601" t="s">
        <v>425</v>
      </c>
      <c r="D408" s="602" t="s">
        <v>29</v>
      </c>
      <c r="E408" s="603">
        <v>23</v>
      </c>
      <c r="F408" s="603">
        <v>52</v>
      </c>
      <c r="G408" s="603">
        <v>0</v>
      </c>
      <c r="H408" s="59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  <c r="X408" s="341"/>
      <c r="Y408" s="341"/>
      <c r="Z408" s="341"/>
      <c r="AA408" s="341"/>
      <c r="AB408" s="341"/>
      <c r="AC408" s="341"/>
      <c r="AD408" s="341"/>
      <c r="AE408" s="341"/>
      <c r="AF408" s="592"/>
      <c r="AG408" s="557">
        <v>15</v>
      </c>
      <c r="AH408" s="341"/>
      <c r="AI408" s="341">
        <f>AF408+AG408+AH408</f>
        <v>15</v>
      </c>
      <c r="AJ408" s="341"/>
      <c r="AK408" s="654"/>
      <c r="AL408" s="654"/>
      <c r="AM408" s="654"/>
      <c r="AN408" s="654"/>
      <c r="AO408" s="654"/>
      <c r="AP408" s="654"/>
      <c r="AQ408" s="654"/>
      <c r="AR408" s="341"/>
      <c r="AS408" s="341">
        <f>M408+Q408+U408+Y408+AC408+AG408+AK408+AO408+I408</f>
        <v>15</v>
      </c>
      <c r="AT408" s="341"/>
      <c r="AU408" s="317">
        <f>AR408+AS408+AT408</f>
        <v>15</v>
      </c>
      <c r="AV408" s="655">
        <f>((AU408/BC408)*BB408)/1000</f>
        <v>2.5588235294117649E-3</v>
      </c>
      <c r="AW408" s="656">
        <f>(AU408*BD408)/1000</f>
        <v>1.98E-3</v>
      </c>
      <c r="AX408" s="605" t="s">
        <v>43</v>
      </c>
      <c r="AY408" s="605"/>
      <c r="AZ408" s="657"/>
      <c r="BA408" s="607">
        <v>15</v>
      </c>
      <c r="BB408" s="562">
        <v>29</v>
      </c>
      <c r="BC408" s="658">
        <v>170</v>
      </c>
      <c r="BD408" s="659">
        <v>0.13200000000000001</v>
      </c>
      <c r="BE408" s="660"/>
    </row>
    <row r="409" spans="1:57" s="351" customFormat="1" ht="15" customHeight="1" x14ac:dyDescent="0.25">
      <c r="A409" s="352">
        <v>4</v>
      </c>
      <c r="B409" s="588">
        <v>727153120003</v>
      </c>
      <c r="C409" s="601" t="s">
        <v>425</v>
      </c>
      <c r="D409" s="602" t="s">
        <v>29</v>
      </c>
      <c r="E409" s="603">
        <v>22</v>
      </c>
      <c r="F409" s="603">
        <v>52</v>
      </c>
      <c r="G409" s="603">
        <v>0</v>
      </c>
      <c r="H409" s="59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  <c r="Y409" s="341"/>
      <c r="Z409" s="341"/>
      <c r="AA409" s="341"/>
      <c r="AB409" s="341"/>
      <c r="AC409" s="341"/>
      <c r="AD409" s="341"/>
      <c r="AE409" s="341"/>
      <c r="AF409" s="592"/>
      <c r="AG409" s="557">
        <v>3</v>
      </c>
      <c r="AH409" s="341"/>
      <c r="AI409" s="341">
        <f>AF409+AG409+AH409</f>
        <v>3</v>
      </c>
      <c r="AJ409" s="341"/>
      <c r="AK409" s="654"/>
      <c r="AL409" s="654"/>
      <c r="AM409" s="654"/>
      <c r="AN409" s="654"/>
      <c r="AO409" s="654"/>
      <c r="AP409" s="654"/>
      <c r="AQ409" s="654"/>
      <c r="AR409" s="341"/>
      <c r="AS409" s="341">
        <f>M409+Q409+U409+Y409+AC409+AG409+AK409+AO409+I409</f>
        <v>3</v>
      </c>
      <c r="AT409" s="341"/>
      <c r="AU409" s="317">
        <f>AR409+AS409+AT409</f>
        <v>3</v>
      </c>
      <c r="AV409" s="655">
        <f>((AU409/BC409)*BB409)/1000</f>
        <v>5.1176470588235295E-4</v>
      </c>
      <c r="AW409" s="656">
        <f>(AU409*BD409)/1000</f>
        <v>3.9600000000000003E-4</v>
      </c>
      <c r="AX409" s="605" t="s">
        <v>43</v>
      </c>
      <c r="AY409" s="605"/>
      <c r="AZ409" s="657"/>
      <c r="BA409" s="607">
        <v>3</v>
      </c>
      <c r="BB409" s="562">
        <v>29</v>
      </c>
      <c r="BC409" s="658">
        <v>170</v>
      </c>
      <c r="BD409" s="659">
        <v>0.13200000000000001</v>
      </c>
      <c r="BE409" s="660"/>
    </row>
    <row r="410" spans="1:57" s="351" customFormat="1" ht="15" customHeight="1" x14ac:dyDescent="0.25">
      <c r="A410" s="501"/>
      <c r="B410" s="597"/>
      <c r="C410" s="598" t="s">
        <v>30</v>
      </c>
      <c r="D410" s="599"/>
      <c r="E410" s="566"/>
      <c r="F410" s="566"/>
      <c r="G410" s="566"/>
      <c r="H410" s="569"/>
      <c r="I410" s="569"/>
      <c r="J410" s="569"/>
      <c r="K410" s="569"/>
      <c r="L410" s="569"/>
      <c r="M410" s="569"/>
      <c r="N410" s="569"/>
      <c r="O410" s="569"/>
      <c r="P410" s="569"/>
      <c r="Q410" s="569"/>
      <c r="R410" s="569"/>
      <c r="S410" s="569"/>
      <c r="T410" s="569"/>
      <c r="U410" s="569"/>
      <c r="V410" s="569"/>
      <c r="W410" s="569"/>
      <c r="X410" s="569"/>
      <c r="Y410" s="569"/>
      <c r="Z410" s="569"/>
      <c r="AA410" s="569"/>
      <c r="AB410" s="569"/>
      <c r="AC410" s="569"/>
      <c r="AD410" s="569"/>
      <c r="AE410" s="569"/>
      <c r="AF410" s="569"/>
      <c r="AG410" s="569">
        <f>SUM(AG406:AG409)</f>
        <v>20</v>
      </c>
      <c r="AH410" s="569"/>
      <c r="AI410" s="569">
        <f>SUM(AI406:AI409)</f>
        <v>20</v>
      </c>
      <c r="AJ410" s="569"/>
      <c r="AK410" s="569"/>
      <c r="AL410" s="569"/>
      <c r="AM410" s="569"/>
      <c r="AN410" s="569"/>
      <c r="AO410" s="569"/>
      <c r="AP410" s="569"/>
      <c r="AQ410" s="569"/>
      <c r="AR410" s="569"/>
      <c r="AS410" s="569">
        <f>SUM(AS406:AS409)</f>
        <v>20</v>
      </c>
      <c r="AT410" s="569"/>
      <c r="AU410" s="569">
        <f>SUM(AU406:AU409)</f>
        <v>20</v>
      </c>
      <c r="AV410" s="570">
        <f>SUM(AV406:AV409)</f>
        <v>3.4117647058823533E-3</v>
      </c>
      <c r="AW410" s="575">
        <f>SUM(AW406:AW409)</f>
        <v>2.64E-3</v>
      </c>
      <c r="AX410" s="406"/>
      <c r="AY410" s="406"/>
      <c r="AZ410" s="406"/>
      <c r="BA410" s="507"/>
      <c r="BB410" s="406"/>
      <c r="BC410" s="406"/>
      <c r="BD410" s="406"/>
      <c r="BE410" s="406"/>
    </row>
    <row r="411" spans="1:57" s="351" customFormat="1" ht="15" customHeight="1" x14ac:dyDescent="0.25">
      <c r="A411" s="352">
        <v>1</v>
      </c>
      <c r="B411" s="595">
        <v>727153120003</v>
      </c>
      <c r="C411" s="601" t="s">
        <v>426</v>
      </c>
      <c r="D411" s="602" t="s">
        <v>29</v>
      </c>
      <c r="E411" s="603">
        <v>0</v>
      </c>
      <c r="F411" s="603">
        <v>51</v>
      </c>
      <c r="G411" s="603">
        <v>3</v>
      </c>
      <c r="H411" s="591"/>
      <c r="I411" s="341"/>
      <c r="J411" s="341"/>
      <c r="K411" s="341"/>
      <c r="L411" s="341"/>
      <c r="M411" s="341"/>
      <c r="N411" s="341"/>
      <c r="O411" s="341"/>
      <c r="P411" s="341"/>
      <c r="Q411" s="341"/>
      <c r="R411" s="341"/>
      <c r="S411" s="341"/>
      <c r="T411" s="341"/>
      <c r="U411" s="341"/>
      <c r="V411" s="341"/>
      <c r="W411" s="341"/>
      <c r="X411" s="341"/>
      <c r="Y411" s="341"/>
      <c r="Z411" s="341"/>
      <c r="AA411" s="341"/>
      <c r="AB411" s="341"/>
      <c r="AC411" s="341"/>
      <c r="AD411" s="341"/>
      <c r="AE411" s="341"/>
      <c r="AF411" s="592"/>
      <c r="AG411" s="592">
        <v>1</v>
      </c>
      <c r="AH411" s="341"/>
      <c r="AI411" s="341">
        <f>AF411+AG411+AH411</f>
        <v>1</v>
      </c>
      <c r="AJ411" s="654"/>
      <c r="AK411" s="654"/>
      <c r="AL411" s="654"/>
      <c r="AM411" s="654"/>
      <c r="AN411" s="654"/>
      <c r="AO411" s="654"/>
      <c r="AP411" s="654"/>
      <c r="AQ411" s="654"/>
      <c r="AR411" s="341"/>
      <c r="AS411" s="341">
        <f>M411+Q411+U411+Y411+AC411+AG411+AK411+AO411+I411</f>
        <v>1</v>
      </c>
      <c r="AT411" s="341"/>
      <c r="AU411" s="317">
        <f>AR411+AS411+AT411</f>
        <v>1</v>
      </c>
      <c r="AV411" s="655">
        <f>((AU411/BC411)*BB411)/1000</f>
        <v>1.7058823529411766E-4</v>
      </c>
      <c r="AW411" s="656">
        <f>(AU411*BD411)/1000</f>
        <v>1.3700000000000002E-4</v>
      </c>
      <c r="AX411" s="658" t="s">
        <v>103</v>
      </c>
      <c r="AY411" s="605"/>
      <c r="AZ411" s="657"/>
      <c r="BA411" s="607">
        <v>1</v>
      </c>
      <c r="BB411" s="562">
        <v>29</v>
      </c>
      <c r="BC411" s="658">
        <v>170</v>
      </c>
      <c r="BD411" s="659">
        <v>0.13700000000000001</v>
      </c>
      <c r="BE411" s="660"/>
    </row>
    <row r="412" spans="1:57" s="351" customFormat="1" ht="15" customHeight="1" x14ac:dyDescent="0.25">
      <c r="A412" s="352">
        <v>2</v>
      </c>
      <c r="B412" s="595">
        <v>727153120003</v>
      </c>
      <c r="C412" s="601" t="s">
        <v>426</v>
      </c>
      <c r="D412" s="602" t="s">
        <v>29</v>
      </c>
      <c r="E412" s="603">
        <v>0</v>
      </c>
      <c r="F412" s="603">
        <v>47</v>
      </c>
      <c r="G412" s="603">
        <v>710</v>
      </c>
      <c r="H412" s="591"/>
      <c r="I412" s="341"/>
      <c r="J412" s="341"/>
      <c r="K412" s="341"/>
      <c r="L412" s="341"/>
      <c r="M412" s="341"/>
      <c r="N412" s="341"/>
      <c r="O412" s="341"/>
      <c r="P412" s="341"/>
      <c r="Q412" s="341"/>
      <c r="R412" s="341"/>
      <c r="S412" s="341"/>
      <c r="T412" s="341"/>
      <c r="U412" s="341"/>
      <c r="V412" s="341"/>
      <c r="W412" s="341"/>
      <c r="X412" s="341"/>
      <c r="Y412" s="341"/>
      <c r="Z412" s="341"/>
      <c r="AA412" s="341"/>
      <c r="AB412" s="341"/>
      <c r="AC412" s="341"/>
      <c r="AD412" s="341"/>
      <c r="AE412" s="341"/>
      <c r="AF412" s="592"/>
      <c r="AG412" s="592">
        <v>1</v>
      </c>
      <c r="AH412" s="341"/>
      <c r="AI412" s="341">
        <f>AF412+AG412+AH412</f>
        <v>1</v>
      </c>
      <c r="AJ412" s="654"/>
      <c r="AK412" s="654"/>
      <c r="AL412" s="654"/>
      <c r="AM412" s="654"/>
      <c r="AN412" s="654"/>
      <c r="AO412" s="654"/>
      <c r="AP412" s="654"/>
      <c r="AQ412" s="654"/>
      <c r="AR412" s="341"/>
      <c r="AS412" s="341">
        <f>M412+Q412+U412+Y412+AC412+AG412+AK412+AO412+I412</f>
        <v>1</v>
      </c>
      <c r="AT412" s="341"/>
      <c r="AU412" s="317">
        <f>AR412+AS412+AT412</f>
        <v>1</v>
      </c>
      <c r="AV412" s="655">
        <f>((AU412/BC412)*BB412)/1000</f>
        <v>1.7058823529411766E-4</v>
      </c>
      <c r="AW412" s="656">
        <f>(AU412*BD412)/1000</f>
        <v>1.3700000000000002E-4</v>
      </c>
      <c r="AX412" s="658" t="s">
        <v>103</v>
      </c>
      <c r="AY412" s="605"/>
      <c r="AZ412" s="657"/>
      <c r="BA412" s="607">
        <v>1</v>
      </c>
      <c r="BB412" s="562">
        <v>29</v>
      </c>
      <c r="BC412" s="658">
        <v>170</v>
      </c>
      <c r="BD412" s="659">
        <v>0.13700000000000001</v>
      </c>
      <c r="BE412" s="660"/>
    </row>
    <row r="413" spans="1:57" s="351" customFormat="1" ht="15" customHeight="1" x14ac:dyDescent="0.25">
      <c r="A413" s="501"/>
      <c r="B413" s="597"/>
      <c r="C413" s="598" t="s">
        <v>30</v>
      </c>
      <c r="D413" s="599"/>
      <c r="E413" s="566"/>
      <c r="F413" s="566"/>
      <c r="G413" s="566"/>
      <c r="H413" s="569"/>
      <c r="I413" s="569"/>
      <c r="J413" s="569"/>
      <c r="K413" s="569"/>
      <c r="L413" s="569"/>
      <c r="M413" s="569"/>
      <c r="N413" s="569"/>
      <c r="O413" s="569"/>
      <c r="P413" s="569"/>
      <c r="Q413" s="569"/>
      <c r="R413" s="569"/>
      <c r="S413" s="569"/>
      <c r="T413" s="569"/>
      <c r="U413" s="569"/>
      <c r="V413" s="569"/>
      <c r="W413" s="569"/>
      <c r="X413" s="569"/>
      <c r="Y413" s="569"/>
      <c r="Z413" s="569"/>
      <c r="AA413" s="569"/>
      <c r="AB413" s="569"/>
      <c r="AC413" s="569"/>
      <c r="AD413" s="569"/>
      <c r="AE413" s="569"/>
      <c r="AF413" s="569"/>
      <c r="AG413" s="569">
        <f>SUM(AG411:AG412)</f>
        <v>2</v>
      </c>
      <c r="AH413" s="569"/>
      <c r="AI413" s="569">
        <f>SUM(AI411:AI412)</f>
        <v>2</v>
      </c>
      <c r="AJ413" s="569"/>
      <c r="AK413" s="569"/>
      <c r="AL413" s="569"/>
      <c r="AM413" s="569"/>
      <c r="AN413" s="569"/>
      <c r="AO413" s="569"/>
      <c r="AP413" s="569"/>
      <c r="AQ413" s="569"/>
      <c r="AR413" s="569"/>
      <c r="AS413" s="569">
        <f>SUM(AS411:AS412)</f>
        <v>2</v>
      </c>
      <c r="AT413" s="569"/>
      <c r="AU413" s="569">
        <f>SUM(AU411:AU412)</f>
        <v>2</v>
      </c>
      <c r="AV413" s="570">
        <f>SUM(AV411:AV412)</f>
        <v>3.4117647058823532E-4</v>
      </c>
      <c r="AW413" s="575">
        <f>SUM(AW411:AW412)</f>
        <v>2.7400000000000005E-4</v>
      </c>
      <c r="AX413" s="406"/>
      <c r="AY413" s="406"/>
      <c r="AZ413" s="406"/>
      <c r="BA413" s="507"/>
      <c r="BB413" s="406"/>
      <c r="BC413" s="406"/>
      <c r="BD413" s="406"/>
      <c r="BE413" s="406"/>
    </row>
    <row r="414" spans="1:57" s="351" customFormat="1" ht="15" customHeight="1" x14ac:dyDescent="0.25">
      <c r="A414" s="352">
        <v>1</v>
      </c>
      <c r="B414" s="588">
        <v>727156110002</v>
      </c>
      <c r="C414" s="661" t="s">
        <v>427</v>
      </c>
      <c r="D414" s="602" t="s">
        <v>29</v>
      </c>
      <c r="E414" s="352">
        <v>17</v>
      </c>
      <c r="F414" s="352">
        <v>57</v>
      </c>
      <c r="G414" s="352">
        <v>0</v>
      </c>
      <c r="H414" s="591"/>
      <c r="I414" s="341"/>
      <c r="J414" s="341"/>
      <c r="K414" s="341"/>
      <c r="L414" s="341"/>
      <c r="M414" s="341"/>
      <c r="N414" s="341"/>
      <c r="O414" s="341"/>
      <c r="P414" s="591"/>
      <c r="Q414" s="341"/>
      <c r="R414" s="341"/>
      <c r="S414" s="341"/>
      <c r="T414" s="341"/>
      <c r="U414" s="341"/>
      <c r="V414" s="341"/>
      <c r="W414" s="341"/>
      <c r="X414" s="341"/>
      <c r="Y414" s="341"/>
      <c r="Z414" s="341"/>
      <c r="AA414" s="341"/>
      <c r="AB414" s="341"/>
      <c r="AC414" s="341"/>
      <c r="AD414" s="341"/>
      <c r="AE414" s="341"/>
      <c r="AF414" s="592">
        <v>80</v>
      </c>
      <c r="AG414" s="341"/>
      <c r="AH414" s="341"/>
      <c r="AI414" s="341">
        <f>AF414+AG414+AH414</f>
        <v>80</v>
      </c>
      <c r="AJ414" s="654"/>
      <c r="AK414" s="654"/>
      <c r="AL414" s="654"/>
      <c r="AM414" s="654"/>
      <c r="AN414" s="654"/>
      <c r="AO414" s="654"/>
      <c r="AP414" s="654"/>
      <c r="AQ414" s="654"/>
      <c r="AR414" s="341">
        <f>L414+P414+T414+X414+AB414+AF414+AJ414+AN414+H414</f>
        <v>80</v>
      </c>
      <c r="AS414" s="341"/>
      <c r="AT414" s="341"/>
      <c r="AU414" s="317">
        <f>AR414+AS414+AT414</f>
        <v>80</v>
      </c>
      <c r="AV414" s="655">
        <f>((AU414/BC414)*BB414)/1000</f>
        <v>2.1904761904761906E-2</v>
      </c>
      <c r="AW414" s="656">
        <f>(AU414*BD414)/1000</f>
        <v>1.6E-2</v>
      </c>
      <c r="AX414" s="658" t="s">
        <v>43</v>
      </c>
      <c r="AY414" s="662"/>
      <c r="AZ414" s="657"/>
      <c r="BA414" s="663">
        <v>80</v>
      </c>
      <c r="BB414" s="459">
        <v>23</v>
      </c>
      <c r="BC414" s="664">
        <v>84</v>
      </c>
      <c r="BD414" s="665">
        <v>0.2</v>
      </c>
      <c r="BE414" s="607"/>
    </row>
    <row r="415" spans="1:57" s="351" customFormat="1" ht="15" customHeight="1" x14ac:dyDescent="0.25">
      <c r="A415" s="352">
        <v>2</v>
      </c>
      <c r="B415" s="588">
        <v>727156110002</v>
      </c>
      <c r="C415" s="661" t="s">
        <v>427</v>
      </c>
      <c r="D415" s="602" t="s">
        <v>29</v>
      </c>
      <c r="E415" s="352">
        <v>0</v>
      </c>
      <c r="F415" s="352">
        <v>57</v>
      </c>
      <c r="G415" s="352">
        <v>17</v>
      </c>
      <c r="H415" s="591"/>
      <c r="I415" s="341"/>
      <c r="J415" s="341"/>
      <c r="K415" s="341"/>
      <c r="L415" s="341"/>
      <c r="M415" s="341"/>
      <c r="N415" s="341"/>
      <c r="O415" s="341"/>
      <c r="P415" s="591"/>
      <c r="Q415" s="341"/>
      <c r="R415" s="341"/>
      <c r="S415" s="341"/>
      <c r="T415" s="341"/>
      <c r="U415" s="341"/>
      <c r="V415" s="341"/>
      <c r="W415" s="341"/>
      <c r="X415" s="341"/>
      <c r="Y415" s="341"/>
      <c r="Z415" s="341"/>
      <c r="AA415" s="341"/>
      <c r="AB415" s="341"/>
      <c r="AC415" s="341"/>
      <c r="AD415" s="341"/>
      <c r="AE415" s="341"/>
      <c r="AF415" s="592">
        <v>80</v>
      </c>
      <c r="AG415" s="341"/>
      <c r="AH415" s="341"/>
      <c r="AI415" s="341">
        <f>AF415+AG415+AH415</f>
        <v>80</v>
      </c>
      <c r="AJ415" s="654"/>
      <c r="AK415" s="654"/>
      <c r="AL415" s="654"/>
      <c r="AM415" s="654"/>
      <c r="AN415" s="654"/>
      <c r="AO415" s="654"/>
      <c r="AP415" s="654"/>
      <c r="AQ415" s="654"/>
      <c r="AR415" s="341">
        <f>L415+P415+T415+X415+AB415+AF415+AJ415+AN415+H415</f>
        <v>80</v>
      </c>
      <c r="AS415" s="341"/>
      <c r="AT415" s="341"/>
      <c r="AU415" s="317">
        <f>AR415+AS415+AT415</f>
        <v>80</v>
      </c>
      <c r="AV415" s="655">
        <f>((AU415/BC415)*BB415)/1000</f>
        <v>2.1904761904761906E-2</v>
      </c>
      <c r="AW415" s="656">
        <f>(AU415*BD415)/1000</f>
        <v>1.6E-2</v>
      </c>
      <c r="AX415" s="658" t="s">
        <v>43</v>
      </c>
      <c r="AY415" s="662"/>
      <c r="AZ415" s="657"/>
      <c r="BA415" s="663">
        <v>80</v>
      </c>
      <c r="BB415" s="459">
        <v>23</v>
      </c>
      <c r="BC415" s="664">
        <v>84</v>
      </c>
      <c r="BD415" s="665">
        <v>0.2</v>
      </c>
      <c r="BE415" s="607"/>
    </row>
    <row r="416" spans="1:57" s="351" customFormat="1" ht="15" customHeight="1" x14ac:dyDescent="0.25">
      <c r="A416" s="352">
        <v>3</v>
      </c>
      <c r="B416" s="588">
        <v>727156110002</v>
      </c>
      <c r="C416" s="661" t="s">
        <v>427</v>
      </c>
      <c r="D416" s="602" t="s">
        <v>29</v>
      </c>
      <c r="E416" s="352">
        <v>0</v>
      </c>
      <c r="F416" s="352">
        <v>0</v>
      </c>
      <c r="G416" s="352">
        <v>0</v>
      </c>
      <c r="H416" s="591"/>
      <c r="I416" s="341"/>
      <c r="J416" s="341"/>
      <c r="K416" s="341"/>
      <c r="L416" s="591"/>
      <c r="M416" s="341"/>
      <c r="N416" s="341"/>
      <c r="O416" s="341"/>
      <c r="P416" s="591"/>
      <c r="Q416" s="341"/>
      <c r="R416" s="341"/>
      <c r="S416" s="341"/>
      <c r="T416" s="591"/>
      <c r="U416" s="591">
        <v>1052</v>
      </c>
      <c r="V416" s="341"/>
      <c r="W416" s="341">
        <f>T416+U416+V416</f>
        <v>1052</v>
      </c>
      <c r="X416" s="341"/>
      <c r="Y416" s="341"/>
      <c r="Z416" s="341"/>
      <c r="AA416" s="341"/>
      <c r="AB416" s="591"/>
      <c r="AC416" s="341"/>
      <c r="AD416" s="341"/>
      <c r="AE416" s="341"/>
      <c r="AF416" s="592"/>
      <c r="AG416" s="341"/>
      <c r="AH416" s="341"/>
      <c r="AI416" s="341"/>
      <c r="AJ416" s="666"/>
      <c r="AK416" s="654"/>
      <c r="AL416" s="654"/>
      <c r="AM416" s="654"/>
      <c r="AN416" s="654"/>
      <c r="AO416" s="654"/>
      <c r="AP416" s="654"/>
      <c r="AQ416" s="654"/>
      <c r="AR416" s="341"/>
      <c r="AS416" s="341">
        <f>M416+Q416+U416+Y416+AC416+AG416+AK416+AO416+I416</f>
        <v>1052</v>
      </c>
      <c r="AT416" s="341"/>
      <c r="AU416" s="317">
        <f>AR416+AS416+AT416</f>
        <v>1052</v>
      </c>
      <c r="AV416" s="655">
        <f>((AU416/BC416)*BB416)/1000</f>
        <v>0.28804761904761905</v>
      </c>
      <c r="AW416" s="656">
        <f>(AU416*BD416)/1000</f>
        <v>0.2104</v>
      </c>
      <c r="AX416" s="667" t="s">
        <v>103</v>
      </c>
      <c r="AY416" s="662"/>
      <c r="AZ416" s="657"/>
      <c r="BA416" s="668">
        <v>1052</v>
      </c>
      <c r="BB416" s="459">
        <v>23</v>
      </c>
      <c r="BC416" s="664">
        <v>84</v>
      </c>
      <c r="BD416" s="665">
        <v>0.2</v>
      </c>
      <c r="BE416" s="607"/>
    </row>
    <row r="417" spans="1:57" s="351" customFormat="1" ht="15" customHeight="1" x14ac:dyDescent="0.25">
      <c r="A417" s="501"/>
      <c r="B417" s="597"/>
      <c r="C417" s="598" t="s">
        <v>30</v>
      </c>
      <c r="D417" s="599"/>
      <c r="E417" s="566"/>
      <c r="F417" s="566"/>
      <c r="G417" s="566"/>
      <c r="H417" s="569"/>
      <c r="I417" s="569"/>
      <c r="J417" s="569"/>
      <c r="K417" s="569"/>
      <c r="L417" s="569"/>
      <c r="M417" s="569"/>
      <c r="N417" s="569"/>
      <c r="O417" s="569"/>
      <c r="P417" s="569"/>
      <c r="Q417" s="569"/>
      <c r="R417" s="569"/>
      <c r="S417" s="569"/>
      <c r="T417" s="569"/>
      <c r="U417" s="569">
        <f>SUM(U414:U416)</f>
        <v>1052</v>
      </c>
      <c r="V417" s="569"/>
      <c r="W417" s="569">
        <f>SUM(W414:W416)</f>
        <v>1052</v>
      </c>
      <c r="X417" s="569"/>
      <c r="Y417" s="569"/>
      <c r="Z417" s="569"/>
      <c r="AA417" s="569"/>
      <c r="AB417" s="569"/>
      <c r="AC417" s="569"/>
      <c r="AD417" s="569"/>
      <c r="AE417" s="569"/>
      <c r="AF417" s="569">
        <f>SUM(AF414:AF416)</f>
        <v>160</v>
      </c>
      <c r="AG417" s="569"/>
      <c r="AH417" s="569"/>
      <c r="AI417" s="569">
        <f>SUM(AI414:AI416)</f>
        <v>160</v>
      </c>
      <c r="AJ417" s="569"/>
      <c r="AK417" s="569"/>
      <c r="AL417" s="569"/>
      <c r="AM417" s="569"/>
      <c r="AN417" s="569"/>
      <c r="AO417" s="569"/>
      <c r="AP417" s="569"/>
      <c r="AQ417" s="569"/>
      <c r="AR417" s="569">
        <f>SUM(AR414:AR416)</f>
        <v>160</v>
      </c>
      <c r="AS417" s="569">
        <f>SUM(AS414:AS416)</f>
        <v>1052</v>
      </c>
      <c r="AT417" s="569"/>
      <c r="AU417" s="669">
        <f>SUM(AU414:AU416)</f>
        <v>1212</v>
      </c>
      <c r="AV417" s="575">
        <f>SUM(AV414:AV416)</f>
        <v>0.33185714285714285</v>
      </c>
      <c r="AW417" s="575">
        <f>SUM(AW414:AW416)</f>
        <v>0.2424</v>
      </c>
      <c r="AX417" s="406"/>
      <c r="AY417" s="406"/>
      <c r="AZ417" s="406"/>
      <c r="BA417" s="507"/>
      <c r="BB417" s="406"/>
      <c r="BC417" s="406"/>
      <c r="BD417" s="406"/>
      <c r="BE417" s="406"/>
    </row>
    <row r="418" spans="1:57" s="351" customFormat="1" ht="15" customHeight="1" x14ac:dyDescent="0.25">
      <c r="A418" s="352">
        <v>1</v>
      </c>
      <c r="B418" s="588">
        <v>727156120010</v>
      </c>
      <c r="C418" s="601" t="s">
        <v>428</v>
      </c>
      <c r="D418" s="355" t="s">
        <v>33</v>
      </c>
      <c r="E418" s="352" t="s">
        <v>429</v>
      </c>
      <c r="F418" s="352">
        <v>58</v>
      </c>
      <c r="G418" s="352">
        <v>711</v>
      </c>
      <c r="H418" s="591"/>
      <c r="I418" s="341"/>
      <c r="J418" s="341"/>
      <c r="K418" s="341"/>
      <c r="L418" s="341"/>
      <c r="M418" s="341"/>
      <c r="N418" s="341"/>
      <c r="O418" s="341"/>
      <c r="P418" s="341"/>
      <c r="Q418" s="341"/>
      <c r="R418" s="341"/>
      <c r="S418" s="341"/>
      <c r="T418" s="670">
        <v>16632</v>
      </c>
      <c r="U418" s="341"/>
      <c r="V418" s="341"/>
      <c r="W418" s="341">
        <f>T418+U418+V418</f>
        <v>16632</v>
      </c>
      <c r="X418" s="341"/>
      <c r="Y418" s="341"/>
      <c r="Z418" s="341"/>
      <c r="AA418" s="341"/>
      <c r="AB418" s="341"/>
      <c r="AC418" s="341"/>
      <c r="AD418" s="341"/>
      <c r="AE418" s="341"/>
      <c r="AF418" s="592"/>
      <c r="AG418" s="341"/>
      <c r="AH418" s="341"/>
      <c r="AI418" s="341"/>
      <c r="AJ418" s="557"/>
      <c r="AK418" s="341"/>
      <c r="AL418" s="341"/>
      <c r="AM418" s="341"/>
      <c r="AN418" s="591"/>
      <c r="AO418" s="341"/>
      <c r="AP418" s="341"/>
      <c r="AQ418" s="341"/>
      <c r="AR418" s="341">
        <f>L418+P418+T418+X418+AB418+AF418+AJ418+AN418+H418</f>
        <v>16632</v>
      </c>
      <c r="AS418" s="341"/>
      <c r="AT418" s="341"/>
      <c r="AU418" s="317">
        <f>AR418+AS418+AT418</f>
        <v>16632</v>
      </c>
      <c r="AV418" s="332">
        <f>((AU418/BC418)*BB418)/1000</f>
        <v>4.5540000000000003</v>
      </c>
      <c r="AW418" s="347">
        <f>(AU418*BD418)/1000</f>
        <v>3.2931360000000001</v>
      </c>
      <c r="AX418" s="355" t="s">
        <v>103</v>
      </c>
      <c r="AY418" s="662"/>
      <c r="AZ418" s="594"/>
      <c r="BA418" s="588"/>
      <c r="BB418" s="671">
        <v>23</v>
      </c>
      <c r="BC418" s="348">
        <v>84</v>
      </c>
      <c r="BD418" s="603">
        <v>0.19800000000000001</v>
      </c>
      <c r="BE418" s="594"/>
    </row>
    <row r="419" spans="1:57" s="351" customFormat="1" ht="15" customHeight="1" x14ac:dyDescent="0.25">
      <c r="A419" s="501"/>
      <c r="B419" s="597"/>
      <c r="C419" s="598" t="s">
        <v>30</v>
      </c>
      <c r="D419" s="599"/>
      <c r="E419" s="566"/>
      <c r="F419" s="566"/>
      <c r="G419" s="566"/>
      <c r="H419" s="569"/>
      <c r="I419" s="569"/>
      <c r="J419" s="569"/>
      <c r="K419" s="569"/>
      <c r="L419" s="569"/>
      <c r="M419" s="569"/>
      <c r="N419" s="569"/>
      <c r="O419" s="569"/>
      <c r="P419" s="569"/>
      <c r="Q419" s="569"/>
      <c r="R419" s="569"/>
      <c r="S419" s="569"/>
      <c r="T419" s="569">
        <f>SUM(T418:T418)</f>
        <v>16632</v>
      </c>
      <c r="U419" s="569"/>
      <c r="V419" s="569"/>
      <c r="W419" s="569">
        <f>SUM(W418:W418)</f>
        <v>16632</v>
      </c>
      <c r="X419" s="569"/>
      <c r="Y419" s="569"/>
      <c r="Z419" s="569"/>
      <c r="AA419" s="569"/>
      <c r="AB419" s="569"/>
      <c r="AC419" s="569"/>
      <c r="AD419" s="569"/>
      <c r="AE419" s="569"/>
      <c r="AF419" s="569"/>
      <c r="AG419" s="569"/>
      <c r="AH419" s="569"/>
      <c r="AI419" s="569"/>
      <c r="AJ419" s="569"/>
      <c r="AK419" s="569"/>
      <c r="AL419" s="569"/>
      <c r="AM419" s="569"/>
      <c r="AN419" s="569"/>
      <c r="AO419" s="569"/>
      <c r="AP419" s="569"/>
      <c r="AQ419" s="569"/>
      <c r="AR419" s="569">
        <f>SUM(AR418:AR418)</f>
        <v>16632</v>
      </c>
      <c r="AS419" s="569"/>
      <c r="AT419" s="569"/>
      <c r="AU419" s="569">
        <f>SUM(AU418:AU418)</f>
        <v>16632</v>
      </c>
      <c r="AV419" s="570">
        <f>SUM(AV418:AV418)</f>
        <v>4.5540000000000003</v>
      </c>
      <c r="AW419" s="575">
        <f>SUM(AW418:AW418)</f>
        <v>3.2931360000000001</v>
      </c>
      <c r="AX419" s="406"/>
      <c r="AY419" s="406"/>
      <c r="AZ419" s="406"/>
      <c r="BA419" s="507"/>
      <c r="BB419" s="406"/>
      <c r="BC419" s="406"/>
      <c r="BD419" s="406"/>
      <c r="BE419" s="406"/>
    </row>
    <row r="420" spans="1:57" s="351" customFormat="1" ht="15" customHeight="1" x14ac:dyDescent="0.25">
      <c r="A420" s="511">
        <v>1</v>
      </c>
      <c r="B420" s="537">
        <v>51.000001492999999</v>
      </c>
      <c r="C420" s="555" t="s">
        <v>430</v>
      </c>
      <c r="D420" s="422" t="s">
        <v>29</v>
      </c>
      <c r="E420" s="422">
        <v>8</v>
      </c>
      <c r="F420" s="422">
        <v>78</v>
      </c>
      <c r="G420" s="422">
        <v>11</v>
      </c>
      <c r="H420" s="556"/>
      <c r="I420" s="556"/>
      <c r="J420" s="556"/>
      <c r="K420" s="341"/>
      <c r="L420" s="556"/>
      <c r="M420" s="556"/>
      <c r="N420" s="556"/>
      <c r="O420" s="556"/>
      <c r="P420" s="556"/>
      <c r="Q420" s="556"/>
      <c r="R420" s="556"/>
      <c r="S420" s="556"/>
      <c r="T420" s="556"/>
      <c r="U420" s="556"/>
      <c r="V420" s="556"/>
      <c r="W420" s="556"/>
      <c r="X420" s="341">
        <v>2</v>
      </c>
      <c r="Y420" s="557"/>
      <c r="Z420" s="557"/>
      <c r="AA420" s="317">
        <f>SUM(X420:Z420)</f>
        <v>2</v>
      </c>
      <c r="AB420" s="317"/>
      <c r="AC420" s="317"/>
      <c r="AD420" s="317"/>
      <c r="AE420" s="317"/>
      <c r="AF420" s="317"/>
      <c r="AG420" s="317"/>
      <c r="AH420" s="317"/>
      <c r="AI420" s="317"/>
      <c r="AJ420" s="317"/>
      <c r="AK420" s="317"/>
      <c r="AL420" s="317"/>
      <c r="AM420" s="317"/>
      <c r="AN420" s="317"/>
      <c r="AO420" s="317"/>
      <c r="AP420" s="317"/>
      <c r="AQ420" s="317"/>
      <c r="AR420" s="341">
        <f>L420+P420+T420+X420+AB420+AF420+AJ420+AN420+H420</f>
        <v>2</v>
      </c>
      <c r="AS420" s="341"/>
      <c r="AT420" s="341"/>
      <c r="AU420" s="317">
        <f>AR420+AS420+AT420</f>
        <v>2</v>
      </c>
      <c r="AV420" s="332">
        <f>((AU420/BC420)*BB420)/1000</f>
        <v>3.6666666666666666E-3</v>
      </c>
      <c r="AW420" s="558">
        <f>(AU420*BD420)/1000</f>
        <v>3.4399999999999999E-3</v>
      </c>
      <c r="AX420" s="559"/>
      <c r="AY420" s="560" t="s">
        <v>431</v>
      </c>
      <c r="AZ420" s="560"/>
      <c r="BA420" s="561"/>
      <c r="BB420" s="355">
        <v>33</v>
      </c>
      <c r="BC420" s="355">
        <v>18</v>
      </c>
      <c r="BD420" s="646">
        <v>1.72</v>
      </c>
      <c r="BE420" s="565"/>
    </row>
    <row r="421" spans="1:57" s="351" customFormat="1" ht="15" customHeight="1" x14ac:dyDescent="0.25">
      <c r="A421" s="566"/>
      <c r="B421" s="567"/>
      <c r="C421" s="376" t="s">
        <v>30</v>
      </c>
      <c r="D421" s="568"/>
      <c r="E421" s="568"/>
      <c r="F421" s="568"/>
      <c r="G421" s="568"/>
      <c r="H421" s="569"/>
      <c r="I421" s="569"/>
      <c r="J421" s="569"/>
      <c r="K421" s="569"/>
      <c r="L421" s="569"/>
      <c r="M421" s="569"/>
      <c r="N421" s="569"/>
      <c r="O421" s="569"/>
      <c r="P421" s="569"/>
      <c r="Q421" s="569"/>
      <c r="R421" s="569"/>
      <c r="S421" s="569"/>
      <c r="T421" s="569"/>
      <c r="U421" s="569"/>
      <c r="V421" s="569"/>
      <c r="W421" s="569"/>
      <c r="X421" s="569">
        <f>SUM(X419:X420)</f>
        <v>2</v>
      </c>
      <c r="Y421" s="569"/>
      <c r="Z421" s="569"/>
      <c r="AA421" s="569">
        <f>SUM(AA419:AA420)</f>
        <v>2</v>
      </c>
      <c r="AB421" s="569"/>
      <c r="AC421" s="569"/>
      <c r="AD421" s="569"/>
      <c r="AE421" s="569"/>
      <c r="AF421" s="569"/>
      <c r="AG421" s="569"/>
      <c r="AH421" s="569"/>
      <c r="AI421" s="569"/>
      <c r="AJ421" s="569"/>
      <c r="AK421" s="569"/>
      <c r="AL421" s="569"/>
      <c r="AM421" s="569"/>
      <c r="AN421" s="569"/>
      <c r="AO421" s="569"/>
      <c r="AP421" s="569"/>
      <c r="AQ421" s="569"/>
      <c r="AR421" s="569">
        <f>SUM(AR420)</f>
        <v>2</v>
      </c>
      <c r="AS421" s="569"/>
      <c r="AT421" s="569"/>
      <c r="AU421" s="569">
        <f>SUM(AU420)</f>
        <v>2</v>
      </c>
      <c r="AV421" s="570">
        <f>SUM(AV420)</f>
        <v>3.6666666666666666E-3</v>
      </c>
      <c r="AW421" s="570">
        <f>SUM(AW420)</f>
        <v>3.4399999999999999E-3</v>
      </c>
      <c r="AX421" s="571"/>
      <c r="AY421" s="571"/>
      <c r="AZ421" s="572"/>
      <c r="BA421" s="573"/>
      <c r="BB421" s="567"/>
      <c r="BC421" s="574"/>
      <c r="BD421" s="575"/>
      <c r="BE421" s="576"/>
    </row>
    <row r="422" spans="1:57" s="324" customFormat="1" ht="15" customHeight="1" x14ac:dyDescent="0.25">
      <c r="A422" s="536">
        <v>1</v>
      </c>
      <c r="B422" s="537">
        <v>51.000002311000003</v>
      </c>
      <c r="C422" s="577" t="s">
        <v>432</v>
      </c>
      <c r="D422" s="539" t="s">
        <v>29</v>
      </c>
      <c r="E422" s="578" t="s">
        <v>47</v>
      </c>
      <c r="F422" s="578" t="s">
        <v>47</v>
      </c>
      <c r="G422" s="578" t="s">
        <v>47</v>
      </c>
      <c r="H422" s="540"/>
      <c r="I422" s="540"/>
      <c r="J422" s="540"/>
      <c r="K422" s="317"/>
      <c r="L422" s="541"/>
      <c r="M422" s="541"/>
      <c r="N422" s="541"/>
      <c r="O422" s="318"/>
      <c r="P422" s="541"/>
      <c r="Q422" s="541"/>
      <c r="R422" s="541"/>
      <c r="S422" s="318"/>
      <c r="T422" s="541"/>
      <c r="U422" s="541"/>
      <c r="V422" s="541"/>
      <c r="W422" s="318"/>
      <c r="X422" s="541">
        <v>30</v>
      </c>
      <c r="Y422" s="541"/>
      <c r="Z422" s="541"/>
      <c r="AA422" s="318">
        <f>SUM(X422:Z422)</f>
        <v>30</v>
      </c>
      <c r="AB422" s="541"/>
      <c r="AC422" s="541"/>
      <c r="AD422" s="541"/>
      <c r="AE422" s="318"/>
      <c r="AF422" s="541"/>
      <c r="AG422" s="541"/>
      <c r="AH422" s="541"/>
      <c r="AI422" s="318"/>
      <c r="AJ422" s="541"/>
      <c r="AK422" s="541"/>
      <c r="AL422" s="541"/>
      <c r="AM422" s="318"/>
      <c r="AN422" s="541"/>
      <c r="AO422" s="541"/>
      <c r="AP422" s="541"/>
      <c r="AQ422" s="318"/>
      <c r="AR422" s="331">
        <f>H422+L422+P422+T422+X422+AB422+AF422+AJ422</f>
        <v>30</v>
      </c>
      <c r="AS422" s="331"/>
      <c r="AT422" s="331"/>
      <c r="AU422" s="331">
        <f t="shared" ref="AU422:AU460" si="81">AR422+AS422+AT422</f>
        <v>30</v>
      </c>
      <c r="AV422" s="332">
        <f>((AU422/BC422)*BB422)/1000</f>
        <v>4.0000000000000001E-3</v>
      </c>
      <c r="AW422" s="332">
        <f>(AU422*BD422)/1000</f>
        <v>4.3499999999999997E-3</v>
      </c>
      <c r="AX422" s="536" t="s">
        <v>103</v>
      </c>
      <c r="AY422" s="536"/>
      <c r="AZ422" s="542"/>
      <c r="BA422" s="541">
        <v>30</v>
      </c>
      <c r="BB422" s="543">
        <v>4</v>
      </c>
      <c r="BC422" s="544">
        <v>30</v>
      </c>
      <c r="BD422" s="545">
        <v>0.14499999999999999</v>
      </c>
      <c r="BE422" s="542"/>
    </row>
    <row r="423" spans="1:57" s="351" customFormat="1" ht="15" customHeight="1" x14ac:dyDescent="0.25">
      <c r="A423" s="546"/>
      <c r="B423" s="547"/>
      <c r="C423" s="363" t="s">
        <v>30</v>
      </c>
      <c r="D423" s="361"/>
      <c r="E423" s="548"/>
      <c r="F423" s="548"/>
      <c r="G423" s="548"/>
      <c r="H423" s="549"/>
      <c r="I423" s="549"/>
      <c r="J423" s="549"/>
      <c r="K423" s="379"/>
      <c r="L423" s="550"/>
      <c r="M423" s="550"/>
      <c r="N423" s="550"/>
      <c r="O423" s="367"/>
      <c r="P423" s="550"/>
      <c r="Q423" s="550"/>
      <c r="R423" s="550"/>
      <c r="S423" s="367"/>
      <c r="T423" s="550"/>
      <c r="U423" s="550"/>
      <c r="V423" s="550"/>
      <c r="W423" s="367"/>
      <c r="X423" s="550">
        <f>SUM(X422)</f>
        <v>30</v>
      </c>
      <c r="Y423" s="550"/>
      <c r="Z423" s="550"/>
      <c r="AA423" s="367">
        <f>SUM(AA422)</f>
        <v>30</v>
      </c>
      <c r="AB423" s="550"/>
      <c r="AC423" s="550"/>
      <c r="AD423" s="550"/>
      <c r="AE423" s="367"/>
      <c r="AF423" s="550"/>
      <c r="AG423" s="550"/>
      <c r="AH423" s="550"/>
      <c r="AI423" s="367"/>
      <c r="AJ423" s="550"/>
      <c r="AK423" s="550"/>
      <c r="AL423" s="550"/>
      <c r="AM423" s="367"/>
      <c r="AN423" s="550"/>
      <c r="AO423" s="550"/>
      <c r="AP423" s="550"/>
      <c r="AQ423" s="367"/>
      <c r="AR423" s="366">
        <f>H423+L423+P423+T423+X423+AB423+AF423+AJ423</f>
        <v>30</v>
      </c>
      <c r="AS423" s="366"/>
      <c r="AT423" s="366"/>
      <c r="AU423" s="366">
        <f t="shared" si="81"/>
        <v>30</v>
      </c>
      <c r="AV423" s="369">
        <f>SUM(AV422)</f>
        <v>4.0000000000000001E-3</v>
      </c>
      <c r="AW423" s="369">
        <f>SUM(AW422)</f>
        <v>4.3499999999999997E-3</v>
      </c>
      <c r="AX423" s="546"/>
      <c r="AY423" s="546"/>
      <c r="AZ423" s="551"/>
      <c r="BA423" s="550"/>
      <c r="BB423" s="552"/>
      <c r="BC423" s="553"/>
      <c r="BD423" s="554"/>
      <c r="BE423" s="551"/>
    </row>
    <row r="424" spans="1:57" s="324" customFormat="1" ht="15" customHeight="1" x14ac:dyDescent="0.25">
      <c r="A424" s="536">
        <v>1</v>
      </c>
      <c r="B424" s="537">
        <v>51.000002309999999</v>
      </c>
      <c r="C424" s="577" t="s">
        <v>433</v>
      </c>
      <c r="D424" s="539" t="s">
        <v>29</v>
      </c>
      <c r="E424" s="578" t="s">
        <v>47</v>
      </c>
      <c r="F424" s="578" t="s">
        <v>47</v>
      </c>
      <c r="G424" s="578" t="s">
        <v>47</v>
      </c>
      <c r="H424" s="540"/>
      <c r="I424" s="540"/>
      <c r="J424" s="540"/>
      <c r="K424" s="317"/>
      <c r="L424" s="541"/>
      <c r="M424" s="541"/>
      <c r="N424" s="541"/>
      <c r="O424" s="318"/>
      <c r="P424" s="541"/>
      <c r="Q424" s="541"/>
      <c r="R424" s="541"/>
      <c r="S424" s="318"/>
      <c r="T424" s="541"/>
      <c r="U424" s="541"/>
      <c r="V424" s="541"/>
      <c r="W424" s="318"/>
      <c r="X424" s="541">
        <v>23</v>
      </c>
      <c r="Y424" s="541"/>
      <c r="Z424" s="541"/>
      <c r="AA424" s="318">
        <f>SUM(X424:Z424)</f>
        <v>23</v>
      </c>
      <c r="AB424" s="541"/>
      <c r="AC424" s="541"/>
      <c r="AD424" s="541"/>
      <c r="AE424" s="318"/>
      <c r="AF424" s="541"/>
      <c r="AG424" s="541"/>
      <c r="AH424" s="541"/>
      <c r="AI424" s="318"/>
      <c r="AJ424" s="541"/>
      <c r="AK424" s="541"/>
      <c r="AL424" s="541"/>
      <c r="AM424" s="318"/>
      <c r="AN424" s="541"/>
      <c r="AO424" s="541"/>
      <c r="AP424" s="541"/>
      <c r="AQ424" s="318"/>
      <c r="AR424" s="331">
        <f>H424+L424+P424+T424+X424+AB424+AF424+AJ424</f>
        <v>23</v>
      </c>
      <c r="AS424" s="331"/>
      <c r="AT424" s="331"/>
      <c r="AU424" s="331">
        <f t="shared" si="81"/>
        <v>23</v>
      </c>
      <c r="AV424" s="332">
        <f>((AU424/BC424)*BB424)/1000</f>
        <v>3.0000000000000001E-3</v>
      </c>
      <c r="AW424" s="332">
        <f>(AU424*BD424)/1000</f>
        <v>3.2200000000000002E-3</v>
      </c>
      <c r="AX424" s="536" t="s">
        <v>103</v>
      </c>
      <c r="AY424" s="536"/>
      <c r="AZ424" s="542"/>
      <c r="BA424" s="541">
        <v>23</v>
      </c>
      <c r="BB424" s="543">
        <v>3</v>
      </c>
      <c r="BC424" s="544">
        <v>23</v>
      </c>
      <c r="BD424" s="545">
        <v>0.14000000000000001</v>
      </c>
      <c r="BE424" s="542"/>
    </row>
    <row r="425" spans="1:57" s="351" customFormat="1" ht="15" customHeight="1" x14ac:dyDescent="0.25">
      <c r="A425" s="546"/>
      <c r="B425" s="547"/>
      <c r="C425" s="363" t="s">
        <v>30</v>
      </c>
      <c r="D425" s="361"/>
      <c r="E425" s="548"/>
      <c r="F425" s="548"/>
      <c r="G425" s="548"/>
      <c r="H425" s="549"/>
      <c r="I425" s="549"/>
      <c r="J425" s="549"/>
      <c r="K425" s="379"/>
      <c r="L425" s="550"/>
      <c r="M425" s="550"/>
      <c r="N425" s="550"/>
      <c r="O425" s="367"/>
      <c r="P425" s="550"/>
      <c r="Q425" s="550"/>
      <c r="R425" s="550"/>
      <c r="S425" s="367"/>
      <c r="T425" s="550"/>
      <c r="U425" s="550"/>
      <c r="V425" s="550"/>
      <c r="W425" s="367"/>
      <c r="X425" s="550">
        <f>SUM(X424)</f>
        <v>23</v>
      </c>
      <c r="Y425" s="550"/>
      <c r="Z425" s="550"/>
      <c r="AA425" s="367">
        <f>SUM(AA424)</f>
        <v>23</v>
      </c>
      <c r="AB425" s="550"/>
      <c r="AC425" s="550"/>
      <c r="AD425" s="550"/>
      <c r="AE425" s="367"/>
      <c r="AF425" s="550"/>
      <c r="AG425" s="550"/>
      <c r="AH425" s="550"/>
      <c r="AI425" s="367"/>
      <c r="AJ425" s="550"/>
      <c r="AK425" s="550"/>
      <c r="AL425" s="550"/>
      <c r="AM425" s="367"/>
      <c r="AN425" s="550"/>
      <c r="AO425" s="550"/>
      <c r="AP425" s="550"/>
      <c r="AQ425" s="367"/>
      <c r="AR425" s="366">
        <f>H425+L425+P425+T425+X425+AB425+AF425+AJ425</f>
        <v>23</v>
      </c>
      <c r="AS425" s="366"/>
      <c r="AT425" s="366"/>
      <c r="AU425" s="366">
        <f t="shared" si="81"/>
        <v>23</v>
      </c>
      <c r="AV425" s="369">
        <f>SUM(AV424)</f>
        <v>3.0000000000000001E-3</v>
      </c>
      <c r="AW425" s="369">
        <f>SUM(AW424)</f>
        <v>3.2200000000000002E-3</v>
      </c>
      <c r="AX425" s="546"/>
      <c r="AY425" s="546"/>
      <c r="AZ425" s="551"/>
      <c r="BA425" s="550"/>
      <c r="BB425" s="552"/>
      <c r="BC425" s="553"/>
      <c r="BD425" s="554"/>
      <c r="BE425" s="551"/>
    </row>
    <row r="426" spans="1:57" s="324" customFormat="1" ht="15" customHeight="1" x14ac:dyDescent="0.25">
      <c r="A426" s="512" t="s">
        <v>59</v>
      </c>
      <c r="B426" s="676">
        <v>721231110608</v>
      </c>
      <c r="C426" s="677" t="s">
        <v>434</v>
      </c>
      <c r="D426" s="514" t="s">
        <v>29</v>
      </c>
      <c r="E426" s="678">
        <v>17</v>
      </c>
      <c r="F426" s="678">
        <v>83</v>
      </c>
      <c r="G426" s="678">
        <v>46</v>
      </c>
      <c r="H426" s="498"/>
      <c r="I426" s="498"/>
      <c r="J426" s="498"/>
      <c r="K426" s="379"/>
      <c r="L426" s="331"/>
      <c r="M426" s="331"/>
      <c r="N426" s="331"/>
      <c r="O426" s="367"/>
      <c r="P426" s="331"/>
      <c r="Q426" s="331"/>
      <c r="R426" s="331"/>
      <c r="S426" s="318"/>
      <c r="T426" s="331"/>
      <c r="U426" s="331"/>
      <c r="V426" s="331"/>
      <c r="W426" s="367"/>
      <c r="X426" s="331"/>
      <c r="Y426" s="331"/>
      <c r="Z426" s="331"/>
      <c r="AA426" s="367"/>
      <c r="AB426" s="331"/>
      <c r="AC426" s="331"/>
      <c r="AD426" s="331"/>
      <c r="AE426" s="367"/>
      <c r="AF426" s="331"/>
      <c r="AG426" s="331"/>
      <c r="AH426" s="331"/>
      <c r="AI426" s="367"/>
      <c r="AJ426" s="331">
        <v>1</v>
      </c>
      <c r="AK426" s="331"/>
      <c r="AL426" s="331"/>
      <c r="AM426" s="318">
        <f>SUM(AJ426:AL426)</f>
        <v>1</v>
      </c>
      <c r="AN426" s="331"/>
      <c r="AO426" s="331"/>
      <c r="AP426" s="331"/>
      <c r="AQ426" s="318"/>
      <c r="AR426" s="331">
        <f>H426+L426+P426+T426+X426+AB426+AF426+AJ426</f>
        <v>1</v>
      </c>
      <c r="AS426" s="331"/>
      <c r="AT426" s="331"/>
      <c r="AU426" s="331">
        <f t="shared" si="81"/>
        <v>1</v>
      </c>
      <c r="AV426" s="332">
        <f>((AU426/BC426)*BB426)/1000</f>
        <v>9.6000000000000009E-3</v>
      </c>
      <c r="AW426" s="332">
        <f>(AU426*BD426)/1000</f>
        <v>6.3E-3</v>
      </c>
      <c r="AX426" s="679" t="s">
        <v>103</v>
      </c>
      <c r="AY426" s="512" t="s">
        <v>435</v>
      </c>
      <c r="AZ426" s="535" t="s">
        <v>59</v>
      </c>
      <c r="BA426" s="535"/>
      <c r="BB426" s="680">
        <v>48</v>
      </c>
      <c r="BC426" s="424">
        <v>5</v>
      </c>
      <c r="BD426" s="680">
        <v>6.3</v>
      </c>
      <c r="BE426" s="514"/>
    </row>
    <row r="427" spans="1:57" s="324" customFormat="1" ht="15" customHeight="1" x14ac:dyDescent="0.25">
      <c r="A427" s="512" t="s">
        <v>190</v>
      </c>
      <c r="B427" s="676">
        <v>721231110608</v>
      </c>
      <c r="C427" s="677" t="s">
        <v>434</v>
      </c>
      <c r="D427" s="514" t="s">
        <v>29</v>
      </c>
      <c r="E427" s="678">
        <v>10</v>
      </c>
      <c r="F427" s="678">
        <v>83</v>
      </c>
      <c r="G427" s="678">
        <v>46</v>
      </c>
      <c r="H427" s="498"/>
      <c r="I427" s="498"/>
      <c r="J427" s="498"/>
      <c r="K427" s="379"/>
      <c r="L427" s="331"/>
      <c r="M427" s="331"/>
      <c r="N427" s="331"/>
      <c r="O427" s="367"/>
      <c r="P427" s="331"/>
      <c r="Q427" s="331"/>
      <c r="R427" s="331"/>
      <c r="S427" s="318"/>
      <c r="T427" s="331"/>
      <c r="U427" s="331"/>
      <c r="V427" s="331"/>
      <c r="W427" s="367"/>
      <c r="X427" s="331"/>
      <c r="Y427" s="331"/>
      <c r="Z427" s="331"/>
      <c r="AA427" s="367"/>
      <c r="AB427" s="331"/>
      <c r="AC427" s="331"/>
      <c r="AD427" s="331"/>
      <c r="AE427" s="367"/>
      <c r="AF427" s="331"/>
      <c r="AG427" s="331"/>
      <c r="AH427" s="331"/>
      <c r="AI427" s="367"/>
      <c r="AJ427" s="331"/>
      <c r="AK427" s="331">
        <v>1</v>
      </c>
      <c r="AL427" s="331"/>
      <c r="AM427" s="318">
        <f>SUM(AJ427:AL427)</f>
        <v>1</v>
      </c>
      <c r="AN427" s="331"/>
      <c r="AO427" s="331"/>
      <c r="AP427" s="331"/>
      <c r="AQ427" s="318"/>
      <c r="AR427" s="331"/>
      <c r="AS427" s="331">
        <f>I427+M427+Q427+U427+Y427+AC427+AG427+AK427</f>
        <v>1</v>
      </c>
      <c r="AT427" s="331"/>
      <c r="AU427" s="331">
        <f t="shared" si="81"/>
        <v>1</v>
      </c>
      <c r="AV427" s="332">
        <f>((AU427/BC427)*BB427)/1000</f>
        <v>9.6000000000000009E-3</v>
      </c>
      <c r="AW427" s="332">
        <f>(AU427*BD427)/1000</f>
        <v>6.3E-3</v>
      </c>
      <c r="AX427" s="679" t="s">
        <v>103</v>
      </c>
      <c r="AY427" s="512" t="s">
        <v>435</v>
      </c>
      <c r="AZ427" s="535" t="s">
        <v>59</v>
      </c>
      <c r="BA427" s="535"/>
      <c r="BB427" s="680">
        <v>48</v>
      </c>
      <c r="BC427" s="424">
        <v>5</v>
      </c>
      <c r="BD427" s="680">
        <v>6.3</v>
      </c>
      <c r="BE427" s="514" t="s">
        <v>436</v>
      </c>
    </row>
    <row r="428" spans="1:57" s="351" customFormat="1" ht="15" customHeight="1" x14ac:dyDescent="0.25">
      <c r="A428" s="546"/>
      <c r="B428" s="552"/>
      <c r="C428" s="363" t="s">
        <v>30</v>
      </c>
      <c r="D428" s="361"/>
      <c r="E428" s="548"/>
      <c r="F428" s="548"/>
      <c r="G428" s="548"/>
      <c r="H428" s="549"/>
      <c r="I428" s="549"/>
      <c r="J428" s="549"/>
      <c r="K428" s="549"/>
      <c r="L428" s="550"/>
      <c r="M428" s="550"/>
      <c r="N428" s="550"/>
      <c r="O428" s="550"/>
      <c r="P428" s="550"/>
      <c r="Q428" s="550"/>
      <c r="R428" s="550"/>
      <c r="S428" s="550"/>
      <c r="T428" s="550"/>
      <c r="U428" s="550"/>
      <c r="V428" s="550"/>
      <c r="W428" s="550"/>
      <c r="X428" s="550"/>
      <c r="Y428" s="550"/>
      <c r="Z428" s="550"/>
      <c r="AA428" s="550"/>
      <c r="AB428" s="550"/>
      <c r="AC428" s="550"/>
      <c r="AD428" s="550"/>
      <c r="AE428" s="550"/>
      <c r="AF428" s="550"/>
      <c r="AG428" s="550"/>
      <c r="AH428" s="550"/>
      <c r="AI428" s="550"/>
      <c r="AJ428" s="550">
        <f>SUM(AJ426:AJ427)</f>
        <v>1</v>
      </c>
      <c r="AK428" s="550">
        <f>SUM(AK426:AK427)</f>
        <v>1</v>
      </c>
      <c r="AL428" s="550"/>
      <c r="AM428" s="550">
        <f>SUM(AM426:AM427)</f>
        <v>2</v>
      </c>
      <c r="AN428" s="550"/>
      <c r="AO428" s="550"/>
      <c r="AP428" s="550"/>
      <c r="AQ428" s="550"/>
      <c r="AR428" s="366">
        <f t="shared" ref="AR428:AR464" si="82">H428+L428+P428+T428+X428+AB428+AF428+AJ428</f>
        <v>1</v>
      </c>
      <c r="AS428" s="366">
        <f>I428+M428+Q428+U428+Y428+AC428+AG428+AK428</f>
        <v>1</v>
      </c>
      <c r="AT428" s="366"/>
      <c r="AU428" s="366">
        <f t="shared" si="81"/>
        <v>2</v>
      </c>
      <c r="AV428" s="583">
        <f>SUM(AV426:AV427)</f>
        <v>1.9200000000000002E-2</v>
      </c>
      <c r="AW428" s="583">
        <f>SUM(AW426:AW427)</f>
        <v>1.26E-2</v>
      </c>
      <c r="AX428" s="546"/>
      <c r="AY428" s="546"/>
      <c r="AZ428" s="551"/>
      <c r="BA428" s="550"/>
      <c r="BB428" s="552"/>
      <c r="BC428" s="553"/>
      <c r="BD428" s="554"/>
      <c r="BE428" s="548"/>
    </row>
    <row r="429" spans="1:57" s="324" customFormat="1" ht="26.25" customHeight="1" x14ac:dyDescent="0.25">
      <c r="A429" s="312">
        <v>1</v>
      </c>
      <c r="B429" s="543" t="s">
        <v>437</v>
      </c>
      <c r="C429" s="681" t="s">
        <v>438</v>
      </c>
      <c r="D429" s="333" t="s">
        <v>29</v>
      </c>
      <c r="E429" s="522">
        <v>1</v>
      </c>
      <c r="F429" s="522">
        <v>89</v>
      </c>
      <c r="G429" s="522">
        <v>46</v>
      </c>
      <c r="H429" s="540"/>
      <c r="I429" s="540"/>
      <c r="J429" s="540"/>
      <c r="K429" s="317"/>
      <c r="L429" s="541"/>
      <c r="M429" s="541"/>
      <c r="N429" s="541"/>
      <c r="O429" s="318"/>
      <c r="P429" s="541">
        <v>1760</v>
      </c>
      <c r="Q429" s="541"/>
      <c r="R429" s="330"/>
      <c r="S429" s="318">
        <f>SUM(P429:R429)</f>
        <v>1760</v>
      </c>
      <c r="T429" s="541"/>
      <c r="U429" s="541"/>
      <c r="V429" s="541"/>
      <c r="W429" s="318"/>
      <c r="X429" s="541"/>
      <c r="Y429" s="541"/>
      <c r="Z429" s="541"/>
      <c r="AA429" s="318"/>
      <c r="AB429" s="541"/>
      <c r="AC429" s="541"/>
      <c r="AD429" s="541"/>
      <c r="AE429" s="318"/>
      <c r="AF429" s="541"/>
      <c r="AG429" s="541"/>
      <c r="AH429" s="541"/>
      <c r="AI429" s="318"/>
      <c r="AJ429" s="541"/>
      <c r="AK429" s="541"/>
      <c r="AL429" s="541"/>
      <c r="AM429" s="318"/>
      <c r="AN429" s="541"/>
      <c r="AO429" s="541"/>
      <c r="AP429" s="541"/>
      <c r="AQ429" s="318"/>
      <c r="AR429" s="331">
        <f t="shared" si="82"/>
        <v>1760</v>
      </c>
      <c r="AS429" s="331"/>
      <c r="AT429" s="331"/>
      <c r="AU429" s="331">
        <f t="shared" si="81"/>
        <v>1760</v>
      </c>
      <c r="AV429" s="332">
        <f>((AU429/BC429)*BB429)/1000</f>
        <v>73.92</v>
      </c>
      <c r="AW429" s="332">
        <f>(AU429*BD429)/1000</f>
        <v>53.152000000000001</v>
      </c>
      <c r="AX429" s="536" t="s">
        <v>103</v>
      </c>
      <c r="AY429" s="333" t="s">
        <v>439</v>
      </c>
      <c r="AZ429" s="318"/>
      <c r="BA429" s="318"/>
      <c r="BB429" s="335">
        <v>84</v>
      </c>
      <c r="BC429" s="336">
        <v>2</v>
      </c>
      <c r="BD429" s="337">
        <v>30.2</v>
      </c>
      <c r="BE429" s="334"/>
    </row>
    <row r="430" spans="1:57" s="324" customFormat="1" ht="26.25" customHeight="1" x14ac:dyDescent="0.25">
      <c r="A430" s="312">
        <v>2</v>
      </c>
      <c r="B430" s="543" t="s">
        <v>437</v>
      </c>
      <c r="C430" s="681" t="s">
        <v>438</v>
      </c>
      <c r="D430" s="496" t="s">
        <v>29</v>
      </c>
      <c r="E430" s="682">
        <v>4</v>
      </c>
      <c r="F430" s="682">
        <v>83</v>
      </c>
      <c r="G430" s="682">
        <v>46</v>
      </c>
      <c r="H430" s="498"/>
      <c r="I430" s="498"/>
      <c r="J430" s="498"/>
      <c r="K430" s="317"/>
      <c r="L430" s="331"/>
      <c r="M430" s="331"/>
      <c r="N430" s="331"/>
      <c r="O430" s="318"/>
      <c r="P430" s="331">
        <v>10</v>
      </c>
      <c r="Q430" s="331">
        <v>334</v>
      </c>
      <c r="R430" s="331"/>
      <c r="S430" s="318">
        <f>SUM(P430:R430)</f>
        <v>344</v>
      </c>
      <c r="T430" s="331"/>
      <c r="U430" s="331"/>
      <c r="V430" s="331"/>
      <c r="W430" s="318"/>
      <c r="X430" s="331"/>
      <c r="Y430" s="331"/>
      <c r="Z430" s="331"/>
      <c r="AA430" s="318"/>
      <c r="AB430" s="331"/>
      <c r="AC430" s="331"/>
      <c r="AD430" s="331"/>
      <c r="AE430" s="318"/>
      <c r="AF430" s="331"/>
      <c r="AG430" s="331"/>
      <c r="AH430" s="331"/>
      <c r="AI430" s="318"/>
      <c r="AJ430" s="331"/>
      <c r="AK430" s="331"/>
      <c r="AL430" s="331"/>
      <c r="AM430" s="318"/>
      <c r="AN430" s="331"/>
      <c r="AO430" s="331"/>
      <c r="AP430" s="331"/>
      <c r="AQ430" s="318"/>
      <c r="AR430" s="331">
        <f t="shared" si="82"/>
        <v>10</v>
      </c>
      <c r="AS430" s="331">
        <f>I430+M430+Q430+U430+Y430+AC430+AG430+AK430</f>
        <v>334</v>
      </c>
      <c r="AT430" s="331"/>
      <c r="AU430" s="331">
        <f t="shared" si="81"/>
        <v>344</v>
      </c>
      <c r="AV430" s="332">
        <f>((AU430/BC430)*BB430)/1000</f>
        <v>14.448</v>
      </c>
      <c r="AW430" s="332">
        <f>(AU430*BD430)/1000</f>
        <v>10.3888</v>
      </c>
      <c r="AX430" s="514" t="s">
        <v>103</v>
      </c>
      <c r="AY430" s="512" t="s">
        <v>440</v>
      </c>
      <c r="AZ430" s="606">
        <v>344</v>
      </c>
      <c r="BA430" s="606"/>
      <c r="BB430" s="683">
        <v>84</v>
      </c>
      <c r="BC430" s="684">
        <v>2</v>
      </c>
      <c r="BD430" s="636">
        <v>30.2</v>
      </c>
      <c r="BE430" s="609"/>
    </row>
    <row r="431" spans="1:57" s="324" customFormat="1" ht="26.25" customHeight="1" x14ac:dyDescent="0.25">
      <c r="A431" s="312">
        <v>3</v>
      </c>
      <c r="B431" s="543" t="s">
        <v>437</v>
      </c>
      <c r="C431" s="681" t="s">
        <v>438</v>
      </c>
      <c r="D431" s="496" t="s">
        <v>29</v>
      </c>
      <c r="E431" s="682">
        <v>20</v>
      </c>
      <c r="F431" s="682">
        <v>78</v>
      </c>
      <c r="G431" s="682">
        <v>11</v>
      </c>
      <c r="H431" s="498"/>
      <c r="I431" s="498"/>
      <c r="J431" s="498"/>
      <c r="K431" s="317"/>
      <c r="L431" s="331"/>
      <c r="M431" s="331"/>
      <c r="N431" s="331"/>
      <c r="O431" s="318"/>
      <c r="P431" s="331">
        <v>66</v>
      </c>
      <c r="Q431" s="331"/>
      <c r="R431" s="331"/>
      <c r="S431" s="318">
        <f>SUM(P431:R431)</f>
        <v>66</v>
      </c>
      <c r="T431" s="331"/>
      <c r="U431" s="331"/>
      <c r="V431" s="331"/>
      <c r="W431" s="318"/>
      <c r="X431" s="331"/>
      <c r="Y431" s="331"/>
      <c r="Z431" s="331"/>
      <c r="AA431" s="318"/>
      <c r="AB431" s="331"/>
      <c r="AC431" s="331"/>
      <c r="AD431" s="331"/>
      <c r="AE431" s="318"/>
      <c r="AF431" s="331"/>
      <c r="AG431" s="331"/>
      <c r="AH431" s="331"/>
      <c r="AI431" s="318"/>
      <c r="AJ431" s="331"/>
      <c r="AK431" s="331"/>
      <c r="AL431" s="331"/>
      <c r="AM431" s="318"/>
      <c r="AN431" s="331"/>
      <c r="AO431" s="331"/>
      <c r="AP431" s="331"/>
      <c r="AQ431" s="318"/>
      <c r="AR431" s="331">
        <f t="shared" si="82"/>
        <v>66</v>
      </c>
      <c r="AS431" s="331"/>
      <c r="AT431" s="331"/>
      <c r="AU431" s="331">
        <f t="shared" si="81"/>
        <v>66</v>
      </c>
      <c r="AV431" s="332">
        <f>((AU431/BC431)*BB431)/1000</f>
        <v>2.7719999999999998</v>
      </c>
      <c r="AW431" s="332">
        <f>(AU431*BD431)/1000</f>
        <v>1.9932000000000001</v>
      </c>
      <c r="AX431" s="514" t="s">
        <v>103</v>
      </c>
      <c r="AY431" s="512" t="s">
        <v>440</v>
      </c>
      <c r="AZ431" s="606">
        <v>66</v>
      </c>
      <c r="BA431" s="606"/>
      <c r="BB431" s="683">
        <v>84</v>
      </c>
      <c r="BC431" s="684">
        <v>2</v>
      </c>
      <c r="BD431" s="636">
        <v>30.2</v>
      </c>
      <c r="BE431" s="609"/>
    </row>
    <row r="432" spans="1:57" s="324" customFormat="1" ht="26.25" customHeight="1" x14ac:dyDescent="0.25">
      <c r="A432" s="312">
        <v>4</v>
      </c>
      <c r="B432" s="543" t="s">
        <v>437</v>
      </c>
      <c r="C432" s="681" t="s">
        <v>438</v>
      </c>
      <c r="D432" s="496" t="s">
        <v>29</v>
      </c>
      <c r="E432" s="682">
        <v>2</v>
      </c>
      <c r="F432" s="682">
        <v>78</v>
      </c>
      <c r="G432" s="682">
        <v>11</v>
      </c>
      <c r="H432" s="498"/>
      <c r="I432" s="498"/>
      <c r="J432" s="498"/>
      <c r="K432" s="317"/>
      <c r="L432" s="331"/>
      <c r="M432" s="331"/>
      <c r="N432" s="331"/>
      <c r="O432" s="318"/>
      <c r="P432" s="331">
        <v>1280</v>
      </c>
      <c r="Q432" s="331"/>
      <c r="R432" s="331"/>
      <c r="S432" s="318">
        <f>SUM(P432:R432)</f>
        <v>1280</v>
      </c>
      <c r="T432" s="331"/>
      <c r="U432" s="331"/>
      <c r="V432" s="331"/>
      <c r="W432" s="318"/>
      <c r="X432" s="331"/>
      <c r="Y432" s="331"/>
      <c r="Z432" s="331"/>
      <c r="AA432" s="318"/>
      <c r="AB432" s="331"/>
      <c r="AC432" s="331"/>
      <c r="AD432" s="331"/>
      <c r="AE432" s="318"/>
      <c r="AF432" s="331"/>
      <c r="AG432" s="331"/>
      <c r="AH432" s="331"/>
      <c r="AI432" s="318"/>
      <c r="AJ432" s="331"/>
      <c r="AK432" s="331"/>
      <c r="AL432" s="331"/>
      <c r="AM432" s="318"/>
      <c r="AN432" s="331"/>
      <c r="AO432" s="331"/>
      <c r="AP432" s="331"/>
      <c r="AQ432" s="318"/>
      <c r="AR432" s="331">
        <f t="shared" si="82"/>
        <v>1280</v>
      </c>
      <c r="AS432" s="331"/>
      <c r="AT432" s="331"/>
      <c r="AU432" s="331">
        <f t="shared" si="81"/>
        <v>1280</v>
      </c>
      <c r="AV432" s="332">
        <f>((AU432/BC432)*BB432)/1000</f>
        <v>53.76</v>
      </c>
      <c r="AW432" s="332">
        <f>(AU432*BD432)/1000</f>
        <v>38.655999999999999</v>
      </c>
      <c r="AX432" s="514" t="s">
        <v>103</v>
      </c>
      <c r="AY432" s="512" t="s">
        <v>440</v>
      </c>
      <c r="AZ432" s="606">
        <v>1280</v>
      </c>
      <c r="BA432" s="606"/>
      <c r="BB432" s="683">
        <v>84</v>
      </c>
      <c r="BC432" s="684">
        <v>2</v>
      </c>
      <c r="BD432" s="636">
        <v>30.2</v>
      </c>
      <c r="BE432" s="609"/>
    </row>
    <row r="433" spans="1:57" s="324" customFormat="1" ht="26.25" customHeight="1" x14ac:dyDescent="0.25">
      <c r="A433" s="312">
        <v>5</v>
      </c>
      <c r="B433" s="543" t="s">
        <v>437</v>
      </c>
      <c r="C433" s="681" t="s">
        <v>438</v>
      </c>
      <c r="D433" s="496" t="s">
        <v>29</v>
      </c>
      <c r="E433" s="682">
        <v>17</v>
      </c>
      <c r="F433" s="682">
        <v>77</v>
      </c>
      <c r="G433" s="682">
        <v>11</v>
      </c>
      <c r="H433" s="498"/>
      <c r="I433" s="498"/>
      <c r="J433" s="498"/>
      <c r="K433" s="317"/>
      <c r="L433" s="331"/>
      <c r="M433" s="331"/>
      <c r="N433" s="331"/>
      <c r="O433" s="318"/>
      <c r="P433" s="331">
        <v>295</v>
      </c>
      <c r="Q433" s="331"/>
      <c r="R433" s="331"/>
      <c r="S433" s="318">
        <f>SUM(P433:R433)</f>
        <v>295</v>
      </c>
      <c r="T433" s="331"/>
      <c r="U433" s="331"/>
      <c r="V433" s="331"/>
      <c r="W433" s="318"/>
      <c r="X433" s="331"/>
      <c r="Y433" s="331"/>
      <c r="Z433" s="331"/>
      <c r="AA433" s="318"/>
      <c r="AB433" s="331"/>
      <c r="AC433" s="331"/>
      <c r="AD433" s="331"/>
      <c r="AE433" s="318"/>
      <c r="AF433" s="331"/>
      <c r="AG433" s="331"/>
      <c r="AH433" s="331"/>
      <c r="AI433" s="318"/>
      <c r="AJ433" s="331"/>
      <c r="AK433" s="331"/>
      <c r="AL433" s="331"/>
      <c r="AM433" s="318"/>
      <c r="AN433" s="331"/>
      <c r="AO433" s="331"/>
      <c r="AP433" s="331"/>
      <c r="AQ433" s="318"/>
      <c r="AR433" s="331">
        <f t="shared" si="82"/>
        <v>295</v>
      </c>
      <c r="AS433" s="331"/>
      <c r="AT433" s="331"/>
      <c r="AU433" s="331">
        <f t="shared" si="81"/>
        <v>295</v>
      </c>
      <c r="AV433" s="332">
        <f>((AU433/BC433)*BB433)/1000</f>
        <v>12.39</v>
      </c>
      <c r="AW433" s="332">
        <f>(AU433*BD433)/1000</f>
        <v>8.9090000000000007</v>
      </c>
      <c r="AX433" s="514" t="s">
        <v>103</v>
      </c>
      <c r="AY433" s="512" t="s">
        <v>440</v>
      </c>
      <c r="AZ433" s="606"/>
      <c r="BA433" s="606"/>
      <c r="BB433" s="683">
        <v>84</v>
      </c>
      <c r="BC433" s="684">
        <v>2</v>
      </c>
      <c r="BD433" s="636">
        <v>30.2</v>
      </c>
      <c r="BE433" s="609"/>
    </row>
    <row r="434" spans="1:57" s="351" customFormat="1" ht="15" customHeight="1" x14ac:dyDescent="0.25">
      <c r="A434" s="362"/>
      <c r="B434" s="685"/>
      <c r="C434" s="363" t="s">
        <v>441</v>
      </c>
      <c r="D434" s="361"/>
      <c r="E434" s="325"/>
      <c r="F434" s="325"/>
      <c r="G434" s="325"/>
      <c r="H434" s="379"/>
      <c r="I434" s="379"/>
      <c r="J434" s="379"/>
      <c r="K434" s="379"/>
      <c r="L434" s="367"/>
      <c r="M434" s="367"/>
      <c r="N434" s="367"/>
      <c r="O434" s="367"/>
      <c r="P434" s="367">
        <f>SUM(P429:P433)</f>
        <v>3411</v>
      </c>
      <c r="Q434" s="367">
        <f>SUM(Q429:Q433)</f>
        <v>334</v>
      </c>
      <c r="R434" s="367"/>
      <c r="S434" s="367">
        <f>SUM(S429:S433)</f>
        <v>3745</v>
      </c>
      <c r="T434" s="367"/>
      <c r="U434" s="367"/>
      <c r="V434" s="367"/>
      <c r="W434" s="367"/>
      <c r="X434" s="367"/>
      <c r="Y434" s="367"/>
      <c r="Z434" s="367"/>
      <c r="AA434" s="367"/>
      <c r="AB434" s="367"/>
      <c r="AC434" s="367"/>
      <c r="AD434" s="367"/>
      <c r="AE434" s="367"/>
      <c r="AF434" s="367"/>
      <c r="AG434" s="367"/>
      <c r="AH434" s="367"/>
      <c r="AI434" s="367"/>
      <c r="AJ434" s="367"/>
      <c r="AK434" s="367"/>
      <c r="AL434" s="367"/>
      <c r="AM434" s="367"/>
      <c r="AN434" s="367"/>
      <c r="AO434" s="367"/>
      <c r="AP434" s="367"/>
      <c r="AQ434" s="367"/>
      <c r="AR434" s="366">
        <f t="shared" si="82"/>
        <v>3411</v>
      </c>
      <c r="AS434" s="366">
        <f>I434+M434+Q434+U434+Y434+AC434+AG434+AK434</f>
        <v>334</v>
      </c>
      <c r="AT434" s="366"/>
      <c r="AU434" s="366">
        <f t="shared" si="81"/>
        <v>3745</v>
      </c>
      <c r="AV434" s="506">
        <f>SUM(AV429:AV433)</f>
        <v>157.29000000000002</v>
      </c>
      <c r="AW434" s="506">
        <f>SUM(AW429:AW433)</f>
        <v>113.099</v>
      </c>
      <c r="AX434" s="325"/>
      <c r="AY434" s="325"/>
      <c r="AZ434" s="585"/>
      <c r="BA434" s="585"/>
      <c r="BB434" s="686"/>
      <c r="BC434" s="585"/>
      <c r="BD434" s="586"/>
      <c r="BE434" s="584"/>
    </row>
    <row r="435" spans="1:57" s="324" customFormat="1" ht="15" customHeight="1" x14ac:dyDescent="0.25">
      <c r="A435" s="312">
        <v>1</v>
      </c>
      <c r="B435" s="687">
        <v>51.722999999999999</v>
      </c>
      <c r="C435" s="580" t="s">
        <v>442</v>
      </c>
      <c r="D435" s="496" t="s">
        <v>29</v>
      </c>
      <c r="E435" s="522">
        <v>91</v>
      </c>
      <c r="F435" s="522">
        <v>82</v>
      </c>
      <c r="G435" s="522">
        <v>721</v>
      </c>
      <c r="H435" s="540">
        <v>640</v>
      </c>
      <c r="I435" s="540"/>
      <c r="J435" s="540"/>
      <c r="K435" s="317">
        <f>H435+I435+J435</f>
        <v>640</v>
      </c>
      <c r="L435" s="541"/>
      <c r="M435" s="541"/>
      <c r="N435" s="541"/>
      <c r="O435" s="318"/>
      <c r="P435" s="541"/>
      <c r="Q435" s="541"/>
      <c r="R435" s="541"/>
      <c r="S435" s="318"/>
      <c r="T435" s="541"/>
      <c r="U435" s="541"/>
      <c r="V435" s="541"/>
      <c r="W435" s="318"/>
      <c r="X435" s="541"/>
      <c r="Y435" s="541"/>
      <c r="Z435" s="541"/>
      <c r="AA435" s="318"/>
      <c r="AB435" s="541"/>
      <c r="AC435" s="541"/>
      <c r="AD435" s="541"/>
      <c r="AE435" s="318"/>
      <c r="AF435" s="541"/>
      <c r="AG435" s="541"/>
      <c r="AH435" s="541"/>
      <c r="AI435" s="318"/>
      <c r="AJ435" s="541"/>
      <c r="AK435" s="541"/>
      <c r="AL435" s="541"/>
      <c r="AM435" s="318"/>
      <c r="AN435" s="541"/>
      <c r="AO435" s="541"/>
      <c r="AP435" s="541"/>
      <c r="AQ435" s="318"/>
      <c r="AR435" s="331">
        <f t="shared" si="82"/>
        <v>640</v>
      </c>
      <c r="AS435" s="331"/>
      <c r="AT435" s="331"/>
      <c r="AU435" s="331">
        <f t="shared" si="81"/>
        <v>640</v>
      </c>
      <c r="AV435" s="332">
        <f>((AU435/BC435)*BB435)/1000</f>
        <v>19.2</v>
      </c>
      <c r="AW435" s="332">
        <f>(AU435*BD435)/1000</f>
        <v>12.48</v>
      </c>
      <c r="AX435" s="312" t="s">
        <v>43</v>
      </c>
      <c r="AY435" s="333"/>
      <c r="AZ435" s="318"/>
      <c r="BA435" s="318"/>
      <c r="BB435" s="335">
        <v>60</v>
      </c>
      <c r="BC435" s="336">
        <v>2</v>
      </c>
      <c r="BD435" s="337">
        <v>19.5</v>
      </c>
      <c r="BE435" s="688"/>
    </row>
    <row r="436" spans="1:57" s="324" customFormat="1" ht="15" customHeight="1" x14ac:dyDescent="0.25">
      <c r="A436" s="312">
        <v>2</v>
      </c>
      <c r="B436" s="687">
        <v>51.722999999999999</v>
      </c>
      <c r="C436" s="580" t="s">
        <v>442</v>
      </c>
      <c r="D436" s="496" t="s">
        <v>29</v>
      </c>
      <c r="E436" s="522">
        <v>594</v>
      </c>
      <c r="F436" s="522">
        <v>80</v>
      </c>
      <c r="G436" s="522">
        <v>22</v>
      </c>
      <c r="H436" s="540">
        <v>346</v>
      </c>
      <c r="I436" s="540"/>
      <c r="J436" s="540"/>
      <c r="K436" s="317">
        <f>H436+I436+J436</f>
        <v>346</v>
      </c>
      <c r="L436" s="541"/>
      <c r="M436" s="541"/>
      <c r="N436" s="541"/>
      <c r="O436" s="318"/>
      <c r="P436" s="541"/>
      <c r="Q436" s="541"/>
      <c r="R436" s="541"/>
      <c r="S436" s="318"/>
      <c r="T436" s="541"/>
      <c r="U436" s="541"/>
      <c r="V436" s="541"/>
      <c r="W436" s="318"/>
      <c r="X436" s="541"/>
      <c r="Y436" s="541"/>
      <c r="Z436" s="541"/>
      <c r="AA436" s="318"/>
      <c r="AB436" s="541"/>
      <c r="AC436" s="541"/>
      <c r="AD436" s="541"/>
      <c r="AE436" s="318"/>
      <c r="AF436" s="541"/>
      <c r="AG436" s="541"/>
      <c r="AH436" s="541"/>
      <c r="AI436" s="318"/>
      <c r="AJ436" s="541"/>
      <c r="AK436" s="541"/>
      <c r="AL436" s="541"/>
      <c r="AM436" s="318"/>
      <c r="AN436" s="541"/>
      <c r="AO436" s="541"/>
      <c r="AP436" s="541"/>
      <c r="AQ436" s="318"/>
      <c r="AR436" s="331">
        <f t="shared" si="82"/>
        <v>346</v>
      </c>
      <c r="AS436" s="331"/>
      <c r="AT436" s="331"/>
      <c r="AU436" s="331">
        <f t="shared" si="81"/>
        <v>346</v>
      </c>
      <c r="AV436" s="332">
        <f>((AU436/BC436)*BB436)/1000</f>
        <v>10.38</v>
      </c>
      <c r="AW436" s="332">
        <f>(AU436*BD436)/1000</f>
        <v>6.7469999999999999</v>
      </c>
      <c r="AX436" s="312" t="s">
        <v>43</v>
      </c>
      <c r="AY436" s="333"/>
      <c r="AZ436" s="318"/>
      <c r="BA436" s="318"/>
      <c r="BB436" s="335">
        <v>60</v>
      </c>
      <c r="BC436" s="336">
        <v>2</v>
      </c>
      <c r="BD436" s="337">
        <v>19.5</v>
      </c>
      <c r="BE436" s="688"/>
    </row>
    <row r="437" spans="1:57" s="324" customFormat="1" ht="15" customHeight="1" x14ac:dyDescent="0.25">
      <c r="A437" s="312">
        <v>3</v>
      </c>
      <c r="B437" s="687">
        <v>51.722999999999999</v>
      </c>
      <c r="C437" s="580" t="s">
        <v>442</v>
      </c>
      <c r="D437" s="496" t="s">
        <v>29</v>
      </c>
      <c r="E437" s="522">
        <v>592</v>
      </c>
      <c r="F437" s="522">
        <v>80</v>
      </c>
      <c r="G437" s="522">
        <v>22</v>
      </c>
      <c r="H437" s="540">
        <v>978</v>
      </c>
      <c r="I437" s="540"/>
      <c r="J437" s="540"/>
      <c r="K437" s="317">
        <f>H437+I437+J437</f>
        <v>978</v>
      </c>
      <c r="L437" s="541"/>
      <c r="M437" s="541"/>
      <c r="N437" s="541"/>
      <c r="O437" s="318"/>
      <c r="P437" s="541"/>
      <c r="Q437" s="541"/>
      <c r="R437" s="541"/>
      <c r="S437" s="318"/>
      <c r="T437" s="541"/>
      <c r="U437" s="541"/>
      <c r="V437" s="541"/>
      <c r="W437" s="318"/>
      <c r="X437" s="541"/>
      <c r="Y437" s="541"/>
      <c r="Z437" s="541"/>
      <c r="AA437" s="318"/>
      <c r="AB437" s="541"/>
      <c r="AC437" s="541"/>
      <c r="AD437" s="541"/>
      <c r="AE437" s="318"/>
      <c r="AF437" s="541"/>
      <c r="AG437" s="541"/>
      <c r="AH437" s="541"/>
      <c r="AI437" s="318"/>
      <c r="AJ437" s="541"/>
      <c r="AK437" s="541"/>
      <c r="AL437" s="541"/>
      <c r="AM437" s="318"/>
      <c r="AN437" s="541"/>
      <c r="AO437" s="541"/>
      <c r="AP437" s="541"/>
      <c r="AQ437" s="318"/>
      <c r="AR437" s="331">
        <f t="shared" si="82"/>
        <v>978</v>
      </c>
      <c r="AS437" s="331"/>
      <c r="AT437" s="331"/>
      <c r="AU437" s="331">
        <f t="shared" si="81"/>
        <v>978</v>
      </c>
      <c r="AV437" s="332">
        <f>((AU437/BC437)*BB437)/1000</f>
        <v>29.34</v>
      </c>
      <c r="AW437" s="332">
        <f>(AU437*BD437)/1000</f>
        <v>19.071000000000002</v>
      </c>
      <c r="AX437" s="312" t="s">
        <v>43</v>
      </c>
      <c r="AY437" s="333"/>
      <c r="AZ437" s="318"/>
      <c r="BA437" s="318"/>
      <c r="BB437" s="335">
        <v>60</v>
      </c>
      <c r="BC437" s="336">
        <v>2</v>
      </c>
      <c r="BD437" s="337">
        <v>19.5</v>
      </c>
      <c r="BE437" s="688"/>
    </row>
    <row r="438" spans="1:57" s="324" customFormat="1" ht="15" customHeight="1" x14ac:dyDescent="0.25">
      <c r="A438" s="312">
        <v>4</v>
      </c>
      <c r="B438" s="687">
        <v>51.722999999999999</v>
      </c>
      <c r="C438" s="580" t="s">
        <v>442</v>
      </c>
      <c r="D438" s="496" t="s">
        <v>29</v>
      </c>
      <c r="E438" s="522">
        <v>514</v>
      </c>
      <c r="F438" s="522">
        <v>80</v>
      </c>
      <c r="G438" s="522">
        <v>53</v>
      </c>
      <c r="H438" s="540">
        <v>350</v>
      </c>
      <c r="I438" s="540"/>
      <c r="J438" s="540"/>
      <c r="K438" s="317">
        <f>H438+I438+J438</f>
        <v>350</v>
      </c>
      <c r="L438" s="541"/>
      <c r="M438" s="541"/>
      <c r="N438" s="541"/>
      <c r="O438" s="318"/>
      <c r="P438" s="541"/>
      <c r="Q438" s="541"/>
      <c r="R438" s="541"/>
      <c r="S438" s="318"/>
      <c r="T438" s="541"/>
      <c r="U438" s="541"/>
      <c r="V438" s="541"/>
      <c r="W438" s="318"/>
      <c r="X438" s="541"/>
      <c r="Y438" s="541"/>
      <c r="Z438" s="541"/>
      <c r="AA438" s="318"/>
      <c r="AB438" s="541"/>
      <c r="AC438" s="541"/>
      <c r="AD438" s="541"/>
      <c r="AE438" s="318"/>
      <c r="AF438" s="541"/>
      <c r="AG438" s="541"/>
      <c r="AH438" s="541"/>
      <c r="AI438" s="318"/>
      <c r="AJ438" s="541"/>
      <c r="AK438" s="541"/>
      <c r="AL438" s="541"/>
      <c r="AM438" s="318"/>
      <c r="AN438" s="541"/>
      <c r="AO438" s="541"/>
      <c r="AP438" s="541"/>
      <c r="AQ438" s="318"/>
      <c r="AR438" s="331">
        <f t="shared" si="82"/>
        <v>350</v>
      </c>
      <c r="AS438" s="331"/>
      <c r="AT438" s="331"/>
      <c r="AU438" s="331">
        <f t="shared" si="81"/>
        <v>350</v>
      </c>
      <c r="AV438" s="332">
        <f>((AU438/BC438)*BB438)/1000</f>
        <v>10.5</v>
      </c>
      <c r="AW438" s="332">
        <f>(AU438*BD438)/1000</f>
        <v>6.8250000000000002</v>
      </c>
      <c r="AX438" s="312" t="s">
        <v>43</v>
      </c>
      <c r="AY438" s="333"/>
      <c r="AZ438" s="318"/>
      <c r="BA438" s="318"/>
      <c r="BB438" s="335">
        <v>60</v>
      </c>
      <c r="BC438" s="336">
        <v>2</v>
      </c>
      <c r="BD438" s="337">
        <v>19.5</v>
      </c>
      <c r="BE438" s="688"/>
    </row>
    <row r="439" spans="1:57" s="324" customFormat="1" ht="15" customHeight="1" x14ac:dyDescent="0.25">
      <c r="A439" s="312">
        <v>5</v>
      </c>
      <c r="B439" s="687">
        <v>51.722999999999999</v>
      </c>
      <c r="C439" s="580" t="s">
        <v>442</v>
      </c>
      <c r="D439" s="496" t="s">
        <v>29</v>
      </c>
      <c r="E439" s="522">
        <v>511</v>
      </c>
      <c r="F439" s="522">
        <v>80</v>
      </c>
      <c r="G439" s="522">
        <v>53</v>
      </c>
      <c r="H439" s="540">
        <v>1619</v>
      </c>
      <c r="I439" s="540"/>
      <c r="J439" s="540"/>
      <c r="K439" s="317">
        <f>H439+I439+J439</f>
        <v>1619</v>
      </c>
      <c r="L439" s="541"/>
      <c r="M439" s="541"/>
      <c r="N439" s="541"/>
      <c r="O439" s="318"/>
      <c r="P439" s="541"/>
      <c r="Q439" s="541"/>
      <c r="R439" s="541"/>
      <c r="S439" s="318"/>
      <c r="T439" s="541"/>
      <c r="U439" s="541"/>
      <c r="V439" s="541"/>
      <c r="W439" s="318"/>
      <c r="X439" s="541"/>
      <c r="Y439" s="541"/>
      <c r="Z439" s="541"/>
      <c r="AA439" s="318"/>
      <c r="AB439" s="541"/>
      <c r="AC439" s="541"/>
      <c r="AD439" s="541"/>
      <c r="AE439" s="318"/>
      <c r="AF439" s="541"/>
      <c r="AG439" s="541"/>
      <c r="AH439" s="541"/>
      <c r="AI439" s="318"/>
      <c r="AJ439" s="541"/>
      <c r="AK439" s="541"/>
      <c r="AL439" s="541"/>
      <c r="AM439" s="318"/>
      <c r="AN439" s="541"/>
      <c r="AO439" s="541"/>
      <c r="AP439" s="541"/>
      <c r="AQ439" s="318"/>
      <c r="AR439" s="331">
        <f t="shared" si="82"/>
        <v>1619</v>
      </c>
      <c r="AS439" s="331"/>
      <c r="AT439" s="331"/>
      <c r="AU439" s="331">
        <f t="shared" si="81"/>
        <v>1619</v>
      </c>
      <c r="AV439" s="332">
        <f>((AU439/BC439)*BB439)/1000</f>
        <v>48.57</v>
      </c>
      <c r="AW439" s="332">
        <f>(AU439*BD439)/1000</f>
        <v>31.570499999999999</v>
      </c>
      <c r="AX439" s="312" t="s">
        <v>43</v>
      </c>
      <c r="AY439" s="333"/>
      <c r="AZ439" s="318"/>
      <c r="BA439" s="318"/>
      <c r="BB439" s="335">
        <v>60</v>
      </c>
      <c r="BC439" s="336">
        <v>2</v>
      </c>
      <c r="BD439" s="337">
        <v>19.5</v>
      </c>
      <c r="BE439" s="688"/>
    </row>
    <row r="440" spans="1:57" s="351" customFormat="1" ht="14.25" customHeight="1" x14ac:dyDescent="0.25">
      <c r="A440" s="546"/>
      <c r="B440" s="552"/>
      <c r="C440" s="363" t="s">
        <v>30</v>
      </c>
      <c r="D440" s="361"/>
      <c r="E440" s="548"/>
      <c r="F440" s="548"/>
      <c r="G440" s="548"/>
      <c r="H440" s="549">
        <f>SUM(H435:H439)</f>
        <v>3933</v>
      </c>
      <c r="I440" s="549"/>
      <c r="J440" s="549"/>
      <c r="K440" s="549">
        <f>SUM(K435:K439)</f>
        <v>3933</v>
      </c>
      <c r="L440" s="550"/>
      <c r="M440" s="550"/>
      <c r="N440" s="550"/>
      <c r="O440" s="550"/>
      <c r="P440" s="550"/>
      <c r="Q440" s="550"/>
      <c r="R440" s="550"/>
      <c r="S440" s="550"/>
      <c r="T440" s="550"/>
      <c r="U440" s="550"/>
      <c r="V440" s="550"/>
      <c r="W440" s="550"/>
      <c r="X440" s="550"/>
      <c r="Y440" s="550"/>
      <c r="Z440" s="550"/>
      <c r="AA440" s="550"/>
      <c r="AB440" s="550"/>
      <c r="AC440" s="550"/>
      <c r="AD440" s="550"/>
      <c r="AE440" s="550"/>
      <c r="AF440" s="550"/>
      <c r="AG440" s="550"/>
      <c r="AH440" s="550"/>
      <c r="AI440" s="550"/>
      <c r="AJ440" s="550"/>
      <c r="AK440" s="550"/>
      <c r="AL440" s="550"/>
      <c r="AM440" s="550"/>
      <c r="AN440" s="550"/>
      <c r="AO440" s="550"/>
      <c r="AP440" s="550"/>
      <c r="AQ440" s="550"/>
      <c r="AR440" s="366">
        <f t="shared" si="82"/>
        <v>3933</v>
      </c>
      <c r="AS440" s="366"/>
      <c r="AT440" s="366"/>
      <c r="AU440" s="366">
        <f t="shared" si="81"/>
        <v>3933</v>
      </c>
      <c r="AV440" s="583">
        <f>SUM(AV435:AV439)</f>
        <v>117.99000000000001</v>
      </c>
      <c r="AW440" s="583">
        <f>SUM(AW435:AW439)</f>
        <v>76.6935</v>
      </c>
      <c r="AX440" s="546"/>
      <c r="AY440" s="546"/>
      <c r="AZ440" s="551"/>
      <c r="BA440" s="550"/>
      <c r="BB440" s="552"/>
      <c r="BC440" s="553"/>
      <c r="BD440" s="554"/>
      <c r="BE440" s="548"/>
    </row>
    <row r="441" spans="1:57" s="324" customFormat="1" ht="14.25" customHeight="1" x14ac:dyDescent="0.25">
      <c r="A441" s="512" t="s">
        <v>59</v>
      </c>
      <c r="B441" s="512" t="s">
        <v>443</v>
      </c>
      <c r="C441" s="689" t="s">
        <v>444</v>
      </c>
      <c r="D441" s="514" t="s">
        <v>29</v>
      </c>
      <c r="E441" s="514">
        <v>121</v>
      </c>
      <c r="F441" s="514">
        <v>61</v>
      </c>
      <c r="G441" s="514">
        <v>53</v>
      </c>
      <c r="H441" s="498"/>
      <c r="I441" s="498"/>
      <c r="J441" s="498"/>
      <c r="K441" s="317"/>
      <c r="L441" s="331"/>
      <c r="M441" s="331"/>
      <c r="N441" s="331"/>
      <c r="O441" s="318"/>
      <c r="P441" s="331"/>
      <c r="Q441" s="331"/>
      <c r="R441" s="331"/>
      <c r="S441" s="318"/>
      <c r="T441" s="331"/>
      <c r="U441" s="331"/>
      <c r="V441" s="331"/>
      <c r="W441" s="318"/>
      <c r="X441" s="331"/>
      <c r="Y441" s="331"/>
      <c r="Z441" s="331"/>
      <c r="AA441" s="318"/>
      <c r="AB441" s="331"/>
      <c r="AC441" s="331"/>
      <c r="AD441" s="331"/>
      <c r="AE441" s="318"/>
      <c r="AF441" s="331"/>
      <c r="AG441" s="331"/>
      <c r="AH441" s="331"/>
      <c r="AI441" s="318"/>
      <c r="AJ441" s="331">
        <v>182</v>
      </c>
      <c r="AK441" s="331"/>
      <c r="AL441" s="331"/>
      <c r="AM441" s="318">
        <f>SUM(AJ441:AL441)</f>
        <v>182</v>
      </c>
      <c r="AN441" s="331"/>
      <c r="AO441" s="331"/>
      <c r="AP441" s="331"/>
      <c r="AQ441" s="318"/>
      <c r="AR441" s="331">
        <f t="shared" si="82"/>
        <v>182</v>
      </c>
      <c r="AS441" s="331"/>
      <c r="AT441" s="331"/>
      <c r="AU441" s="331">
        <f t="shared" si="81"/>
        <v>182</v>
      </c>
      <c r="AV441" s="332">
        <f>((AU441/BC441)*BB441)/1000</f>
        <v>7.6440000000000001</v>
      </c>
      <c r="AW441" s="332">
        <f>(AU441*BD441)/1000</f>
        <v>5.6783999999999999</v>
      </c>
      <c r="AX441" s="679" t="s">
        <v>103</v>
      </c>
      <c r="AY441" s="512" t="s">
        <v>445</v>
      </c>
      <c r="AZ441" s="331"/>
      <c r="BA441" s="331"/>
      <c r="BB441" s="680">
        <v>84</v>
      </c>
      <c r="BC441" s="424">
        <v>2</v>
      </c>
      <c r="BD441" s="680">
        <v>31.2</v>
      </c>
      <c r="BE441" s="514"/>
    </row>
    <row r="442" spans="1:57" s="351" customFormat="1" ht="15" customHeight="1" x14ac:dyDescent="0.25">
      <c r="A442" s="690"/>
      <c r="B442" s="362"/>
      <c r="C442" s="363" t="s">
        <v>30</v>
      </c>
      <c r="D442" s="361"/>
      <c r="E442" s="503"/>
      <c r="F442" s="503"/>
      <c r="G442" s="503"/>
      <c r="H442" s="504"/>
      <c r="I442" s="504"/>
      <c r="J442" s="504"/>
      <c r="K442" s="379"/>
      <c r="L442" s="366"/>
      <c r="M442" s="366"/>
      <c r="N442" s="366"/>
      <c r="O442" s="367"/>
      <c r="P442" s="366"/>
      <c r="Q442" s="366"/>
      <c r="R442" s="366"/>
      <c r="S442" s="367"/>
      <c r="T442" s="366"/>
      <c r="U442" s="366"/>
      <c r="V442" s="366"/>
      <c r="W442" s="367"/>
      <c r="X442" s="367"/>
      <c r="Y442" s="366"/>
      <c r="Z442" s="366"/>
      <c r="AA442" s="367"/>
      <c r="AB442" s="366"/>
      <c r="AC442" s="366"/>
      <c r="AD442" s="366"/>
      <c r="AE442" s="367"/>
      <c r="AF442" s="366"/>
      <c r="AG442" s="366"/>
      <c r="AH442" s="366"/>
      <c r="AI442" s="367"/>
      <c r="AJ442" s="367">
        <v>182</v>
      </c>
      <c r="AK442" s="366"/>
      <c r="AL442" s="366"/>
      <c r="AM442" s="367">
        <f>SUM(AM441)</f>
        <v>182</v>
      </c>
      <c r="AN442" s="367"/>
      <c r="AO442" s="366"/>
      <c r="AP442" s="366"/>
      <c r="AQ442" s="367"/>
      <c r="AR442" s="366">
        <f t="shared" si="82"/>
        <v>182</v>
      </c>
      <c r="AS442" s="366"/>
      <c r="AT442" s="366"/>
      <c r="AU442" s="366">
        <f t="shared" si="81"/>
        <v>182</v>
      </c>
      <c r="AV442" s="369">
        <f>SUM(AV441:AV441)</f>
        <v>7.6440000000000001</v>
      </c>
      <c r="AW442" s="369">
        <f>SUM(AW441:AW441)</f>
        <v>5.6783999999999999</v>
      </c>
      <c r="AX442" s="582"/>
      <c r="AY442" s="362"/>
      <c r="AZ442" s="690"/>
      <c r="BA442" s="690"/>
      <c r="BB442" s="691"/>
      <c r="BC442" s="373"/>
      <c r="BD442" s="691"/>
      <c r="BE442" s="502"/>
    </row>
    <row r="443" spans="1:57" s="324" customFormat="1" x14ac:dyDescent="0.25">
      <c r="A443" s="512" t="s">
        <v>59</v>
      </c>
      <c r="B443" s="512" t="s">
        <v>446</v>
      </c>
      <c r="C443" s="692" t="s">
        <v>447</v>
      </c>
      <c r="D443" s="514" t="s">
        <v>29</v>
      </c>
      <c r="E443" s="514">
        <v>23</v>
      </c>
      <c r="F443" s="514">
        <v>78</v>
      </c>
      <c r="G443" s="514">
        <v>11</v>
      </c>
      <c r="H443" s="498"/>
      <c r="I443" s="498"/>
      <c r="J443" s="498"/>
      <c r="K443" s="317"/>
      <c r="L443" s="331"/>
      <c r="M443" s="331"/>
      <c r="N443" s="331"/>
      <c r="O443" s="318"/>
      <c r="P443" s="331"/>
      <c r="Q443" s="331"/>
      <c r="R443" s="331"/>
      <c r="S443" s="318"/>
      <c r="T443" s="331"/>
      <c r="U443" s="331"/>
      <c r="V443" s="331"/>
      <c r="W443" s="318"/>
      <c r="X443" s="331"/>
      <c r="Y443" s="331"/>
      <c r="Z443" s="331"/>
      <c r="AA443" s="318"/>
      <c r="AB443" s="331"/>
      <c r="AC443" s="331"/>
      <c r="AD443" s="331"/>
      <c r="AE443" s="318"/>
      <c r="AF443" s="331"/>
      <c r="AG443" s="331"/>
      <c r="AH443" s="331"/>
      <c r="AI443" s="318"/>
      <c r="AJ443" s="331">
        <v>242</v>
      </c>
      <c r="AK443" s="331"/>
      <c r="AL443" s="331"/>
      <c r="AM443" s="318">
        <f>SUM(AJ443:AL443)</f>
        <v>242</v>
      </c>
      <c r="AN443" s="331"/>
      <c r="AO443" s="331"/>
      <c r="AP443" s="331"/>
      <c r="AQ443" s="318"/>
      <c r="AR443" s="331">
        <f t="shared" si="82"/>
        <v>242</v>
      </c>
      <c r="AS443" s="331"/>
      <c r="AT443" s="331"/>
      <c r="AU443" s="331">
        <f t="shared" si="81"/>
        <v>242</v>
      </c>
      <c r="AV443" s="332">
        <f>((AU443/BC443)*BB443)/1000</f>
        <v>10.526999999999999</v>
      </c>
      <c r="AW443" s="332">
        <f>(AU443*BD443)/1000</f>
        <v>7.3083999999999998</v>
      </c>
      <c r="AX443" s="679" t="s">
        <v>43</v>
      </c>
      <c r="AY443" s="512" t="s">
        <v>448</v>
      </c>
      <c r="AZ443" s="535" t="s">
        <v>449</v>
      </c>
      <c r="BA443" s="535"/>
      <c r="BB443" s="680">
        <v>87</v>
      </c>
      <c r="BC443" s="424">
        <v>2</v>
      </c>
      <c r="BD443" s="680">
        <v>30.2</v>
      </c>
      <c r="BE443" s="514"/>
    </row>
    <row r="444" spans="1:57" s="351" customFormat="1" ht="15" customHeight="1" x14ac:dyDescent="0.25">
      <c r="A444" s="362"/>
      <c r="B444" s="362"/>
      <c r="C444" s="363" t="s">
        <v>30</v>
      </c>
      <c r="D444" s="361"/>
      <c r="E444" s="502"/>
      <c r="F444" s="502"/>
      <c r="G444" s="502"/>
      <c r="H444" s="504"/>
      <c r="I444" s="504"/>
      <c r="J444" s="504"/>
      <c r="K444" s="379"/>
      <c r="L444" s="367"/>
      <c r="M444" s="366"/>
      <c r="N444" s="366"/>
      <c r="O444" s="367"/>
      <c r="P444" s="367"/>
      <c r="Q444" s="366"/>
      <c r="R444" s="366"/>
      <c r="S444" s="367"/>
      <c r="T444" s="366"/>
      <c r="U444" s="366"/>
      <c r="V444" s="366"/>
      <c r="W444" s="367"/>
      <c r="X444" s="366"/>
      <c r="Y444" s="366"/>
      <c r="Z444" s="366"/>
      <c r="AA444" s="367"/>
      <c r="AB444" s="366"/>
      <c r="AC444" s="366"/>
      <c r="AD444" s="366"/>
      <c r="AE444" s="367"/>
      <c r="AF444" s="367"/>
      <c r="AG444" s="366"/>
      <c r="AH444" s="366"/>
      <c r="AI444" s="367"/>
      <c r="AJ444" s="367">
        <f>SUM(AJ443:AJ443)</f>
        <v>242</v>
      </c>
      <c r="AK444" s="366"/>
      <c r="AL444" s="366"/>
      <c r="AM444" s="367">
        <f>SUM(AM443:AM443)</f>
        <v>242</v>
      </c>
      <c r="AN444" s="367"/>
      <c r="AO444" s="366"/>
      <c r="AP444" s="366"/>
      <c r="AQ444" s="367"/>
      <c r="AR444" s="366">
        <f t="shared" si="82"/>
        <v>242</v>
      </c>
      <c r="AS444" s="366"/>
      <c r="AT444" s="366"/>
      <c r="AU444" s="366">
        <f t="shared" si="81"/>
        <v>242</v>
      </c>
      <c r="AV444" s="369">
        <f>SUM(AV443:AV443)</f>
        <v>10.526999999999999</v>
      </c>
      <c r="AW444" s="369">
        <f>SUM(AW443:AW443)</f>
        <v>7.3083999999999998</v>
      </c>
      <c r="AX444" s="582"/>
      <c r="AY444" s="362"/>
      <c r="AZ444" s="690"/>
      <c r="BA444" s="690"/>
      <c r="BB444" s="691"/>
      <c r="BC444" s="373"/>
      <c r="BD444" s="691"/>
      <c r="BE444" s="502"/>
    </row>
    <row r="445" spans="1:57" s="324" customFormat="1" x14ac:dyDescent="0.25">
      <c r="A445" s="512" t="s">
        <v>59</v>
      </c>
      <c r="B445" s="512" t="s">
        <v>446</v>
      </c>
      <c r="C445" s="692" t="s">
        <v>450</v>
      </c>
      <c r="D445" s="514" t="s">
        <v>29</v>
      </c>
      <c r="E445" s="514">
        <v>1</v>
      </c>
      <c r="F445" s="514">
        <v>87</v>
      </c>
      <c r="G445" s="514">
        <v>233</v>
      </c>
      <c r="H445" s="498"/>
      <c r="I445" s="498"/>
      <c r="J445" s="498"/>
      <c r="K445" s="317"/>
      <c r="L445" s="331"/>
      <c r="M445" s="331"/>
      <c r="N445" s="331"/>
      <c r="O445" s="318"/>
      <c r="P445" s="331"/>
      <c r="Q445" s="331"/>
      <c r="R445" s="331"/>
      <c r="S445" s="318"/>
      <c r="T445" s="331"/>
      <c r="U445" s="331"/>
      <c r="V445" s="331"/>
      <c r="W445" s="318"/>
      <c r="X445" s="331"/>
      <c r="Y445" s="331"/>
      <c r="Z445" s="331"/>
      <c r="AA445" s="318"/>
      <c r="AB445" s="331"/>
      <c r="AC445" s="331"/>
      <c r="AD445" s="331"/>
      <c r="AE445" s="318"/>
      <c r="AF445" s="331"/>
      <c r="AG445" s="331"/>
      <c r="AH445" s="331"/>
      <c r="AI445" s="318"/>
      <c r="AJ445" s="331">
        <v>78</v>
      </c>
      <c r="AK445" s="331"/>
      <c r="AL445" s="331"/>
      <c r="AM445" s="318">
        <f>SUM(AJ445:AL445)</f>
        <v>78</v>
      </c>
      <c r="AN445" s="331"/>
      <c r="AO445" s="331"/>
      <c r="AP445" s="331"/>
      <c r="AQ445" s="318"/>
      <c r="AR445" s="331">
        <f t="shared" si="82"/>
        <v>78</v>
      </c>
      <c r="AS445" s="331"/>
      <c r="AT445" s="331"/>
      <c r="AU445" s="331">
        <f t="shared" si="81"/>
        <v>78</v>
      </c>
      <c r="AV445" s="332">
        <f>((AU445/BC445)*BB445)/1000</f>
        <v>3.3929999999999998</v>
      </c>
      <c r="AW445" s="332">
        <f>(AU445*BD445)/1000</f>
        <v>2.3555999999999999</v>
      </c>
      <c r="AX445" s="679" t="s">
        <v>103</v>
      </c>
      <c r="AY445" s="512" t="s">
        <v>451</v>
      </c>
      <c r="AZ445" s="535" t="s">
        <v>324</v>
      </c>
      <c r="BA445" s="535"/>
      <c r="BB445" s="680">
        <v>87</v>
      </c>
      <c r="BC445" s="424">
        <v>2</v>
      </c>
      <c r="BD445" s="680">
        <v>30.2</v>
      </c>
      <c r="BE445" s="514"/>
    </row>
    <row r="446" spans="1:57" s="351" customFormat="1" ht="15" customHeight="1" x14ac:dyDescent="0.25">
      <c r="A446" s="362"/>
      <c r="B446" s="362"/>
      <c r="C446" s="363" t="s">
        <v>30</v>
      </c>
      <c r="D446" s="361"/>
      <c r="E446" s="502"/>
      <c r="F446" s="502"/>
      <c r="G446" s="502"/>
      <c r="H446" s="504"/>
      <c r="I446" s="504"/>
      <c r="J446" s="504"/>
      <c r="K446" s="379"/>
      <c r="L446" s="366"/>
      <c r="M446" s="366"/>
      <c r="N446" s="366"/>
      <c r="O446" s="367"/>
      <c r="P446" s="367"/>
      <c r="Q446" s="366"/>
      <c r="R446" s="366"/>
      <c r="S446" s="367"/>
      <c r="T446" s="366"/>
      <c r="U446" s="366"/>
      <c r="V446" s="366"/>
      <c r="W446" s="367"/>
      <c r="X446" s="366"/>
      <c r="Y446" s="366"/>
      <c r="Z446" s="366"/>
      <c r="AA446" s="367"/>
      <c r="AB446" s="366"/>
      <c r="AC446" s="366"/>
      <c r="AD446" s="366"/>
      <c r="AE446" s="367"/>
      <c r="AF446" s="366"/>
      <c r="AG446" s="366"/>
      <c r="AH446" s="366"/>
      <c r="AI446" s="367"/>
      <c r="AJ446" s="367">
        <f>SUM(AJ445:AJ445)</f>
        <v>78</v>
      </c>
      <c r="AK446" s="366"/>
      <c r="AL446" s="366"/>
      <c r="AM446" s="367">
        <f>SUM(AM445:AM445)</f>
        <v>78</v>
      </c>
      <c r="AN446" s="367"/>
      <c r="AO446" s="366"/>
      <c r="AP446" s="366"/>
      <c r="AQ446" s="367"/>
      <c r="AR446" s="366">
        <f t="shared" si="82"/>
        <v>78</v>
      </c>
      <c r="AS446" s="366"/>
      <c r="AT446" s="366"/>
      <c r="AU446" s="366">
        <f t="shared" si="81"/>
        <v>78</v>
      </c>
      <c r="AV446" s="369">
        <f>SUM(AV445:AV445)</f>
        <v>3.3929999999999998</v>
      </c>
      <c r="AW446" s="369">
        <f>SUM(AW445:AW445)</f>
        <v>2.3555999999999999</v>
      </c>
      <c r="AX446" s="582"/>
      <c r="AY446" s="362"/>
      <c r="AZ446" s="690"/>
      <c r="BA446" s="690"/>
      <c r="BB446" s="691"/>
      <c r="BC446" s="373"/>
      <c r="BD446" s="691"/>
      <c r="BE446" s="502"/>
    </row>
    <row r="447" spans="1:57" s="324" customFormat="1" ht="25.5" x14ac:dyDescent="0.25">
      <c r="A447" s="512" t="s">
        <v>59</v>
      </c>
      <c r="B447" s="512" t="s">
        <v>452</v>
      </c>
      <c r="C447" s="693" t="s">
        <v>453</v>
      </c>
      <c r="D447" s="514" t="s">
        <v>29</v>
      </c>
      <c r="E447" s="514">
        <v>2</v>
      </c>
      <c r="F447" s="514">
        <v>82</v>
      </c>
      <c r="G447" s="514">
        <v>233</v>
      </c>
      <c r="H447" s="498"/>
      <c r="I447" s="498"/>
      <c r="J447" s="498"/>
      <c r="K447" s="317"/>
      <c r="L447" s="331"/>
      <c r="M447" s="331"/>
      <c r="N447" s="331"/>
      <c r="O447" s="318"/>
      <c r="P447" s="331"/>
      <c r="Q447" s="331"/>
      <c r="R447" s="331"/>
      <c r="S447" s="318"/>
      <c r="T447" s="331"/>
      <c r="U447" s="331"/>
      <c r="V447" s="331"/>
      <c r="W447" s="318"/>
      <c r="X447" s="331"/>
      <c r="Y447" s="331"/>
      <c r="Z447" s="331"/>
      <c r="AA447" s="318"/>
      <c r="AB447" s="331"/>
      <c r="AC447" s="331"/>
      <c r="AD447" s="331"/>
      <c r="AE447" s="318"/>
      <c r="AF447" s="331"/>
      <c r="AG447" s="331"/>
      <c r="AH447" s="331"/>
      <c r="AI447" s="318"/>
      <c r="AJ447" s="331">
        <v>2</v>
      </c>
      <c r="AK447" s="331"/>
      <c r="AL447" s="331"/>
      <c r="AM447" s="318">
        <f>SUM(AJ447:AL447)</f>
        <v>2</v>
      </c>
      <c r="AN447" s="331"/>
      <c r="AO447" s="331"/>
      <c r="AP447" s="331"/>
      <c r="AQ447" s="318"/>
      <c r="AR447" s="331">
        <f t="shared" si="82"/>
        <v>2</v>
      </c>
      <c r="AS447" s="331"/>
      <c r="AT447" s="331"/>
      <c r="AU447" s="331">
        <f t="shared" si="81"/>
        <v>2</v>
      </c>
      <c r="AV447" s="332">
        <f t="shared" ref="AV447:AV451" si="83">((AU447/BC447)*BB447)/1000</f>
        <v>8.6999999999999994E-2</v>
      </c>
      <c r="AW447" s="332">
        <f t="shared" ref="AW447:AW451" si="84">(AU447*BD447)/1000</f>
        <v>6.08E-2</v>
      </c>
      <c r="AX447" s="679" t="s">
        <v>103</v>
      </c>
      <c r="AY447" s="512" t="s">
        <v>454</v>
      </c>
      <c r="AZ447" s="331">
        <v>2</v>
      </c>
      <c r="BA447" s="331"/>
      <c r="BB447" s="680">
        <v>87</v>
      </c>
      <c r="BC447" s="424">
        <v>2</v>
      </c>
      <c r="BD447" s="680">
        <v>30.4</v>
      </c>
      <c r="BE447" s="514"/>
    </row>
    <row r="448" spans="1:57" s="324" customFormat="1" ht="25.5" x14ac:dyDescent="0.25">
      <c r="A448" s="512" t="s">
        <v>190</v>
      </c>
      <c r="B448" s="512" t="s">
        <v>452</v>
      </c>
      <c r="C448" s="693" t="s">
        <v>453</v>
      </c>
      <c r="D448" s="514" t="s">
        <v>29</v>
      </c>
      <c r="E448" s="514">
        <v>94</v>
      </c>
      <c r="F448" s="514">
        <v>81</v>
      </c>
      <c r="G448" s="514">
        <v>65</v>
      </c>
      <c r="H448" s="498"/>
      <c r="I448" s="498"/>
      <c r="J448" s="498"/>
      <c r="K448" s="317"/>
      <c r="L448" s="331"/>
      <c r="M448" s="331"/>
      <c r="N448" s="331"/>
      <c r="O448" s="318"/>
      <c r="P448" s="331"/>
      <c r="Q448" s="331"/>
      <c r="R448" s="331"/>
      <c r="S448" s="318"/>
      <c r="T448" s="331"/>
      <c r="U448" s="331"/>
      <c r="V448" s="331"/>
      <c r="W448" s="318"/>
      <c r="X448" s="331"/>
      <c r="Y448" s="331"/>
      <c r="Z448" s="331"/>
      <c r="AA448" s="318"/>
      <c r="AB448" s="331"/>
      <c r="AC448" s="331"/>
      <c r="AD448" s="331"/>
      <c r="AE448" s="318"/>
      <c r="AF448" s="331"/>
      <c r="AG448" s="331"/>
      <c r="AH448" s="331"/>
      <c r="AI448" s="318"/>
      <c r="AJ448" s="331">
        <v>1</v>
      </c>
      <c r="AK448" s="331"/>
      <c r="AL448" s="331"/>
      <c r="AM448" s="318">
        <f>SUM(AJ448:AL448)</f>
        <v>1</v>
      </c>
      <c r="AN448" s="331"/>
      <c r="AO448" s="331"/>
      <c r="AP448" s="331"/>
      <c r="AQ448" s="318"/>
      <c r="AR448" s="331">
        <f t="shared" si="82"/>
        <v>1</v>
      </c>
      <c r="AS448" s="331"/>
      <c r="AT448" s="331"/>
      <c r="AU448" s="331">
        <f t="shared" si="81"/>
        <v>1</v>
      </c>
      <c r="AV448" s="332">
        <f t="shared" si="83"/>
        <v>4.3499999999999997E-2</v>
      </c>
      <c r="AW448" s="332">
        <f t="shared" si="84"/>
        <v>3.04E-2</v>
      </c>
      <c r="AX448" s="679" t="s">
        <v>103</v>
      </c>
      <c r="AY448" s="512" t="s">
        <v>454</v>
      </c>
      <c r="AZ448" s="331">
        <v>1</v>
      </c>
      <c r="BA448" s="331"/>
      <c r="BB448" s="680">
        <v>87</v>
      </c>
      <c r="BC448" s="424">
        <v>2</v>
      </c>
      <c r="BD448" s="680">
        <v>30.4</v>
      </c>
      <c r="BE448" s="514"/>
    </row>
    <row r="449" spans="1:57" s="324" customFormat="1" ht="25.5" x14ac:dyDescent="0.25">
      <c r="A449" s="512" t="s">
        <v>191</v>
      </c>
      <c r="B449" s="512" t="s">
        <v>452</v>
      </c>
      <c r="C449" s="693" t="s">
        <v>453</v>
      </c>
      <c r="D449" s="514" t="s">
        <v>29</v>
      </c>
      <c r="E449" s="514">
        <v>3</v>
      </c>
      <c r="F449" s="514">
        <v>79</v>
      </c>
      <c r="G449" s="514">
        <v>233</v>
      </c>
      <c r="H449" s="498"/>
      <c r="I449" s="498"/>
      <c r="J449" s="498"/>
      <c r="K449" s="317"/>
      <c r="L449" s="331"/>
      <c r="M449" s="331"/>
      <c r="N449" s="331"/>
      <c r="O449" s="318"/>
      <c r="P449" s="331"/>
      <c r="Q449" s="331"/>
      <c r="R449" s="331"/>
      <c r="S449" s="318"/>
      <c r="T449" s="331"/>
      <c r="U449" s="331"/>
      <c r="V449" s="331"/>
      <c r="W449" s="318"/>
      <c r="X449" s="331"/>
      <c r="Y449" s="331"/>
      <c r="Z449" s="331"/>
      <c r="AA449" s="318"/>
      <c r="AB449" s="331"/>
      <c r="AC449" s="331"/>
      <c r="AD449" s="331"/>
      <c r="AE449" s="318"/>
      <c r="AF449" s="331"/>
      <c r="AG449" s="331"/>
      <c r="AH449" s="331"/>
      <c r="AI449" s="318"/>
      <c r="AJ449" s="331">
        <v>85</v>
      </c>
      <c r="AK449" s="331"/>
      <c r="AL449" s="331"/>
      <c r="AM449" s="318">
        <f>SUM(AJ449:AL449)</f>
        <v>85</v>
      </c>
      <c r="AN449" s="331"/>
      <c r="AO449" s="331"/>
      <c r="AP449" s="331"/>
      <c r="AQ449" s="318"/>
      <c r="AR449" s="331">
        <f t="shared" si="82"/>
        <v>85</v>
      </c>
      <c r="AS449" s="331"/>
      <c r="AT449" s="331"/>
      <c r="AU449" s="331">
        <f t="shared" si="81"/>
        <v>85</v>
      </c>
      <c r="AV449" s="332">
        <f t="shared" si="83"/>
        <v>3.6974999999999998</v>
      </c>
      <c r="AW449" s="332">
        <f t="shared" si="84"/>
        <v>2.5840000000000001</v>
      </c>
      <c r="AX449" s="679" t="s">
        <v>103</v>
      </c>
      <c r="AY449" s="512" t="s">
        <v>454</v>
      </c>
      <c r="AZ449" s="331">
        <v>85</v>
      </c>
      <c r="BA449" s="331"/>
      <c r="BB449" s="680">
        <v>87</v>
      </c>
      <c r="BC449" s="424">
        <v>2</v>
      </c>
      <c r="BD449" s="680">
        <v>30.4</v>
      </c>
      <c r="BE449" s="514"/>
    </row>
    <row r="450" spans="1:57" s="324" customFormat="1" ht="25.5" x14ac:dyDescent="0.25">
      <c r="A450" s="512" t="s">
        <v>54</v>
      </c>
      <c r="B450" s="512" t="s">
        <v>452</v>
      </c>
      <c r="C450" s="693" t="s">
        <v>453</v>
      </c>
      <c r="D450" s="514" t="s">
        <v>29</v>
      </c>
      <c r="E450" s="514">
        <v>2</v>
      </c>
      <c r="F450" s="514">
        <v>78</v>
      </c>
      <c r="G450" s="514">
        <v>233</v>
      </c>
      <c r="H450" s="498"/>
      <c r="I450" s="498"/>
      <c r="J450" s="498"/>
      <c r="K450" s="317"/>
      <c r="L450" s="331"/>
      <c r="M450" s="331"/>
      <c r="N450" s="331"/>
      <c r="O450" s="318"/>
      <c r="P450" s="331"/>
      <c r="Q450" s="331"/>
      <c r="R450" s="331"/>
      <c r="S450" s="318"/>
      <c r="T450" s="331"/>
      <c r="U450" s="331"/>
      <c r="V450" s="331"/>
      <c r="W450" s="318"/>
      <c r="X450" s="331"/>
      <c r="Y450" s="331"/>
      <c r="Z450" s="331"/>
      <c r="AA450" s="318"/>
      <c r="AB450" s="331"/>
      <c r="AC450" s="331"/>
      <c r="AD450" s="331"/>
      <c r="AE450" s="318"/>
      <c r="AF450" s="331"/>
      <c r="AG450" s="331"/>
      <c r="AH450" s="331"/>
      <c r="AI450" s="318"/>
      <c r="AJ450" s="331">
        <v>12</v>
      </c>
      <c r="AK450" s="331"/>
      <c r="AL450" s="331"/>
      <c r="AM450" s="318">
        <f>SUM(AJ450:AL450)</f>
        <v>12</v>
      </c>
      <c r="AN450" s="331"/>
      <c r="AO450" s="331"/>
      <c r="AP450" s="331"/>
      <c r="AQ450" s="318"/>
      <c r="AR450" s="331">
        <f t="shared" si="82"/>
        <v>12</v>
      </c>
      <c r="AS450" s="331"/>
      <c r="AT450" s="331"/>
      <c r="AU450" s="331">
        <f t="shared" si="81"/>
        <v>12</v>
      </c>
      <c r="AV450" s="332">
        <f t="shared" si="83"/>
        <v>0.52200000000000002</v>
      </c>
      <c r="AW450" s="332">
        <f t="shared" si="84"/>
        <v>0.36479999999999996</v>
      </c>
      <c r="AX450" s="679" t="s">
        <v>103</v>
      </c>
      <c r="AY450" s="512" t="s">
        <v>454</v>
      </c>
      <c r="AZ450" s="331">
        <v>12</v>
      </c>
      <c r="BA450" s="331"/>
      <c r="BB450" s="680">
        <v>87</v>
      </c>
      <c r="BC450" s="424">
        <v>2</v>
      </c>
      <c r="BD450" s="680">
        <v>30.4</v>
      </c>
      <c r="BE450" s="514"/>
    </row>
    <row r="451" spans="1:57" s="324" customFormat="1" ht="25.5" x14ac:dyDescent="0.25">
      <c r="A451" s="512" t="s">
        <v>70</v>
      </c>
      <c r="B451" s="512" t="s">
        <v>452</v>
      </c>
      <c r="C451" s="693" t="s">
        <v>453</v>
      </c>
      <c r="D451" s="514" t="s">
        <v>29</v>
      </c>
      <c r="E451" s="514">
        <v>1</v>
      </c>
      <c r="F451" s="514">
        <v>78</v>
      </c>
      <c r="G451" s="514">
        <v>233</v>
      </c>
      <c r="H451" s="498"/>
      <c r="I451" s="498"/>
      <c r="J451" s="498"/>
      <c r="K451" s="317"/>
      <c r="L451" s="331"/>
      <c r="M451" s="331"/>
      <c r="N451" s="331"/>
      <c r="O451" s="318"/>
      <c r="P451" s="331"/>
      <c r="Q451" s="331"/>
      <c r="R451" s="331"/>
      <c r="S451" s="318"/>
      <c r="T451" s="331"/>
      <c r="U451" s="331"/>
      <c r="V451" s="331"/>
      <c r="W451" s="318"/>
      <c r="X451" s="331"/>
      <c r="Y451" s="331"/>
      <c r="Z451" s="331"/>
      <c r="AA451" s="318"/>
      <c r="AB451" s="331"/>
      <c r="AC451" s="331"/>
      <c r="AD451" s="331"/>
      <c r="AE451" s="318"/>
      <c r="AF451" s="331"/>
      <c r="AG451" s="331"/>
      <c r="AH451" s="331"/>
      <c r="AI451" s="318"/>
      <c r="AJ451" s="331">
        <v>207</v>
      </c>
      <c r="AK451" s="331"/>
      <c r="AL451" s="331"/>
      <c r="AM451" s="318">
        <f>SUM(AJ451:AL451)</f>
        <v>207</v>
      </c>
      <c r="AN451" s="331"/>
      <c r="AO451" s="331"/>
      <c r="AP451" s="331"/>
      <c r="AQ451" s="318"/>
      <c r="AR451" s="331">
        <f t="shared" si="82"/>
        <v>207</v>
      </c>
      <c r="AS451" s="331"/>
      <c r="AT451" s="331"/>
      <c r="AU451" s="331">
        <f t="shared" si="81"/>
        <v>207</v>
      </c>
      <c r="AV451" s="332">
        <f t="shared" si="83"/>
        <v>9.0045000000000002</v>
      </c>
      <c r="AW451" s="332">
        <f t="shared" si="84"/>
        <v>6.2927999999999988</v>
      </c>
      <c r="AX451" s="679" t="s">
        <v>103</v>
      </c>
      <c r="AY451" s="512" t="s">
        <v>454</v>
      </c>
      <c r="AZ451" s="331">
        <v>209</v>
      </c>
      <c r="BA451" s="331"/>
      <c r="BB451" s="680">
        <v>87</v>
      </c>
      <c r="BC451" s="424">
        <v>2</v>
      </c>
      <c r="BD451" s="680">
        <v>30.4</v>
      </c>
      <c r="BE451" s="514"/>
    </row>
    <row r="452" spans="1:57" s="351" customFormat="1" ht="15" customHeight="1" x14ac:dyDescent="0.25">
      <c r="A452" s="362"/>
      <c r="B452" s="362"/>
      <c r="C452" s="363" t="s">
        <v>30</v>
      </c>
      <c r="D452" s="361"/>
      <c r="E452" s="502"/>
      <c r="F452" s="502"/>
      <c r="G452" s="502"/>
      <c r="H452" s="504"/>
      <c r="I452" s="504"/>
      <c r="J452" s="504"/>
      <c r="K452" s="379"/>
      <c r="L452" s="367"/>
      <c r="M452" s="366"/>
      <c r="N452" s="366"/>
      <c r="O452" s="367"/>
      <c r="P452" s="367"/>
      <c r="Q452" s="366"/>
      <c r="R452" s="366"/>
      <c r="S452" s="367"/>
      <c r="T452" s="366"/>
      <c r="U452" s="367"/>
      <c r="V452" s="366"/>
      <c r="W452" s="367"/>
      <c r="X452" s="366"/>
      <c r="Y452" s="366"/>
      <c r="Z452" s="366"/>
      <c r="AA452" s="367"/>
      <c r="AB452" s="366"/>
      <c r="AC452" s="366"/>
      <c r="AD452" s="366"/>
      <c r="AE452" s="367"/>
      <c r="AF452" s="366"/>
      <c r="AG452" s="366"/>
      <c r="AH452" s="366"/>
      <c r="AI452" s="367"/>
      <c r="AJ452" s="367">
        <f>SUM(AJ447:AJ451)</f>
        <v>307</v>
      </c>
      <c r="AK452" s="366"/>
      <c r="AL452" s="366"/>
      <c r="AM452" s="367">
        <f>SUM(AM447:AM451)</f>
        <v>307</v>
      </c>
      <c r="AN452" s="367"/>
      <c r="AO452" s="366"/>
      <c r="AP452" s="366"/>
      <c r="AQ452" s="367"/>
      <c r="AR452" s="366">
        <f t="shared" si="82"/>
        <v>307</v>
      </c>
      <c r="AS452" s="366">
        <f>I452+M452+Q452+U452+Y452+AC452+AG452+AK452</f>
        <v>0</v>
      </c>
      <c r="AT452" s="366"/>
      <c r="AU452" s="366">
        <f t="shared" si="81"/>
        <v>307</v>
      </c>
      <c r="AV452" s="369">
        <f>SUM(AV447:AV451)</f>
        <v>13.3545</v>
      </c>
      <c r="AW452" s="369">
        <f>SUM(AW447:AW451)</f>
        <v>9.3327999999999989</v>
      </c>
      <c r="AX452" s="582"/>
      <c r="AY452" s="362"/>
      <c r="AZ452" s="690"/>
      <c r="BA452" s="690"/>
      <c r="BB452" s="691"/>
      <c r="BC452" s="373"/>
      <c r="BD452" s="691"/>
      <c r="BE452" s="502"/>
    </row>
    <row r="453" spans="1:57" s="324" customFormat="1" ht="15" customHeight="1" x14ac:dyDescent="0.25">
      <c r="A453" s="632">
        <v>1</v>
      </c>
      <c r="B453" s="537">
        <v>51.000000644000004</v>
      </c>
      <c r="C453" s="613" t="s">
        <v>455</v>
      </c>
      <c r="D453" s="514" t="s">
        <v>29</v>
      </c>
      <c r="E453" s="632">
        <v>2</v>
      </c>
      <c r="F453" s="632">
        <v>88</v>
      </c>
      <c r="G453" s="632">
        <v>46</v>
      </c>
      <c r="H453" s="498"/>
      <c r="I453" s="498"/>
      <c r="J453" s="498"/>
      <c r="K453" s="317"/>
      <c r="L453" s="331"/>
      <c r="M453" s="331"/>
      <c r="N453" s="331"/>
      <c r="O453" s="318"/>
      <c r="P453" s="331"/>
      <c r="Q453" s="331"/>
      <c r="R453" s="331"/>
      <c r="S453" s="318"/>
      <c r="T453" s="318"/>
      <c r="U453" s="318"/>
      <c r="V453" s="318"/>
      <c r="W453" s="318"/>
      <c r="X453" s="318">
        <v>1675</v>
      </c>
      <c r="Y453" s="318"/>
      <c r="Z453" s="318"/>
      <c r="AA453" s="318">
        <f t="shared" ref="AA453:AA461" si="85">SUM(X453:Z453)</f>
        <v>1675</v>
      </c>
      <c r="AB453" s="318"/>
      <c r="AC453" s="318"/>
      <c r="AD453" s="318"/>
      <c r="AE453" s="318"/>
      <c r="AF453" s="331"/>
      <c r="AG453" s="318"/>
      <c r="AH453" s="318"/>
      <c r="AI453" s="318"/>
      <c r="AJ453" s="318"/>
      <c r="AK453" s="318"/>
      <c r="AL453" s="318"/>
      <c r="AM453" s="318"/>
      <c r="AN453" s="318"/>
      <c r="AO453" s="318"/>
      <c r="AP453" s="318"/>
      <c r="AQ453" s="318"/>
      <c r="AR453" s="331">
        <f t="shared" si="82"/>
        <v>1675</v>
      </c>
      <c r="AS453" s="331"/>
      <c r="AT453" s="331"/>
      <c r="AU453" s="331">
        <f t="shared" si="81"/>
        <v>1675</v>
      </c>
      <c r="AV453" s="332">
        <f t="shared" ref="AV453:AV461" si="86">((AU453/BC453)*BB453)/1000</f>
        <v>65.157499999999999</v>
      </c>
      <c r="AW453" s="332">
        <f t="shared" ref="AW453:AW461" si="87">(AU453*BD453)/1000</f>
        <v>38.625500000000002</v>
      </c>
      <c r="AX453" s="514" t="s">
        <v>43</v>
      </c>
      <c r="AY453" s="514" t="s">
        <v>456</v>
      </c>
      <c r="AZ453" s="635"/>
      <c r="BA453" s="331"/>
      <c r="BB453" s="683">
        <v>77.8</v>
      </c>
      <c r="BC453" s="606">
        <v>2</v>
      </c>
      <c r="BD453" s="636">
        <v>23.06</v>
      </c>
      <c r="BE453" s="515"/>
    </row>
    <row r="454" spans="1:57" s="324" customFormat="1" ht="15" customHeight="1" x14ac:dyDescent="0.25">
      <c r="A454" s="632">
        <v>2</v>
      </c>
      <c r="B454" s="537">
        <v>51.000000644000004</v>
      </c>
      <c r="C454" s="613" t="s">
        <v>455</v>
      </c>
      <c r="D454" s="514" t="s">
        <v>29</v>
      </c>
      <c r="E454" s="632">
        <v>2</v>
      </c>
      <c r="F454" s="632">
        <v>87</v>
      </c>
      <c r="G454" s="632">
        <v>46</v>
      </c>
      <c r="H454" s="498"/>
      <c r="I454" s="498"/>
      <c r="J454" s="498"/>
      <c r="K454" s="317"/>
      <c r="L454" s="331"/>
      <c r="M454" s="331"/>
      <c r="N454" s="331"/>
      <c r="O454" s="318"/>
      <c r="P454" s="331"/>
      <c r="Q454" s="331"/>
      <c r="R454" s="331"/>
      <c r="S454" s="318"/>
      <c r="T454" s="318"/>
      <c r="U454" s="318"/>
      <c r="V454" s="318"/>
      <c r="W454" s="318"/>
      <c r="X454" s="318">
        <v>264</v>
      </c>
      <c r="Y454" s="318"/>
      <c r="Z454" s="318"/>
      <c r="AA454" s="318">
        <f t="shared" si="85"/>
        <v>264</v>
      </c>
      <c r="AB454" s="318"/>
      <c r="AC454" s="318"/>
      <c r="AD454" s="318"/>
      <c r="AE454" s="318"/>
      <c r="AF454" s="331"/>
      <c r="AG454" s="318"/>
      <c r="AH454" s="318"/>
      <c r="AI454" s="318"/>
      <c r="AJ454" s="318"/>
      <c r="AK454" s="318"/>
      <c r="AL454" s="318"/>
      <c r="AM454" s="318"/>
      <c r="AN454" s="318"/>
      <c r="AO454" s="318"/>
      <c r="AP454" s="318"/>
      <c r="AQ454" s="318"/>
      <c r="AR454" s="331">
        <f t="shared" si="82"/>
        <v>264</v>
      </c>
      <c r="AS454" s="331"/>
      <c r="AT454" s="331"/>
      <c r="AU454" s="331">
        <f t="shared" si="81"/>
        <v>264</v>
      </c>
      <c r="AV454" s="332">
        <f t="shared" si="86"/>
        <v>10.269600000000001</v>
      </c>
      <c r="AW454" s="332">
        <f t="shared" si="87"/>
        <v>6.087839999999999</v>
      </c>
      <c r="AX454" s="514" t="s">
        <v>43</v>
      </c>
      <c r="AY454" s="514" t="s">
        <v>456</v>
      </c>
      <c r="AZ454" s="635">
        <v>264</v>
      </c>
      <c r="BA454" s="331"/>
      <c r="BB454" s="683">
        <v>77.8</v>
      </c>
      <c r="BC454" s="606">
        <v>2</v>
      </c>
      <c r="BD454" s="636">
        <v>23.06</v>
      </c>
      <c r="BE454" s="515"/>
    </row>
    <row r="455" spans="1:57" s="324" customFormat="1" ht="15" customHeight="1" x14ac:dyDescent="0.25">
      <c r="A455" s="632">
        <v>3</v>
      </c>
      <c r="B455" s="537">
        <v>51.000000644000004</v>
      </c>
      <c r="C455" s="613" t="s">
        <v>455</v>
      </c>
      <c r="D455" s="514" t="s">
        <v>29</v>
      </c>
      <c r="E455" s="632">
        <v>3</v>
      </c>
      <c r="F455" s="632">
        <v>86</v>
      </c>
      <c r="G455" s="632">
        <v>46</v>
      </c>
      <c r="H455" s="498"/>
      <c r="I455" s="498"/>
      <c r="J455" s="498"/>
      <c r="K455" s="317"/>
      <c r="L455" s="331"/>
      <c r="M455" s="331"/>
      <c r="N455" s="331"/>
      <c r="O455" s="318"/>
      <c r="P455" s="331"/>
      <c r="Q455" s="331"/>
      <c r="R455" s="331"/>
      <c r="S455" s="318"/>
      <c r="T455" s="318"/>
      <c r="U455" s="318"/>
      <c r="V455" s="318"/>
      <c r="W455" s="318"/>
      <c r="X455" s="318">
        <v>314</v>
      </c>
      <c r="Y455" s="318"/>
      <c r="Z455" s="318"/>
      <c r="AA455" s="318">
        <f t="shared" si="85"/>
        <v>314</v>
      </c>
      <c r="AB455" s="318"/>
      <c r="AC455" s="318"/>
      <c r="AD455" s="318"/>
      <c r="AE455" s="318"/>
      <c r="AF455" s="331"/>
      <c r="AG455" s="318"/>
      <c r="AH455" s="318"/>
      <c r="AI455" s="318"/>
      <c r="AJ455" s="318"/>
      <c r="AK455" s="318"/>
      <c r="AL455" s="318"/>
      <c r="AM455" s="318"/>
      <c r="AN455" s="318"/>
      <c r="AO455" s="318"/>
      <c r="AP455" s="318"/>
      <c r="AQ455" s="318"/>
      <c r="AR455" s="331">
        <f t="shared" si="82"/>
        <v>314</v>
      </c>
      <c r="AS455" s="331"/>
      <c r="AT455" s="331"/>
      <c r="AU455" s="331">
        <f t="shared" si="81"/>
        <v>314</v>
      </c>
      <c r="AV455" s="332">
        <f t="shared" si="86"/>
        <v>12.214600000000001</v>
      </c>
      <c r="AW455" s="332">
        <f t="shared" si="87"/>
        <v>7.2408399999999995</v>
      </c>
      <c r="AX455" s="514" t="s">
        <v>43</v>
      </c>
      <c r="AY455" s="514" t="s">
        <v>456</v>
      </c>
      <c r="AZ455" s="635">
        <v>314</v>
      </c>
      <c r="BA455" s="331"/>
      <c r="BB455" s="683">
        <v>77.8</v>
      </c>
      <c r="BC455" s="606">
        <v>2</v>
      </c>
      <c r="BD455" s="636">
        <v>23.06</v>
      </c>
      <c r="BE455" s="515"/>
    </row>
    <row r="456" spans="1:57" s="324" customFormat="1" ht="15" customHeight="1" x14ac:dyDescent="0.25">
      <c r="A456" s="632">
        <v>4</v>
      </c>
      <c r="B456" s="537">
        <v>51.000000644000004</v>
      </c>
      <c r="C456" s="613" t="s">
        <v>455</v>
      </c>
      <c r="D456" s="514" t="s">
        <v>29</v>
      </c>
      <c r="E456" s="632">
        <v>2</v>
      </c>
      <c r="F456" s="632">
        <v>86</v>
      </c>
      <c r="G456" s="632">
        <v>46</v>
      </c>
      <c r="H456" s="498"/>
      <c r="I456" s="498"/>
      <c r="J456" s="498"/>
      <c r="K456" s="317"/>
      <c r="L456" s="331"/>
      <c r="M456" s="331"/>
      <c r="N456" s="331"/>
      <c r="O456" s="318"/>
      <c r="P456" s="331"/>
      <c r="Q456" s="331"/>
      <c r="R456" s="331"/>
      <c r="S456" s="318"/>
      <c r="T456" s="318"/>
      <c r="U456" s="318"/>
      <c r="V456" s="318"/>
      <c r="W456" s="318"/>
      <c r="X456" s="318">
        <v>157</v>
      </c>
      <c r="Y456" s="318"/>
      <c r="Z456" s="318"/>
      <c r="AA456" s="318">
        <f t="shared" si="85"/>
        <v>157</v>
      </c>
      <c r="AB456" s="318"/>
      <c r="AC456" s="318"/>
      <c r="AD456" s="318"/>
      <c r="AE456" s="318"/>
      <c r="AF456" s="331"/>
      <c r="AG456" s="318"/>
      <c r="AH456" s="318"/>
      <c r="AI456" s="318"/>
      <c r="AJ456" s="318"/>
      <c r="AK456" s="318"/>
      <c r="AL456" s="318"/>
      <c r="AM456" s="318"/>
      <c r="AN456" s="318"/>
      <c r="AO456" s="318"/>
      <c r="AP456" s="318"/>
      <c r="AQ456" s="318"/>
      <c r="AR456" s="331">
        <f t="shared" si="82"/>
        <v>157</v>
      </c>
      <c r="AS456" s="331"/>
      <c r="AT456" s="331"/>
      <c r="AU456" s="331">
        <f t="shared" si="81"/>
        <v>157</v>
      </c>
      <c r="AV456" s="332">
        <f t="shared" si="86"/>
        <v>6.1073000000000004</v>
      </c>
      <c r="AW456" s="332">
        <f t="shared" si="87"/>
        <v>3.6204199999999997</v>
      </c>
      <c r="AX456" s="514" t="s">
        <v>43</v>
      </c>
      <c r="AY456" s="514" t="s">
        <v>456</v>
      </c>
      <c r="AZ456" s="635">
        <v>157</v>
      </c>
      <c r="BA456" s="331"/>
      <c r="BB456" s="683">
        <v>77.8</v>
      </c>
      <c r="BC456" s="606">
        <v>2</v>
      </c>
      <c r="BD456" s="636">
        <v>23.06</v>
      </c>
      <c r="BE456" s="515"/>
    </row>
    <row r="457" spans="1:57" s="324" customFormat="1" ht="15" customHeight="1" x14ac:dyDescent="0.25">
      <c r="A457" s="632">
        <v>5</v>
      </c>
      <c r="B457" s="537">
        <v>51.000000644000004</v>
      </c>
      <c r="C457" s="613" t="s">
        <v>455</v>
      </c>
      <c r="D457" s="514" t="s">
        <v>29</v>
      </c>
      <c r="E457" s="632">
        <v>1</v>
      </c>
      <c r="F457" s="632">
        <v>86</v>
      </c>
      <c r="G457" s="632">
        <v>46</v>
      </c>
      <c r="H457" s="498"/>
      <c r="I457" s="498"/>
      <c r="J457" s="498"/>
      <c r="K457" s="317"/>
      <c r="L457" s="331"/>
      <c r="M457" s="331"/>
      <c r="N457" s="331"/>
      <c r="O457" s="318"/>
      <c r="P457" s="331"/>
      <c r="Q457" s="331"/>
      <c r="R457" s="331"/>
      <c r="S457" s="318"/>
      <c r="T457" s="318"/>
      <c r="U457" s="318"/>
      <c r="V457" s="318"/>
      <c r="W457" s="318"/>
      <c r="X457" s="318">
        <v>1058</v>
      </c>
      <c r="Y457" s="318"/>
      <c r="Z457" s="318"/>
      <c r="AA457" s="318">
        <f t="shared" si="85"/>
        <v>1058</v>
      </c>
      <c r="AB457" s="318"/>
      <c r="AC457" s="318"/>
      <c r="AD457" s="318"/>
      <c r="AE457" s="318"/>
      <c r="AF457" s="331"/>
      <c r="AG457" s="318"/>
      <c r="AH457" s="318"/>
      <c r="AI457" s="318"/>
      <c r="AJ457" s="318"/>
      <c r="AK457" s="318"/>
      <c r="AL457" s="318"/>
      <c r="AM457" s="318"/>
      <c r="AN457" s="318"/>
      <c r="AO457" s="318"/>
      <c r="AP457" s="318"/>
      <c r="AQ457" s="318"/>
      <c r="AR457" s="331">
        <f t="shared" si="82"/>
        <v>1058</v>
      </c>
      <c r="AS457" s="331"/>
      <c r="AT457" s="331"/>
      <c r="AU457" s="331">
        <f t="shared" si="81"/>
        <v>1058</v>
      </c>
      <c r="AV457" s="332">
        <f t="shared" si="86"/>
        <v>41.156199999999998</v>
      </c>
      <c r="AW457" s="332">
        <f t="shared" si="87"/>
        <v>24.397479999999998</v>
      </c>
      <c r="AX457" s="514" t="s">
        <v>43</v>
      </c>
      <c r="AY457" s="514" t="s">
        <v>456</v>
      </c>
      <c r="AZ457" s="635"/>
      <c r="BA457" s="331"/>
      <c r="BB457" s="683">
        <v>77.8</v>
      </c>
      <c r="BC457" s="606">
        <v>2</v>
      </c>
      <c r="BD457" s="636">
        <v>23.06</v>
      </c>
      <c r="BE457" s="515"/>
    </row>
    <row r="458" spans="1:57" s="324" customFormat="1" ht="15" customHeight="1" x14ac:dyDescent="0.25">
      <c r="A458" s="632">
        <v>6</v>
      </c>
      <c r="B458" s="537">
        <v>51.000000644000004</v>
      </c>
      <c r="C458" s="613" t="s">
        <v>455</v>
      </c>
      <c r="D458" s="514" t="s">
        <v>29</v>
      </c>
      <c r="E458" s="632">
        <v>4</v>
      </c>
      <c r="F458" s="632">
        <v>85</v>
      </c>
      <c r="G458" s="632">
        <v>46</v>
      </c>
      <c r="H458" s="498"/>
      <c r="I458" s="498"/>
      <c r="J458" s="498"/>
      <c r="K458" s="317"/>
      <c r="L458" s="331"/>
      <c r="M458" s="331"/>
      <c r="N458" s="331"/>
      <c r="O458" s="318"/>
      <c r="P458" s="331"/>
      <c r="Q458" s="331"/>
      <c r="R458" s="331"/>
      <c r="S458" s="318"/>
      <c r="T458" s="318"/>
      <c r="U458" s="318"/>
      <c r="V458" s="318"/>
      <c r="W458" s="318"/>
      <c r="X458" s="318">
        <v>1348</v>
      </c>
      <c r="Y458" s="318"/>
      <c r="Z458" s="318"/>
      <c r="AA458" s="318">
        <f t="shared" si="85"/>
        <v>1348</v>
      </c>
      <c r="AB458" s="318"/>
      <c r="AC458" s="318"/>
      <c r="AD458" s="318"/>
      <c r="AE458" s="318"/>
      <c r="AF458" s="331"/>
      <c r="AG458" s="318"/>
      <c r="AH458" s="318"/>
      <c r="AI458" s="318"/>
      <c r="AJ458" s="318"/>
      <c r="AK458" s="318"/>
      <c r="AL458" s="318"/>
      <c r="AM458" s="318"/>
      <c r="AN458" s="318"/>
      <c r="AO458" s="318"/>
      <c r="AP458" s="318"/>
      <c r="AQ458" s="318"/>
      <c r="AR458" s="331">
        <f t="shared" si="82"/>
        <v>1348</v>
      </c>
      <c r="AS458" s="331"/>
      <c r="AT458" s="331"/>
      <c r="AU458" s="331">
        <f t="shared" si="81"/>
        <v>1348</v>
      </c>
      <c r="AV458" s="332">
        <f t="shared" si="86"/>
        <v>52.437199999999997</v>
      </c>
      <c r="AW458" s="332">
        <f t="shared" si="87"/>
        <v>31.084879999999998</v>
      </c>
      <c r="AX458" s="514" t="s">
        <v>43</v>
      </c>
      <c r="AY458" s="514" t="s">
        <v>456</v>
      </c>
      <c r="AZ458" s="635">
        <v>1348</v>
      </c>
      <c r="BA458" s="331"/>
      <c r="BB458" s="683">
        <v>77.8</v>
      </c>
      <c r="BC458" s="606">
        <v>2</v>
      </c>
      <c r="BD458" s="636">
        <v>23.06</v>
      </c>
      <c r="BE458" s="515"/>
    </row>
    <row r="459" spans="1:57" s="324" customFormat="1" ht="15" customHeight="1" x14ac:dyDescent="0.25">
      <c r="A459" s="632">
        <v>7</v>
      </c>
      <c r="B459" s="537">
        <v>51.000000644000004</v>
      </c>
      <c r="C459" s="613" t="s">
        <v>455</v>
      </c>
      <c r="D459" s="514" t="s">
        <v>29</v>
      </c>
      <c r="E459" s="632">
        <v>2</v>
      </c>
      <c r="F459" s="632">
        <v>85</v>
      </c>
      <c r="G459" s="632">
        <v>46</v>
      </c>
      <c r="H459" s="498"/>
      <c r="I459" s="498"/>
      <c r="J459" s="498"/>
      <c r="K459" s="317"/>
      <c r="L459" s="331"/>
      <c r="M459" s="331"/>
      <c r="N459" s="331"/>
      <c r="O459" s="318"/>
      <c r="P459" s="331"/>
      <c r="Q459" s="331"/>
      <c r="R459" s="331"/>
      <c r="S459" s="318"/>
      <c r="T459" s="318"/>
      <c r="U459" s="318"/>
      <c r="V459" s="318"/>
      <c r="W459" s="318"/>
      <c r="X459" s="318">
        <v>1202</v>
      </c>
      <c r="Y459" s="318"/>
      <c r="Z459" s="318"/>
      <c r="AA459" s="318">
        <f t="shared" si="85"/>
        <v>1202</v>
      </c>
      <c r="AB459" s="318"/>
      <c r="AC459" s="318"/>
      <c r="AD459" s="318"/>
      <c r="AE459" s="318"/>
      <c r="AF459" s="331"/>
      <c r="AG459" s="318"/>
      <c r="AH459" s="318"/>
      <c r="AI459" s="318"/>
      <c r="AJ459" s="318"/>
      <c r="AK459" s="318"/>
      <c r="AL459" s="318"/>
      <c r="AM459" s="318"/>
      <c r="AN459" s="318"/>
      <c r="AO459" s="318"/>
      <c r="AP459" s="318"/>
      <c r="AQ459" s="318"/>
      <c r="AR459" s="331">
        <f t="shared" si="82"/>
        <v>1202</v>
      </c>
      <c r="AS459" s="331"/>
      <c r="AT459" s="331"/>
      <c r="AU459" s="331">
        <f t="shared" si="81"/>
        <v>1202</v>
      </c>
      <c r="AV459" s="332">
        <f t="shared" si="86"/>
        <v>46.757799999999996</v>
      </c>
      <c r="AW459" s="332">
        <f t="shared" si="87"/>
        <v>27.718119999999999</v>
      </c>
      <c r="AX459" s="514" t="s">
        <v>43</v>
      </c>
      <c r="AY459" s="514" t="s">
        <v>456</v>
      </c>
      <c r="AZ459" s="635">
        <v>1202</v>
      </c>
      <c r="BA459" s="331"/>
      <c r="BB459" s="683">
        <v>77.8</v>
      </c>
      <c r="BC459" s="606">
        <v>2</v>
      </c>
      <c r="BD459" s="636">
        <v>23.06</v>
      </c>
      <c r="BE459" s="515"/>
    </row>
    <row r="460" spans="1:57" s="324" customFormat="1" ht="15" customHeight="1" x14ac:dyDescent="0.25">
      <c r="A460" s="632">
        <v>8</v>
      </c>
      <c r="B460" s="537">
        <v>51.000000644000004</v>
      </c>
      <c r="C460" s="613" t="s">
        <v>455</v>
      </c>
      <c r="D460" s="514" t="s">
        <v>29</v>
      </c>
      <c r="E460" s="632">
        <v>1</v>
      </c>
      <c r="F460" s="632">
        <v>84</v>
      </c>
      <c r="G460" s="632">
        <v>46</v>
      </c>
      <c r="H460" s="498"/>
      <c r="I460" s="498"/>
      <c r="J460" s="498"/>
      <c r="K460" s="317"/>
      <c r="L460" s="331"/>
      <c r="M460" s="331"/>
      <c r="N460" s="331"/>
      <c r="O460" s="318"/>
      <c r="P460" s="331"/>
      <c r="Q460" s="331"/>
      <c r="R460" s="331"/>
      <c r="S460" s="318"/>
      <c r="T460" s="318"/>
      <c r="U460" s="318"/>
      <c r="V460" s="318"/>
      <c r="W460" s="318"/>
      <c r="X460" s="318">
        <v>50</v>
      </c>
      <c r="Y460" s="318"/>
      <c r="Z460" s="318"/>
      <c r="AA460" s="318">
        <f t="shared" si="85"/>
        <v>50</v>
      </c>
      <c r="AB460" s="318"/>
      <c r="AC460" s="318"/>
      <c r="AD460" s="318"/>
      <c r="AE460" s="318"/>
      <c r="AF460" s="331"/>
      <c r="AG460" s="318"/>
      <c r="AH460" s="318"/>
      <c r="AI460" s="318"/>
      <c r="AJ460" s="318"/>
      <c r="AK460" s="318"/>
      <c r="AL460" s="318"/>
      <c r="AM460" s="318"/>
      <c r="AN460" s="318"/>
      <c r="AO460" s="318"/>
      <c r="AP460" s="318"/>
      <c r="AQ460" s="318"/>
      <c r="AR460" s="331">
        <f t="shared" si="82"/>
        <v>50</v>
      </c>
      <c r="AS460" s="331"/>
      <c r="AT460" s="331"/>
      <c r="AU460" s="331">
        <f t="shared" si="81"/>
        <v>50</v>
      </c>
      <c r="AV460" s="332">
        <f t="shared" si="86"/>
        <v>1.9450000000000001</v>
      </c>
      <c r="AW460" s="332">
        <f t="shared" si="87"/>
        <v>1.153</v>
      </c>
      <c r="AX460" s="514" t="s">
        <v>43</v>
      </c>
      <c r="AY460" s="514" t="s">
        <v>456</v>
      </c>
      <c r="AZ460" s="635"/>
      <c r="BA460" s="331"/>
      <c r="BB460" s="683">
        <v>77.8</v>
      </c>
      <c r="BC460" s="606">
        <v>2</v>
      </c>
      <c r="BD460" s="636">
        <v>23.06</v>
      </c>
      <c r="BE460" s="515"/>
    </row>
    <row r="461" spans="1:57" s="324" customFormat="1" ht="15" customHeight="1" x14ac:dyDescent="0.25">
      <c r="A461" s="632">
        <v>9</v>
      </c>
      <c r="B461" s="537">
        <v>51.000000644000004</v>
      </c>
      <c r="C461" s="613" t="s">
        <v>455</v>
      </c>
      <c r="D461" s="514" t="s">
        <v>29</v>
      </c>
      <c r="E461" s="632">
        <v>116</v>
      </c>
      <c r="F461" s="632">
        <v>75</v>
      </c>
      <c r="G461" s="632">
        <v>65</v>
      </c>
      <c r="H461" s="498"/>
      <c r="I461" s="498"/>
      <c r="J461" s="498"/>
      <c r="K461" s="317"/>
      <c r="L461" s="331"/>
      <c r="M461" s="331"/>
      <c r="N461" s="331"/>
      <c r="O461" s="318"/>
      <c r="P461" s="331"/>
      <c r="Q461" s="331"/>
      <c r="R461" s="331"/>
      <c r="S461" s="318"/>
      <c r="T461" s="318"/>
      <c r="U461" s="318"/>
      <c r="V461" s="318"/>
      <c r="W461" s="318"/>
      <c r="X461" s="318">
        <v>238</v>
      </c>
      <c r="Y461" s="318"/>
      <c r="Z461" s="318"/>
      <c r="AA461" s="318">
        <f t="shared" si="85"/>
        <v>238</v>
      </c>
      <c r="AB461" s="318"/>
      <c r="AC461" s="318"/>
      <c r="AD461" s="318"/>
      <c r="AE461" s="318"/>
      <c r="AF461" s="331"/>
      <c r="AG461" s="318"/>
      <c r="AH461" s="318"/>
      <c r="AI461" s="318"/>
      <c r="AJ461" s="318"/>
      <c r="AK461" s="318"/>
      <c r="AL461" s="318"/>
      <c r="AM461" s="318"/>
      <c r="AN461" s="318"/>
      <c r="AO461" s="318"/>
      <c r="AP461" s="318"/>
      <c r="AQ461" s="318"/>
      <c r="AR461" s="331">
        <f t="shared" si="82"/>
        <v>238</v>
      </c>
      <c r="AS461" s="331"/>
      <c r="AT461" s="331"/>
      <c r="AU461" s="331">
        <f>AR461+AS461+AT461</f>
        <v>238</v>
      </c>
      <c r="AV461" s="332">
        <f t="shared" si="86"/>
        <v>9.2581999999999987</v>
      </c>
      <c r="AW461" s="332">
        <f t="shared" si="87"/>
        <v>5.4882799999999996</v>
      </c>
      <c r="AX461" s="514" t="s">
        <v>43</v>
      </c>
      <c r="AY461" s="514" t="s">
        <v>456</v>
      </c>
      <c r="AZ461" s="635">
        <v>238</v>
      </c>
      <c r="BA461" s="331"/>
      <c r="BB461" s="683">
        <v>77.8</v>
      </c>
      <c r="BC461" s="606">
        <v>2</v>
      </c>
      <c r="BD461" s="636">
        <v>23.06</v>
      </c>
      <c r="BE461" s="515"/>
    </row>
    <row r="462" spans="1:57" s="351" customFormat="1" ht="15" customHeight="1" x14ac:dyDescent="0.25">
      <c r="A462" s="362"/>
      <c r="B462" s="694"/>
      <c r="C462" s="363" t="s">
        <v>30</v>
      </c>
      <c r="D462" s="361"/>
      <c r="E462" s="325"/>
      <c r="F462" s="325"/>
      <c r="G462" s="325"/>
      <c r="H462" s="379"/>
      <c r="I462" s="379"/>
      <c r="J462" s="379"/>
      <c r="K462" s="379"/>
      <c r="L462" s="367"/>
      <c r="M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  <c r="X462" s="367">
        <f>SUM(X453:X461)</f>
        <v>6306</v>
      </c>
      <c r="Y462" s="367"/>
      <c r="Z462" s="367"/>
      <c r="AA462" s="367">
        <f>SUM(AA453:AA461)</f>
        <v>6306</v>
      </c>
      <c r="AB462" s="367"/>
      <c r="AC462" s="367"/>
      <c r="AD462" s="367"/>
      <c r="AE462" s="367"/>
      <c r="AF462" s="367"/>
      <c r="AG462" s="367"/>
      <c r="AH462" s="367"/>
      <c r="AI462" s="367"/>
      <c r="AJ462" s="367"/>
      <c r="AK462" s="367"/>
      <c r="AL462" s="367"/>
      <c r="AM462" s="367"/>
      <c r="AN462" s="367"/>
      <c r="AO462" s="367"/>
      <c r="AP462" s="367"/>
      <c r="AQ462" s="367"/>
      <c r="AR462" s="366">
        <f t="shared" si="82"/>
        <v>6306</v>
      </c>
      <c r="AS462" s="366">
        <f>I462+M462+Q462+U462+Y462+AC462+AG462+AK462</f>
        <v>0</v>
      </c>
      <c r="AT462" s="366"/>
      <c r="AU462" s="366">
        <f>AR462+AS462+AT462</f>
        <v>6306</v>
      </c>
      <c r="AV462" s="369">
        <f>SUM(AV453:AV461)</f>
        <v>245.30339999999995</v>
      </c>
      <c r="AW462" s="369">
        <f>SUM(AW453:AW461)</f>
        <v>145.41636</v>
      </c>
      <c r="AX462" s="325"/>
      <c r="AY462" s="325"/>
      <c r="AZ462" s="585"/>
      <c r="BA462" s="585"/>
      <c r="BB462" s="686"/>
      <c r="BC462" s="585"/>
      <c r="BD462" s="586"/>
      <c r="BE462" s="584"/>
    </row>
    <row r="463" spans="1:57" s="351" customFormat="1" ht="15" customHeight="1" x14ac:dyDescent="0.25">
      <c r="A463" s="695" t="s">
        <v>59</v>
      </c>
      <c r="B463" s="696">
        <v>722132830007</v>
      </c>
      <c r="C463" s="697" t="s">
        <v>457</v>
      </c>
      <c r="D463" s="511" t="s">
        <v>29</v>
      </c>
      <c r="E463" s="698">
        <v>9</v>
      </c>
      <c r="F463" s="698">
        <v>87</v>
      </c>
      <c r="G463" s="698" t="s">
        <v>458</v>
      </c>
      <c r="H463" s="699">
        <v>200</v>
      </c>
      <c r="I463" s="700"/>
      <c r="J463" s="700"/>
      <c r="K463" s="330">
        <f>SUM(H463:J463)</f>
        <v>200</v>
      </c>
      <c r="L463" s="367"/>
      <c r="M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  <c r="X463" s="367"/>
      <c r="Y463" s="367"/>
      <c r="Z463" s="367"/>
      <c r="AA463" s="367"/>
      <c r="AB463" s="367"/>
      <c r="AC463" s="367"/>
      <c r="AD463" s="367"/>
      <c r="AE463" s="367"/>
      <c r="AF463" s="367"/>
      <c r="AG463" s="367"/>
      <c r="AH463" s="367"/>
      <c r="AI463" s="367"/>
      <c r="AJ463" s="367"/>
      <c r="AK463" s="367"/>
      <c r="AL463" s="367"/>
      <c r="AM463" s="367"/>
      <c r="AN463" s="367"/>
      <c r="AO463" s="367"/>
      <c r="AP463" s="367"/>
      <c r="AQ463" s="367"/>
      <c r="AR463" s="331">
        <f t="shared" si="82"/>
        <v>200</v>
      </c>
      <c r="AS463" s="331"/>
      <c r="AT463" s="331"/>
      <c r="AU463" s="331">
        <f t="shared" ref="AU463:AU489" si="88">AR463+AS463+AT463</f>
        <v>200</v>
      </c>
      <c r="AV463" s="332">
        <f>((AU463/BC463)*BB463)/1000</f>
        <v>4.5</v>
      </c>
      <c r="AW463" s="332">
        <f>(AU463*BD463)/1000</f>
        <v>3.3</v>
      </c>
      <c r="AX463" s="511"/>
      <c r="AY463" s="511" t="s">
        <v>459</v>
      </c>
      <c r="AZ463" s="560"/>
      <c r="BA463" s="563"/>
      <c r="BB463" s="348">
        <v>45</v>
      </c>
      <c r="BC463" s="348">
        <v>2</v>
      </c>
      <c r="BD463" s="564">
        <v>16.5</v>
      </c>
      <c r="BE463" s="584"/>
    </row>
    <row r="464" spans="1:57" s="351" customFormat="1" ht="15" customHeight="1" x14ac:dyDescent="0.25">
      <c r="A464" s="362"/>
      <c r="B464" s="694"/>
      <c r="C464" s="363"/>
      <c r="D464" s="361"/>
      <c r="E464" s="325"/>
      <c r="F464" s="325"/>
      <c r="G464" s="325"/>
      <c r="H464" s="379">
        <f>SUM(H463)</f>
        <v>200</v>
      </c>
      <c r="I464" s="379"/>
      <c r="J464" s="379"/>
      <c r="K464" s="379">
        <f>SUM(K463)</f>
        <v>200</v>
      </c>
      <c r="L464" s="367"/>
      <c r="M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  <c r="X464" s="367"/>
      <c r="Y464" s="367"/>
      <c r="Z464" s="367"/>
      <c r="AA464" s="367"/>
      <c r="AB464" s="367"/>
      <c r="AC464" s="367"/>
      <c r="AD464" s="367"/>
      <c r="AE464" s="367"/>
      <c r="AF464" s="367"/>
      <c r="AG464" s="367"/>
      <c r="AH464" s="367"/>
      <c r="AI464" s="367"/>
      <c r="AJ464" s="367"/>
      <c r="AK464" s="367"/>
      <c r="AL464" s="367"/>
      <c r="AM464" s="367"/>
      <c r="AN464" s="367"/>
      <c r="AO464" s="367"/>
      <c r="AP464" s="367"/>
      <c r="AQ464" s="367"/>
      <c r="AR464" s="366">
        <f t="shared" si="82"/>
        <v>200</v>
      </c>
      <c r="AS464" s="366"/>
      <c r="AT464" s="366"/>
      <c r="AU464" s="366">
        <f t="shared" si="88"/>
        <v>200</v>
      </c>
      <c r="AV464" s="369">
        <f>SUM(AV463)</f>
        <v>4.5</v>
      </c>
      <c r="AW464" s="369">
        <f>SUM(AW463)</f>
        <v>3.3</v>
      </c>
      <c r="AX464" s="325"/>
      <c r="AY464" s="325"/>
      <c r="AZ464" s="585"/>
      <c r="BA464" s="585"/>
      <c r="BB464" s="686"/>
      <c r="BC464" s="585"/>
      <c r="BD464" s="586"/>
      <c r="BE464" s="584"/>
    </row>
    <row r="465" spans="1:57" s="324" customFormat="1" ht="15" customHeight="1" x14ac:dyDescent="0.25">
      <c r="A465" s="512" t="s">
        <v>59</v>
      </c>
      <c r="B465" s="424">
        <v>721661111604</v>
      </c>
      <c r="C465" s="689" t="s">
        <v>460</v>
      </c>
      <c r="D465" s="514" t="s">
        <v>29</v>
      </c>
      <c r="E465" s="514">
        <v>2</v>
      </c>
      <c r="F465" s="514">
        <v>82</v>
      </c>
      <c r="G465" s="514">
        <v>46</v>
      </c>
      <c r="H465" s="498"/>
      <c r="I465" s="498"/>
      <c r="J465" s="498"/>
      <c r="K465" s="317"/>
      <c r="L465" s="331"/>
      <c r="M465" s="331"/>
      <c r="N465" s="331"/>
      <c r="O465" s="367"/>
      <c r="P465" s="331"/>
      <c r="Q465" s="331"/>
      <c r="R465" s="331"/>
      <c r="S465" s="318"/>
      <c r="T465" s="331"/>
      <c r="U465" s="331"/>
      <c r="V465" s="331"/>
      <c r="W465" s="367"/>
      <c r="X465" s="331"/>
      <c r="Y465" s="331"/>
      <c r="Z465" s="331"/>
      <c r="AA465" s="367"/>
      <c r="AB465" s="331"/>
      <c r="AC465" s="331"/>
      <c r="AD465" s="331"/>
      <c r="AE465" s="367"/>
      <c r="AF465" s="331"/>
      <c r="AG465" s="331"/>
      <c r="AH465" s="331"/>
      <c r="AI465" s="367"/>
      <c r="AJ465" s="331"/>
      <c r="AK465" s="331">
        <v>2</v>
      </c>
      <c r="AL465" s="331"/>
      <c r="AM465" s="318">
        <f>SUM(AJ465:AL465)</f>
        <v>2</v>
      </c>
      <c r="AN465" s="331"/>
      <c r="AO465" s="331"/>
      <c r="AP465" s="331"/>
      <c r="AQ465" s="318"/>
      <c r="AR465" s="331"/>
      <c r="AS465" s="331">
        <f>I465+M465+Q465+U465+Y465+AC465+AG465+AK465</f>
        <v>2</v>
      </c>
      <c r="AT465" s="331"/>
      <c r="AU465" s="331">
        <f t="shared" si="88"/>
        <v>2</v>
      </c>
      <c r="AV465" s="332">
        <f>((AU465/BC465)*BB465)/1000</f>
        <v>3.5000000000000003E-2</v>
      </c>
      <c r="AW465" s="332">
        <f>(AU465*BD465)/1000</f>
        <v>5.6000000000000001E-2</v>
      </c>
      <c r="AX465" s="679" t="s">
        <v>103</v>
      </c>
      <c r="AY465" s="512" t="s">
        <v>461</v>
      </c>
      <c r="AZ465" s="535" t="s">
        <v>190</v>
      </c>
      <c r="BA465" s="535"/>
      <c r="BB465" s="680">
        <v>35</v>
      </c>
      <c r="BC465" s="424">
        <v>2</v>
      </c>
      <c r="BD465" s="680">
        <v>28</v>
      </c>
      <c r="BE465" s="514" t="s">
        <v>462</v>
      </c>
    </row>
    <row r="466" spans="1:57" s="351" customFormat="1" ht="15" customHeight="1" x14ac:dyDescent="0.25">
      <c r="A466" s="362"/>
      <c r="B466" s="362"/>
      <c r="C466" s="363" t="s">
        <v>30</v>
      </c>
      <c r="D466" s="361"/>
      <c r="E466" s="502"/>
      <c r="F466" s="502"/>
      <c r="G466" s="502"/>
      <c r="H466" s="504"/>
      <c r="I466" s="504"/>
      <c r="J466" s="504"/>
      <c r="K466" s="379"/>
      <c r="L466" s="366"/>
      <c r="M466" s="366"/>
      <c r="N466" s="366"/>
      <c r="O466" s="367"/>
      <c r="P466" s="366"/>
      <c r="Q466" s="366"/>
      <c r="R466" s="366"/>
      <c r="S466" s="367"/>
      <c r="T466" s="366"/>
      <c r="U466" s="366"/>
      <c r="V466" s="366"/>
      <c r="W466" s="367"/>
      <c r="X466" s="366"/>
      <c r="Y466" s="366"/>
      <c r="Z466" s="366"/>
      <c r="AA466" s="367"/>
      <c r="AB466" s="366"/>
      <c r="AC466" s="366"/>
      <c r="AD466" s="366"/>
      <c r="AE466" s="367"/>
      <c r="AF466" s="366"/>
      <c r="AG466" s="366"/>
      <c r="AH466" s="366"/>
      <c r="AI466" s="367"/>
      <c r="AJ466" s="366"/>
      <c r="AK466" s="367">
        <f>SUM(AK465)</f>
        <v>2</v>
      </c>
      <c r="AL466" s="366"/>
      <c r="AM466" s="367">
        <f>SUM(AM465)</f>
        <v>2</v>
      </c>
      <c r="AN466" s="366"/>
      <c r="AO466" s="367"/>
      <c r="AP466" s="366"/>
      <c r="AQ466" s="367"/>
      <c r="AR466" s="366"/>
      <c r="AS466" s="366">
        <f>I466+M466+Q466+U466+Y466+AC466+AG466+AK466</f>
        <v>2</v>
      </c>
      <c r="AT466" s="366"/>
      <c r="AU466" s="366">
        <f t="shared" si="88"/>
        <v>2</v>
      </c>
      <c r="AV466" s="369">
        <f>SUM(AV465)</f>
        <v>3.5000000000000003E-2</v>
      </c>
      <c r="AW466" s="369">
        <f>SUM(AW465)</f>
        <v>5.6000000000000001E-2</v>
      </c>
      <c r="AX466" s="582"/>
      <c r="AY466" s="362"/>
      <c r="AZ466" s="690"/>
      <c r="BA466" s="690"/>
      <c r="BB466" s="691"/>
      <c r="BC466" s="373"/>
      <c r="BD466" s="691"/>
      <c r="BE466" s="502"/>
    </row>
    <row r="467" spans="1:57" s="324" customFormat="1" ht="15" customHeight="1" x14ac:dyDescent="0.25">
      <c r="A467" s="512" t="s">
        <v>59</v>
      </c>
      <c r="B467" s="633"/>
      <c r="C467" s="689" t="s">
        <v>463</v>
      </c>
      <c r="D467" s="496" t="s">
        <v>29</v>
      </c>
      <c r="E467" s="512" t="s">
        <v>464</v>
      </c>
      <c r="F467" s="512" t="s">
        <v>465</v>
      </c>
      <c r="G467" s="512" t="s">
        <v>466</v>
      </c>
      <c r="H467" s="498"/>
      <c r="I467" s="498"/>
      <c r="J467" s="498"/>
      <c r="K467" s="317"/>
      <c r="L467" s="331"/>
      <c r="M467" s="331"/>
      <c r="N467" s="331"/>
      <c r="O467" s="318"/>
      <c r="P467" s="331"/>
      <c r="Q467" s="331"/>
      <c r="R467" s="331"/>
      <c r="S467" s="318"/>
      <c r="T467" s="331">
        <v>10</v>
      </c>
      <c r="U467" s="331"/>
      <c r="V467" s="331"/>
      <c r="W467" s="318">
        <f>SUM(T467:V467)</f>
        <v>10</v>
      </c>
      <c r="X467" s="331"/>
      <c r="Y467" s="331"/>
      <c r="Z467" s="331"/>
      <c r="AA467" s="318"/>
      <c r="AB467" s="331"/>
      <c r="AC467" s="331"/>
      <c r="AD467" s="331"/>
      <c r="AE467" s="318"/>
      <c r="AF467" s="331"/>
      <c r="AG467" s="331"/>
      <c r="AH467" s="331"/>
      <c r="AI467" s="318"/>
      <c r="AJ467" s="331"/>
      <c r="AK467" s="331"/>
      <c r="AL467" s="331"/>
      <c r="AM467" s="318"/>
      <c r="AN467" s="331"/>
      <c r="AO467" s="331"/>
      <c r="AP467" s="331"/>
      <c r="AQ467" s="318"/>
      <c r="AR467" s="331">
        <f t="shared" ref="AR467:AR483" si="89">H467+L467+P467+T467+X467+AB467+AF467+AJ467</f>
        <v>10</v>
      </c>
      <c r="AS467" s="331"/>
      <c r="AT467" s="331"/>
      <c r="AU467" s="331">
        <f t="shared" si="88"/>
        <v>10</v>
      </c>
      <c r="AV467" s="332">
        <f>((AU467/BC467)*BB467)/1000</f>
        <v>0.37</v>
      </c>
      <c r="AW467" s="332">
        <f>(AU467*BD467)/1000</f>
        <v>0.28349999999999997</v>
      </c>
      <c r="AX467" s="514" t="s">
        <v>43</v>
      </c>
      <c r="AY467" s="312"/>
      <c r="AZ467" s="606"/>
      <c r="BA467" s="606"/>
      <c r="BB467" s="360">
        <v>74</v>
      </c>
      <c r="BC467" s="606">
        <v>2</v>
      </c>
      <c r="BD467" s="701">
        <v>28.35</v>
      </c>
      <c r="BE467" s="609"/>
    </row>
    <row r="468" spans="1:57" s="324" customFormat="1" ht="15" customHeight="1" x14ac:dyDescent="0.25">
      <c r="A468" s="512" t="s">
        <v>190</v>
      </c>
      <c r="B468" s="633"/>
      <c r="C468" s="689" t="s">
        <v>463</v>
      </c>
      <c r="D468" s="496" t="s">
        <v>29</v>
      </c>
      <c r="E468" s="512" t="s">
        <v>467</v>
      </c>
      <c r="F468" s="512" t="s">
        <v>468</v>
      </c>
      <c r="G468" s="512" t="s">
        <v>466</v>
      </c>
      <c r="H468" s="498"/>
      <c r="I468" s="498"/>
      <c r="J468" s="498"/>
      <c r="K468" s="317"/>
      <c r="L468" s="331"/>
      <c r="M468" s="331"/>
      <c r="N468" s="331"/>
      <c r="O468" s="318"/>
      <c r="P468" s="331"/>
      <c r="Q468" s="331"/>
      <c r="R468" s="331"/>
      <c r="S468" s="318"/>
      <c r="T468" s="331"/>
      <c r="U468" s="331"/>
      <c r="V468" s="331"/>
      <c r="W468" s="318"/>
      <c r="X468" s="331"/>
      <c r="Y468" s="331"/>
      <c r="Z468" s="331"/>
      <c r="AA468" s="318"/>
      <c r="AB468" s="331">
        <v>31</v>
      </c>
      <c r="AC468" s="331"/>
      <c r="AD468" s="331"/>
      <c r="AE468" s="318">
        <f>SUM(AB468:AD468)</f>
        <v>31</v>
      </c>
      <c r="AF468" s="331"/>
      <c r="AG468" s="331"/>
      <c r="AH468" s="331"/>
      <c r="AI468" s="318"/>
      <c r="AJ468" s="331"/>
      <c r="AK468" s="331"/>
      <c r="AL468" s="331"/>
      <c r="AM468" s="318"/>
      <c r="AN468" s="331"/>
      <c r="AO468" s="331"/>
      <c r="AP468" s="331"/>
      <c r="AQ468" s="318"/>
      <c r="AR468" s="331">
        <f t="shared" si="89"/>
        <v>31</v>
      </c>
      <c r="AS468" s="331"/>
      <c r="AT468" s="331"/>
      <c r="AU468" s="331">
        <f t="shared" si="88"/>
        <v>31</v>
      </c>
      <c r="AV468" s="332">
        <f>((AU468/BC468)*BB468)/1000</f>
        <v>1.147</v>
      </c>
      <c r="AW468" s="332">
        <f>(AU468*BD468)/1000</f>
        <v>0.87885000000000002</v>
      </c>
      <c r="AX468" s="333" t="s">
        <v>103</v>
      </c>
      <c r="AY468" s="312"/>
      <c r="AZ468" s="606"/>
      <c r="BA468" s="606"/>
      <c r="BB468" s="360">
        <v>74</v>
      </c>
      <c r="BC468" s="606">
        <v>2</v>
      </c>
      <c r="BD468" s="701">
        <v>28.35</v>
      </c>
      <c r="BE468" s="609"/>
    </row>
    <row r="469" spans="1:57" s="351" customFormat="1" ht="15" customHeight="1" x14ac:dyDescent="0.25">
      <c r="A469" s="362"/>
      <c r="B469" s="702"/>
      <c r="C469" s="363" t="s">
        <v>30</v>
      </c>
      <c r="D469" s="361"/>
      <c r="E469" s="362"/>
      <c r="F469" s="362"/>
      <c r="G469" s="362"/>
      <c r="H469" s="504"/>
      <c r="I469" s="504"/>
      <c r="J469" s="504"/>
      <c r="K469" s="504"/>
      <c r="L469" s="366"/>
      <c r="M469" s="366"/>
      <c r="N469" s="366"/>
      <c r="O469" s="366"/>
      <c r="P469" s="366"/>
      <c r="Q469" s="366"/>
      <c r="R469" s="366"/>
      <c r="S469" s="366"/>
      <c r="T469" s="366">
        <f>SUM(T467:T468)</f>
        <v>10</v>
      </c>
      <c r="U469" s="366"/>
      <c r="V469" s="366"/>
      <c r="W469" s="366">
        <f>SUM(W467:W468)</f>
        <v>10</v>
      </c>
      <c r="X469" s="366"/>
      <c r="Y469" s="366"/>
      <c r="Z469" s="366"/>
      <c r="AA469" s="366"/>
      <c r="AB469" s="366">
        <f>SUM(AB467:AB468)</f>
        <v>31</v>
      </c>
      <c r="AC469" s="366"/>
      <c r="AD469" s="366"/>
      <c r="AE469" s="366">
        <f>SUM(AE467:AE468)</f>
        <v>31</v>
      </c>
      <c r="AF469" s="366"/>
      <c r="AG469" s="366"/>
      <c r="AH469" s="366"/>
      <c r="AI469" s="366"/>
      <c r="AJ469" s="366"/>
      <c r="AK469" s="366"/>
      <c r="AL469" s="366"/>
      <c r="AM469" s="366"/>
      <c r="AN469" s="366"/>
      <c r="AO469" s="366"/>
      <c r="AP469" s="366"/>
      <c r="AQ469" s="366"/>
      <c r="AR469" s="366">
        <f t="shared" si="89"/>
        <v>41</v>
      </c>
      <c r="AS469" s="366"/>
      <c r="AT469" s="366"/>
      <c r="AU469" s="366">
        <f t="shared" si="88"/>
        <v>41</v>
      </c>
      <c r="AV469" s="506">
        <f>SUM(AV467:AV468)</f>
        <v>1.5169999999999999</v>
      </c>
      <c r="AW469" s="506">
        <f>SUM(AW467:AW468)</f>
        <v>1.16235</v>
      </c>
      <c r="AX469" s="325"/>
      <c r="AY469" s="325"/>
      <c r="AZ469" s="585"/>
      <c r="BA469" s="585"/>
      <c r="BB469" s="686"/>
      <c r="BC469" s="585"/>
      <c r="BD469" s="586"/>
      <c r="BE469" s="584"/>
    </row>
    <row r="470" spans="1:57" s="324" customFormat="1" ht="25.5" x14ac:dyDescent="0.25">
      <c r="A470" s="632">
        <v>1</v>
      </c>
      <c r="B470" s="633"/>
      <c r="C470" s="613" t="s">
        <v>469</v>
      </c>
      <c r="D470" s="703" t="s">
        <v>29</v>
      </c>
      <c r="E470" s="514">
        <v>109</v>
      </c>
      <c r="F470" s="514">
        <v>60</v>
      </c>
      <c r="G470" s="514">
        <v>2610</v>
      </c>
      <c r="H470" s="498"/>
      <c r="I470" s="498"/>
      <c r="J470" s="498"/>
      <c r="K470" s="317"/>
      <c r="L470" s="331"/>
      <c r="M470" s="331"/>
      <c r="N470" s="331"/>
      <c r="O470" s="318"/>
      <c r="P470" s="331">
        <v>10</v>
      </c>
      <c r="Q470" s="331"/>
      <c r="R470" s="331"/>
      <c r="S470" s="318">
        <f>SUM(P470:R470)</f>
        <v>10</v>
      </c>
      <c r="T470" s="331"/>
      <c r="U470" s="331"/>
      <c r="V470" s="358"/>
      <c r="W470" s="318"/>
      <c r="X470" s="331"/>
      <c r="Y470" s="331"/>
      <c r="Z470" s="331"/>
      <c r="AA470" s="318"/>
      <c r="AB470" s="331"/>
      <c r="AC470" s="331"/>
      <c r="AD470" s="331"/>
      <c r="AE470" s="318"/>
      <c r="AF470" s="331"/>
      <c r="AG470" s="331"/>
      <c r="AH470" s="331"/>
      <c r="AI470" s="318"/>
      <c r="AJ470" s="331"/>
      <c r="AK470" s="331"/>
      <c r="AL470" s="331"/>
      <c r="AM470" s="318"/>
      <c r="AN470" s="331"/>
      <c r="AO470" s="331"/>
      <c r="AP470" s="331"/>
      <c r="AQ470" s="318"/>
      <c r="AR470" s="331">
        <f t="shared" si="89"/>
        <v>10</v>
      </c>
      <c r="AS470" s="331"/>
      <c r="AT470" s="331"/>
      <c r="AU470" s="331">
        <f t="shared" si="88"/>
        <v>10</v>
      </c>
      <c r="AV470" s="332">
        <f>((AU470/BC470)*BB470)/1000</f>
        <v>0.36499999999999999</v>
      </c>
      <c r="AW470" s="332">
        <f>(AU470*BD470)/1000</f>
        <v>0.28000000000000003</v>
      </c>
      <c r="AX470" s="514" t="s">
        <v>103</v>
      </c>
      <c r="AY470" s="704"/>
      <c r="AZ470" s="318"/>
      <c r="BA470" s="705"/>
      <c r="BB470" s="683">
        <v>73</v>
      </c>
      <c r="BC470" s="312">
        <v>2</v>
      </c>
      <c r="BD470" s="701">
        <v>28</v>
      </c>
      <c r="BE470" s="705"/>
    </row>
    <row r="471" spans="1:57" s="324" customFormat="1" ht="24.75" customHeight="1" x14ac:dyDescent="0.25">
      <c r="A471" s="632">
        <v>2</v>
      </c>
      <c r="B471" s="424"/>
      <c r="C471" s="613" t="s">
        <v>469</v>
      </c>
      <c r="D471" s="512" t="s">
        <v>29</v>
      </c>
      <c r="E471" s="514">
        <v>109</v>
      </c>
      <c r="F471" s="514">
        <v>60</v>
      </c>
      <c r="G471" s="514">
        <v>2610</v>
      </c>
      <c r="H471" s="498"/>
      <c r="I471" s="498"/>
      <c r="J471" s="498"/>
      <c r="K471" s="317"/>
      <c r="L471" s="331"/>
      <c r="M471" s="331"/>
      <c r="N471" s="331"/>
      <c r="O471" s="318"/>
      <c r="P471" s="331"/>
      <c r="Q471" s="331"/>
      <c r="R471" s="331"/>
      <c r="S471" s="318"/>
      <c r="T471" s="331"/>
      <c r="U471" s="331"/>
      <c r="V471" s="331"/>
      <c r="W471" s="318"/>
      <c r="X471" s="331"/>
      <c r="Y471" s="331"/>
      <c r="Z471" s="331"/>
      <c r="AA471" s="318"/>
      <c r="AB471" s="331">
        <v>32</v>
      </c>
      <c r="AC471" s="331"/>
      <c r="AD471" s="331"/>
      <c r="AE471" s="318">
        <f>SUM(AB471:AD471)</f>
        <v>32</v>
      </c>
      <c r="AF471" s="331"/>
      <c r="AG471" s="331"/>
      <c r="AH471" s="331"/>
      <c r="AI471" s="318"/>
      <c r="AJ471" s="331"/>
      <c r="AK471" s="331"/>
      <c r="AL471" s="331"/>
      <c r="AM471" s="318"/>
      <c r="AN471" s="331"/>
      <c r="AO471" s="331"/>
      <c r="AP471" s="331"/>
      <c r="AQ471" s="318"/>
      <c r="AR471" s="331">
        <f t="shared" si="89"/>
        <v>32</v>
      </c>
      <c r="AS471" s="331"/>
      <c r="AT471" s="331"/>
      <c r="AU471" s="331">
        <f t="shared" si="88"/>
        <v>32</v>
      </c>
      <c r="AV471" s="332">
        <f>((AU471/BC471)*BB471)/1000</f>
        <v>1.1679999999999999</v>
      </c>
      <c r="AW471" s="332">
        <f>(AU471*BD471)/1000</f>
        <v>0.89600000000000002</v>
      </c>
      <c r="AX471" s="514" t="s">
        <v>103</v>
      </c>
      <c r="AY471" s="706"/>
      <c r="AZ471" s="706"/>
      <c r="BA471" s="635"/>
      <c r="BB471" s="683">
        <v>73</v>
      </c>
      <c r="BC471" s="312">
        <v>2</v>
      </c>
      <c r="BD471" s="701">
        <v>28</v>
      </c>
      <c r="BE471" s="706"/>
    </row>
    <row r="472" spans="1:57" s="324" customFormat="1" ht="25.5" customHeight="1" x14ac:dyDescent="0.25">
      <c r="A472" s="632">
        <v>3</v>
      </c>
      <c r="B472" s="424"/>
      <c r="C472" s="613" t="s">
        <v>469</v>
      </c>
      <c r="D472" s="512" t="s">
        <v>29</v>
      </c>
      <c r="E472" s="514">
        <v>6</v>
      </c>
      <c r="F472" s="514">
        <v>59</v>
      </c>
      <c r="G472" s="514">
        <v>28</v>
      </c>
      <c r="H472" s="498"/>
      <c r="I472" s="498"/>
      <c r="J472" s="498"/>
      <c r="K472" s="317"/>
      <c r="L472" s="331"/>
      <c r="M472" s="331"/>
      <c r="N472" s="331"/>
      <c r="O472" s="318"/>
      <c r="P472" s="331"/>
      <c r="Q472" s="331"/>
      <c r="R472" s="331"/>
      <c r="S472" s="318"/>
      <c r="T472" s="331"/>
      <c r="U472" s="331"/>
      <c r="V472" s="331"/>
      <c r="W472" s="318"/>
      <c r="X472" s="331"/>
      <c r="Y472" s="331"/>
      <c r="Z472" s="331"/>
      <c r="AA472" s="318"/>
      <c r="AB472" s="331">
        <v>11</v>
      </c>
      <c r="AC472" s="331"/>
      <c r="AD472" s="331"/>
      <c r="AE472" s="318">
        <f>SUM(AB472:AD472)</f>
        <v>11</v>
      </c>
      <c r="AF472" s="331"/>
      <c r="AG472" s="331"/>
      <c r="AH472" s="331"/>
      <c r="AI472" s="318"/>
      <c r="AJ472" s="331"/>
      <c r="AK472" s="331"/>
      <c r="AL472" s="331"/>
      <c r="AM472" s="318"/>
      <c r="AN472" s="331"/>
      <c r="AO472" s="331"/>
      <c r="AP472" s="331"/>
      <c r="AQ472" s="318"/>
      <c r="AR472" s="331">
        <f t="shared" si="89"/>
        <v>11</v>
      </c>
      <c r="AS472" s="331"/>
      <c r="AT472" s="331"/>
      <c r="AU472" s="331">
        <f t="shared" si="88"/>
        <v>11</v>
      </c>
      <c r="AV472" s="332">
        <f>((AU472/BC472)*BB472)/1000</f>
        <v>0.40150000000000002</v>
      </c>
      <c r="AW472" s="332">
        <f>(AU472*BD472)/1000</f>
        <v>0.308</v>
      </c>
      <c r="AX472" s="514" t="s">
        <v>43</v>
      </c>
      <c r="AY472" s="706"/>
      <c r="AZ472" s="706"/>
      <c r="BA472" s="635"/>
      <c r="BB472" s="683">
        <v>73</v>
      </c>
      <c r="BC472" s="312">
        <v>2</v>
      </c>
      <c r="BD472" s="701">
        <v>28</v>
      </c>
      <c r="BE472" s="706"/>
    </row>
    <row r="473" spans="1:57" s="324" customFormat="1" ht="25.5" customHeight="1" x14ac:dyDescent="0.25">
      <c r="A473" s="632">
        <v>4</v>
      </c>
      <c r="B473" s="424"/>
      <c r="C473" s="613" t="s">
        <v>469</v>
      </c>
      <c r="D473" s="512" t="s">
        <v>29</v>
      </c>
      <c r="E473" s="632">
        <v>5</v>
      </c>
      <c r="F473" s="632">
        <v>59</v>
      </c>
      <c r="G473" s="632">
        <v>28</v>
      </c>
      <c r="H473" s="498"/>
      <c r="I473" s="498"/>
      <c r="J473" s="498"/>
      <c r="K473" s="317"/>
      <c r="L473" s="331"/>
      <c r="M473" s="331"/>
      <c r="N473" s="331"/>
      <c r="O473" s="318"/>
      <c r="P473" s="331"/>
      <c r="Q473" s="331"/>
      <c r="R473" s="331"/>
      <c r="S473" s="318"/>
      <c r="T473" s="331">
        <v>18</v>
      </c>
      <c r="U473" s="331"/>
      <c r="V473" s="331"/>
      <c r="W473" s="318">
        <f>SUM(T473:V473)</f>
        <v>18</v>
      </c>
      <c r="X473" s="331"/>
      <c r="Y473" s="331"/>
      <c r="Z473" s="331"/>
      <c r="AA473" s="318"/>
      <c r="AB473" s="331"/>
      <c r="AC473" s="331"/>
      <c r="AD473" s="331"/>
      <c r="AE473" s="318"/>
      <c r="AF473" s="331"/>
      <c r="AG473" s="331"/>
      <c r="AH473" s="331"/>
      <c r="AI473" s="318"/>
      <c r="AJ473" s="331"/>
      <c r="AK473" s="331"/>
      <c r="AL473" s="331"/>
      <c r="AM473" s="318"/>
      <c r="AN473" s="331"/>
      <c r="AO473" s="331"/>
      <c r="AP473" s="331"/>
      <c r="AQ473" s="318"/>
      <c r="AR473" s="331">
        <f t="shared" si="89"/>
        <v>18</v>
      </c>
      <c r="AS473" s="331"/>
      <c r="AT473" s="331"/>
      <c r="AU473" s="331">
        <f t="shared" si="88"/>
        <v>18</v>
      </c>
      <c r="AV473" s="332">
        <f>((AU473/BC473)*BB473)/1000</f>
        <v>0.65700000000000003</v>
      </c>
      <c r="AW473" s="332">
        <f>(AU473*BD473)/1000</f>
        <v>0.504</v>
      </c>
      <c r="AX473" s="514" t="s">
        <v>43</v>
      </c>
      <c r="AY473" s="514"/>
      <c r="AZ473" s="514"/>
      <c r="BA473" s="498"/>
      <c r="BB473" s="683">
        <v>73</v>
      </c>
      <c r="BC473" s="312">
        <v>2</v>
      </c>
      <c r="BD473" s="701">
        <v>28</v>
      </c>
      <c r="BE473" s="515"/>
    </row>
    <row r="474" spans="1:57" s="351" customFormat="1" ht="15" customHeight="1" x14ac:dyDescent="0.25">
      <c r="A474" s="362"/>
      <c r="B474" s="694"/>
      <c r="C474" s="363" t="s">
        <v>30</v>
      </c>
      <c r="D474" s="361"/>
      <c r="E474" s="325"/>
      <c r="F474" s="325"/>
      <c r="G474" s="325"/>
      <c r="H474" s="504"/>
      <c r="I474" s="504"/>
      <c r="J474" s="504"/>
      <c r="K474" s="504"/>
      <c r="L474" s="366"/>
      <c r="M474" s="366"/>
      <c r="N474" s="366"/>
      <c r="O474" s="366"/>
      <c r="P474" s="366">
        <f>SUM(P470:P473)</f>
        <v>10</v>
      </c>
      <c r="Q474" s="366"/>
      <c r="R474" s="366"/>
      <c r="S474" s="366">
        <f>SUM(S470:S473)</f>
        <v>10</v>
      </c>
      <c r="T474" s="366">
        <f>SUM(T470:T473)</f>
        <v>18</v>
      </c>
      <c r="U474" s="366"/>
      <c r="V474" s="366"/>
      <c r="W474" s="366">
        <f>SUM(W470:W473)</f>
        <v>18</v>
      </c>
      <c r="X474" s="366"/>
      <c r="Y474" s="366"/>
      <c r="Z474" s="366"/>
      <c r="AA474" s="366"/>
      <c r="AB474" s="366">
        <f>SUM(AB470:AB473)</f>
        <v>43</v>
      </c>
      <c r="AC474" s="366"/>
      <c r="AD474" s="366"/>
      <c r="AE474" s="366">
        <f>SUM(AE470:AE473)</f>
        <v>43</v>
      </c>
      <c r="AF474" s="366"/>
      <c r="AG474" s="366"/>
      <c r="AH474" s="366"/>
      <c r="AI474" s="366"/>
      <c r="AJ474" s="366"/>
      <c r="AK474" s="366"/>
      <c r="AL474" s="366"/>
      <c r="AM474" s="366"/>
      <c r="AN474" s="366"/>
      <c r="AO474" s="366"/>
      <c r="AP474" s="366"/>
      <c r="AQ474" s="366"/>
      <c r="AR474" s="366">
        <f t="shared" si="89"/>
        <v>71</v>
      </c>
      <c r="AS474" s="366"/>
      <c r="AT474" s="366"/>
      <c r="AU474" s="366">
        <f t="shared" si="88"/>
        <v>71</v>
      </c>
      <c r="AV474" s="506">
        <f>SUM(AV470:AV473)</f>
        <v>2.5914999999999999</v>
      </c>
      <c r="AW474" s="506">
        <f>SUM(AW470:AW473)</f>
        <v>1.9880000000000002</v>
      </c>
      <c r="AX474" s="325"/>
      <c r="AY474" s="325"/>
      <c r="AZ474" s="585"/>
      <c r="BA474" s="585"/>
      <c r="BB474" s="686"/>
      <c r="BC474" s="585"/>
      <c r="BD474" s="586"/>
      <c r="BE474" s="584"/>
    </row>
    <row r="475" spans="1:57" s="324" customFormat="1" ht="33.75" customHeight="1" x14ac:dyDescent="0.25">
      <c r="A475" s="512" t="s">
        <v>59</v>
      </c>
      <c r="B475" s="424"/>
      <c r="C475" s="613" t="s">
        <v>470</v>
      </c>
      <c r="D475" s="512" t="s">
        <v>29</v>
      </c>
      <c r="E475" s="514">
        <v>109</v>
      </c>
      <c r="F475" s="514">
        <v>60</v>
      </c>
      <c r="G475" s="514">
        <v>2610</v>
      </c>
      <c r="H475" s="498"/>
      <c r="I475" s="498"/>
      <c r="J475" s="498"/>
      <c r="K475" s="317"/>
      <c r="L475" s="331"/>
      <c r="M475" s="331"/>
      <c r="N475" s="331"/>
      <c r="O475" s="318"/>
      <c r="P475" s="331"/>
      <c r="Q475" s="331"/>
      <c r="R475" s="331"/>
      <c r="S475" s="318"/>
      <c r="T475" s="331"/>
      <c r="U475" s="331"/>
      <c r="V475" s="331"/>
      <c r="W475" s="318"/>
      <c r="X475" s="331"/>
      <c r="Y475" s="331"/>
      <c r="Z475" s="331"/>
      <c r="AA475" s="318"/>
      <c r="AB475" s="331">
        <v>51</v>
      </c>
      <c r="AC475" s="331"/>
      <c r="AD475" s="331"/>
      <c r="AE475" s="318">
        <f>SUM(AB475:AD475)</f>
        <v>51</v>
      </c>
      <c r="AF475" s="331"/>
      <c r="AG475" s="331"/>
      <c r="AH475" s="331"/>
      <c r="AI475" s="318"/>
      <c r="AJ475" s="331"/>
      <c r="AK475" s="331"/>
      <c r="AL475" s="331"/>
      <c r="AM475" s="318"/>
      <c r="AN475" s="331"/>
      <c r="AO475" s="331"/>
      <c r="AP475" s="331"/>
      <c r="AQ475" s="318"/>
      <c r="AR475" s="331">
        <f t="shared" si="89"/>
        <v>51</v>
      </c>
      <c r="AS475" s="331"/>
      <c r="AT475" s="331"/>
      <c r="AU475" s="331">
        <f t="shared" si="88"/>
        <v>51</v>
      </c>
      <c r="AV475" s="332">
        <f t="shared" ref="AV475:AV482" si="90">((AU475/BC475)*BB475)/1000</f>
        <v>1.8614999999999999</v>
      </c>
      <c r="AW475" s="332">
        <f t="shared" ref="AW475:AW482" si="91">(AU475*BD475)/1000</f>
        <v>1.4279999999999999</v>
      </c>
      <c r="AX475" s="514" t="s">
        <v>103</v>
      </c>
      <c r="AY475" s="706"/>
      <c r="AZ475" s="706"/>
      <c r="BA475" s="635"/>
      <c r="BB475" s="683">
        <v>73</v>
      </c>
      <c r="BC475" s="312">
        <v>2</v>
      </c>
      <c r="BD475" s="701">
        <v>28</v>
      </c>
      <c r="BE475" s="706"/>
    </row>
    <row r="476" spans="1:57" s="324" customFormat="1" ht="36" customHeight="1" x14ac:dyDescent="0.25">
      <c r="A476" s="512" t="s">
        <v>190</v>
      </c>
      <c r="B476" s="633"/>
      <c r="C476" s="613" t="s">
        <v>470</v>
      </c>
      <c r="D476" s="703" t="s">
        <v>29</v>
      </c>
      <c r="E476" s="514">
        <v>162</v>
      </c>
      <c r="F476" s="514">
        <v>58</v>
      </c>
      <c r="G476" s="514">
        <v>2610</v>
      </c>
      <c r="H476" s="498"/>
      <c r="I476" s="498"/>
      <c r="J476" s="498"/>
      <c r="K476" s="317"/>
      <c r="L476" s="331"/>
      <c r="M476" s="331"/>
      <c r="N476" s="331"/>
      <c r="O476" s="318"/>
      <c r="P476" s="331">
        <v>13</v>
      </c>
      <c r="Q476" s="331"/>
      <c r="R476" s="331"/>
      <c r="S476" s="318">
        <f>SUM(P476:R476)</f>
        <v>13</v>
      </c>
      <c r="T476" s="331"/>
      <c r="U476" s="331"/>
      <c r="V476" s="358"/>
      <c r="W476" s="318"/>
      <c r="X476" s="331"/>
      <c r="Y476" s="331"/>
      <c r="Z476" s="331"/>
      <c r="AA476" s="318"/>
      <c r="AB476" s="331"/>
      <c r="AC476" s="331"/>
      <c r="AD476" s="331"/>
      <c r="AE476" s="318"/>
      <c r="AF476" s="331"/>
      <c r="AG476" s="331"/>
      <c r="AH476" s="331"/>
      <c r="AI476" s="318"/>
      <c r="AJ476" s="331"/>
      <c r="AK476" s="331"/>
      <c r="AL476" s="331"/>
      <c r="AM476" s="318"/>
      <c r="AN476" s="331"/>
      <c r="AO476" s="331"/>
      <c r="AP476" s="331"/>
      <c r="AQ476" s="318"/>
      <c r="AR476" s="331">
        <f t="shared" si="89"/>
        <v>13</v>
      </c>
      <c r="AS476" s="331"/>
      <c r="AT476" s="331"/>
      <c r="AU476" s="331">
        <f t="shared" si="88"/>
        <v>13</v>
      </c>
      <c r="AV476" s="332">
        <f t="shared" si="90"/>
        <v>0.47449999999999998</v>
      </c>
      <c r="AW476" s="332">
        <f t="shared" si="91"/>
        <v>0.36399999999999999</v>
      </c>
      <c r="AX476" s="333" t="s">
        <v>43</v>
      </c>
      <c r="AY476" s="704"/>
      <c r="AZ476" s="318"/>
      <c r="BA476" s="705"/>
      <c r="BB476" s="683">
        <v>73</v>
      </c>
      <c r="BC476" s="312">
        <v>2</v>
      </c>
      <c r="BD476" s="701">
        <v>28</v>
      </c>
      <c r="BE476" s="705"/>
    </row>
    <row r="477" spans="1:57" s="324" customFormat="1" ht="35.25" customHeight="1" x14ac:dyDescent="0.25">
      <c r="A477" s="512" t="s">
        <v>191</v>
      </c>
      <c r="B477" s="424"/>
      <c r="C477" s="613" t="s">
        <v>470</v>
      </c>
      <c r="D477" s="512" t="s">
        <v>29</v>
      </c>
      <c r="E477" s="514">
        <v>247</v>
      </c>
      <c r="F477" s="514">
        <v>50</v>
      </c>
      <c r="G477" s="514">
        <v>96</v>
      </c>
      <c r="H477" s="498"/>
      <c r="I477" s="498"/>
      <c r="J477" s="498"/>
      <c r="K477" s="317"/>
      <c r="L477" s="331"/>
      <c r="M477" s="331"/>
      <c r="N477" s="331"/>
      <c r="O477" s="318"/>
      <c r="P477" s="331"/>
      <c r="Q477" s="331"/>
      <c r="R477" s="331"/>
      <c r="S477" s="318"/>
      <c r="T477" s="331"/>
      <c r="U477" s="331"/>
      <c r="V477" s="331"/>
      <c r="W477" s="318"/>
      <c r="X477" s="331"/>
      <c r="Y477" s="331"/>
      <c r="Z477" s="331"/>
      <c r="AA477" s="318"/>
      <c r="AB477" s="331">
        <v>8</v>
      </c>
      <c r="AC477" s="331"/>
      <c r="AD477" s="331"/>
      <c r="AE477" s="318">
        <f>SUM(AB477:AD477)</f>
        <v>8</v>
      </c>
      <c r="AF477" s="331"/>
      <c r="AG477" s="331"/>
      <c r="AH477" s="331"/>
      <c r="AI477" s="318"/>
      <c r="AJ477" s="331"/>
      <c r="AK477" s="331"/>
      <c r="AL477" s="331"/>
      <c r="AM477" s="318"/>
      <c r="AN477" s="331"/>
      <c r="AO477" s="331"/>
      <c r="AP477" s="331"/>
      <c r="AQ477" s="318"/>
      <c r="AR477" s="331">
        <f t="shared" si="89"/>
        <v>8</v>
      </c>
      <c r="AS477" s="331"/>
      <c r="AT477" s="331"/>
      <c r="AU477" s="331">
        <f t="shared" si="88"/>
        <v>8</v>
      </c>
      <c r="AV477" s="332">
        <f t="shared" si="90"/>
        <v>0.29199999999999998</v>
      </c>
      <c r="AW477" s="332">
        <f t="shared" si="91"/>
        <v>0.224</v>
      </c>
      <c r="AX477" s="514" t="s">
        <v>103</v>
      </c>
      <c r="AY477" s="706"/>
      <c r="AZ477" s="706"/>
      <c r="BA477" s="635"/>
      <c r="BB477" s="683">
        <v>73</v>
      </c>
      <c r="BC477" s="312">
        <v>2</v>
      </c>
      <c r="BD477" s="701">
        <v>28</v>
      </c>
      <c r="BE477" s="706"/>
    </row>
    <row r="478" spans="1:57" s="351" customFormat="1" ht="15" customHeight="1" x14ac:dyDescent="0.25">
      <c r="A478" s="362"/>
      <c r="B478" s="694"/>
      <c r="C478" s="363" t="s">
        <v>30</v>
      </c>
      <c r="D478" s="361"/>
      <c r="E478" s="325"/>
      <c r="F478" s="325"/>
      <c r="G478" s="325"/>
      <c r="H478" s="504"/>
      <c r="I478" s="504"/>
      <c r="J478" s="504"/>
      <c r="K478" s="504"/>
      <c r="L478" s="366"/>
      <c r="M478" s="366"/>
      <c r="N478" s="366"/>
      <c r="O478" s="366"/>
      <c r="P478" s="366">
        <f>SUM(P475:P477)</f>
        <v>13</v>
      </c>
      <c r="Q478" s="366"/>
      <c r="R478" s="366"/>
      <c r="S478" s="366">
        <f>SUM(S475:S477)</f>
        <v>13</v>
      </c>
      <c r="T478" s="366"/>
      <c r="U478" s="366"/>
      <c r="V478" s="366"/>
      <c r="W478" s="366"/>
      <c r="X478" s="366"/>
      <c r="Y478" s="366"/>
      <c r="Z478" s="366"/>
      <c r="AA478" s="366"/>
      <c r="AB478" s="366">
        <f>SUM(AB475:AB477)</f>
        <v>59</v>
      </c>
      <c r="AC478" s="366"/>
      <c r="AD478" s="366"/>
      <c r="AE478" s="366">
        <f>SUM(AE475:AE477)</f>
        <v>59</v>
      </c>
      <c r="AF478" s="366"/>
      <c r="AG478" s="366"/>
      <c r="AH478" s="366"/>
      <c r="AI478" s="366"/>
      <c r="AJ478" s="366"/>
      <c r="AK478" s="366"/>
      <c r="AL478" s="366"/>
      <c r="AM478" s="366"/>
      <c r="AN478" s="366"/>
      <c r="AO478" s="366"/>
      <c r="AP478" s="366"/>
      <c r="AQ478" s="366"/>
      <c r="AR478" s="366">
        <f t="shared" si="89"/>
        <v>72</v>
      </c>
      <c r="AS478" s="366"/>
      <c r="AT478" s="366"/>
      <c r="AU478" s="366">
        <f t="shared" si="88"/>
        <v>72</v>
      </c>
      <c r="AV478" s="506">
        <f>SUM(AV475:AV477)</f>
        <v>2.6279999999999997</v>
      </c>
      <c r="AW478" s="506">
        <f>SUM(AW475:AW477)</f>
        <v>2.016</v>
      </c>
      <c r="AX478" s="325"/>
      <c r="AY478" s="325"/>
      <c r="AZ478" s="585"/>
      <c r="BA478" s="585"/>
      <c r="BB478" s="686"/>
      <c r="BC478" s="585"/>
      <c r="BD478" s="586"/>
      <c r="BE478" s="584"/>
    </row>
    <row r="479" spans="1:57" s="351" customFormat="1" ht="15" customHeight="1" x14ac:dyDescent="0.25">
      <c r="A479" s="632">
        <v>1</v>
      </c>
      <c r="B479" s="373"/>
      <c r="C479" s="709" t="s">
        <v>471</v>
      </c>
      <c r="D479" s="512" t="s">
        <v>29</v>
      </c>
      <c r="E479" s="514">
        <v>221</v>
      </c>
      <c r="F479" s="514">
        <v>62</v>
      </c>
      <c r="G479" s="514">
        <v>2610</v>
      </c>
      <c r="H479" s="504"/>
      <c r="I479" s="504"/>
      <c r="J479" s="504"/>
      <c r="K479" s="504"/>
      <c r="L479" s="366"/>
      <c r="M479" s="366"/>
      <c r="N479" s="366"/>
      <c r="O479" s="366"/>
      <c r="P479" s="366"/>
      <c r="Q479" s="366"/>
      <c r="R479" s="366"/>
      <c r="S479" s="366"/>
      <c r="T479" s="366"/>
      <c r="U479" s="366"/>
      <c r="V479" s="366"/>
      <c r="W479" s="366"/>
      <c r="X479" s="366"/>
      <c r="Y479" s="366"/>
      <c r="Z479" s="366"/>
      <c r="AA479" s="366"/>
      <c r="AB479" s="635">
        <v>430</v>
      </c>
      <c r="AC479" s="508"/>
      <c r="AD479" s="508"/>
      <c r="AE479" s="635">
        <f>SUM(AB479:AD479)</f>
        <v>430</v>
      </c>
      <c r="AF479" s="366"/>
      <c r="AG479" s="366"/>
      <c r="AH479" s="366"/>
      <c r="AI479" s="366"/>
      <c r="AJ479" s="366"/>
      <c r="AK479" s="366"/>
      <c r="AL479" s="366"/>
      <c r="AM479" s="366"/>
      <c r="AN479" s="366"/>
      <c r="AO479" s="366"/>
      <c r="AP479" s="366"/>
      <c r="AQ479" s="366"/>
      <c r="AR479" s="331">
        <f t="shared" si="89"/>
        <v>430</v>
      </c>
      <c r="AS479" s="366"/>
      <c r="AT479" s="366"/>
      <c r="AU479" s="331">
        <f t="shared" si="88"/>
        <v>430</v>
      </c>
      <c r="AV479" s="707">
        <f t="shared" si="90"/>
        <v>16.125</v>
      </c>
      <c r="AW479" s="707">
        <f t="shared" si="91"/>
        <v>12.04</v>
      </c>
      <c r="AX479" s="710" t="s">
        <v>43</v>
      </c>
      <c r="AY479" s="325"/>
      <c r="AZ479" s="585"/>
      <c r="BA479" s="585"/>
      <c r="BB479" s="606">
        <v>75</v>
      </c>
      <c r="BC479" s="312">
        <v>2</v>
      </c>
      <c r="BD479" s="514">
        <v>28</v>
      </c>
      <c r="BE479" s="584"/>
    </row>
    <row r="480" spans="1:57" s="351" customFormat="1" ht="15" customHeight="1" x14ac:dyDescent="0.25">
      <c r="A480" s="632">
        <v>2</v>
      </c>
      <c r="B480" s="373"/>
      <c r="C480" s="709" t="s">
        <v>471</v>
      </c>
      <c r="D480" s="512" t="s">
        <v>29</v>
      </c>
      <c r="E480" s="514">
        <v>180</v>
      </c>
      <c r="F480" s="514">
        <v>61</v>
      </c>
      <c r="G480" s="514">
        <v>2610</v>
      </c>
      <c r="H480" s="504"/>
      <c r="I480" s="504"/>
      <c r="J480" s="504"/>
      <c r="K480" s="504"/>
      <c r="L480" s="366"/>
      <c r="M480" s="366"/>
      <c r="N480" s="366"/>
      <c r="O480" s="366"/>
      <c r="P480" s="366"/>
      <c r="Q480" s="366"/>
      <c r="R480" s="366"/>
      <c r="S480" s="366"/>
      <c r="T480" s="366"/>
      <c r="U480" s="366"/>
      <c r="V480" s="366"/>
      <c r="W480" s="366"/>
      <c r="X480" s="366"/>
      <c r="Y480" s="366"/>
      <c r="Z480" s="366"/>
      <c r="AA480" s="366"/>
      <c r="AB480" s="635">
        <v>750</v>
      </c>
      <c r="AC480" s="508"/>
      <c r="AD480" s="508"/>
      <c r="AE480" s="635">
        <f>SUM(AB480:AD480)</f>
        <v>750</v>
      </c>
      <c r="AF480" s="366"/>
      <c r="AG480" s="366"/>
      <c r="AH480" s="366"/>
      <c r="AI480" s="366"/>
      <c r="AJ480" s="366"/>
      <c r="AK480" s="366"/>
      <c r="AL480" s="366"/>
      <c r="AM480" s="366"/>
      <c r="AN480" s="366"/>
      <c r="AO480" s="366"/>
      <c r="AP480" s="366"/>
      <c r="AQ480" s="366"/>
      <c r="AR480" s="331">
        <f t="shared" si="89"/>
        <v>750</v>
      </c>
      <c r="AS480" s="366"/>
      <c r="AT480" s="366"/>
      <c r="AU480" s="331">
        <f t="shared" si="88"/>
        <v>750</v>
      </c>
      <c r="AV480" s="707">
        <f t="shared" si="90"/>
        <v>28.125</v>
      </c>
      <c r="AW480" s="707">
        <f t="shared" si="91"/>
        <v>21</v>
      </c>
      <c r="AX480" s="710" t="s">
        <v>43</v>
      </c>
      <c r="AY480" s="325"/>
      <c r="AZ480" s="585"/>
      <c r="BA480" s="585"/>
      <c r="BB480" s="606">
        <v>75</v>
      </c>
      <c r="BC480" s="312">
        <v>2</v>
      </c>
      <c r="BD480" s="514">
        <v>28</v>
      </c>
      <c r="BE480" s="584"/>
    </row>
    <row r="481" spans="1:57" s="351" customFormat="1" ht="15" customHeight="1" x14ac:dyDescent="0.25">
      <c r="A481" s="632">
        <v>3</v>
      </c>
      <c r="B481" s="373"/>
      <c r="C481" s="709" t="s">
        <v>471</v>
      </c>
      <c r="D481" s="512" t="s">
        <v>29</v>
      </c>
      <c r="E481" s="514">
        <v>254</v>
      </c>
      <c r="F481" s="514">
        <v>59</v>
      </c>
      <c r="G481" s="514">
        <v>2610</v>
      </c>
      <c r="H481" s="504"/>
      <c r="I481" s="504"/>
      <c r="J481" s="504"/>
      <c r="K481" s="504"/>
      <c r="L481" s="366"/>
      <c r="M481" s="366"/>
      <c r="N481" s="366"/>
      <c r="O481" s="366"/>
      <c r="P481" s="366"/>
      <c r="Q481" s="366"/>
      <c r="R481" s="366"/>
      <c r="S481" s="366"/>
      <c r="T481" s="366"/>
      <c r="U481" s="366"/>
      <c r="V481" s="366"/>
      <c r="W481" s="366"/>
      <c r="X481" s="366"/>
      <c r="Y481" s="366"/>
      <c r="Z481" s="366"/>
      <c r="AA481" s="366"/>
      <c r="AB481" s="635">
        <v>1</v>
      </c>
      <c r="AC481" s="508"/>
      <c r="AD481" s="508"/>
      <c r="AE481" s="635">
        <f>SUM(AB481:AD481)</f>
        <v>1</v>
      </c>
      <c r="AF481" s="366"/>
      <c r="AG481" s="366"/>
      <c r="AH481" s="366"/>
      <c r="AI481" s="366"/>
      <c r="AJ481" s="366"/>
      <c r="AK481" s="366"/>
      <c r="AL481" s="366"/>
      <c r="AM481" s="366"/>
      <c r="AN481" s="366"/>
      <c r="AO481" s="366"/>
      <c r="AP481" s="366"/>
      <c r="AQ481" s="366"/>
      <c r="AR481" s="331">
        <f t="shared" si="89"/>
        <v>1</v>
      </c>
      <c r="AS481" s="366"/>
      <c r="AT481" s="366"/>
      <c r="AU481" s="331">
        <f t="shared" si="88"/>
        <v>1</v>
      </c>
      <c r="AV481" s="707">
        <f t="shared" si="90"/>
        <v>3.7499999999999999E-2</v>
      </c>
      <c r="AW481" s="707">
        <f t="shared" si="91"/>
        <v>2.8000000000000001E-2</v>
      </c>
      <c r="AX481" s="645" t="s">
        <v>103</v>
      </c>
      <c r="AY481" s="325"/>
      <c r="AZ481" s="585"/>
      <c r="BA481" s="585"/>
      <c r="BB481" s="606">
        <v>75</v>
      </c>
      <c r="BC481" s="312">
        <v>2</v>
      </c>
      <c r="BD481" s="514">
        <v>28</v>
      </c>
      <c r="BE481" s="584"/>
    </row>
    <row r="482" spans="1:57" s="351" customFormat="1" ht="15" customHeight="1" x14ac:dyDescent="0.25">
      <c r="A482" s="632">
        <v>4</v>
      </c>
      <c r="B482" s="373"/>
      <c r="C482" s="709" t="s">
        <v>471</v>
      </c>
      <c r="D482" s="512" t="s">
        <v>29</v>
      </c>
      <c r="E482" s="514">
        <v>253</v>
      </c>
      <c r="F482" s="514">
        <v>59</v>
      </c>
      <c r="G482" s="514">
        <v>2610</v>
      </c>
      <c r="H482" s="504"/>
      <c r="I482" s="504"/>
      <c r="J482" s="504"/>
      <c r="K482" s="504"/>
      <c r="L482" s="366"/>
      <c r="M482" s="366"/>
      <c r="N482" s="366"/>
      <c r="O482" s="366"/>
      <c r="P482" s="366"/>
      <c r="Q482" s="366"/>
      <c r="R482" s="366"/>
      <c r="S482" s="366"/>
      <c r="T482" s="366"/>
      <c r="U482" s="366"/>
      <c r="V482" s="366"/>
      <c r="W482" s="366"/>
      <c r="X482" s="366"/>
      <c r="Y482" s="366"/>
      <c r="Z482" s="366"/>
      <c r="AA482" s="366"/>
      <c r="AB482" s="635">
        <v>645</v>
      </c>
      <c r="AC482" s="508"/>
      <c r="AD482" s="508"/>
      <c r="AE482" s="635">
        <f>SUM(AB482:AD482)</f>
        <v>645</v>
      </c>
      <c r="AF482" s="366"/>
      <c r="AG482" s="366"/>
      <c r="AH482" s="366"/>
      <c r="AI482" s="366"/>
      <c r="AJ482" s="366"/>
      <c r="AK482" s="366"/>
      <c r="AL482" s="366"/>
      <c r="AM482" s="366"/>
      <c r="AN482" s="366"/>
      <c r="AO482" s="366"/>
      <c r="AP482" s="366"/>
      <c r="AQ482" s="366"/>
      <c r="AR482" s="331">
        <f t="shared" si="89"/>
        <v>645</v>
      </c>
      <c r="AS482" s="366"/>
      <c r="AT482" s="366"/>
      <c r="AU482" s="331">
        <f t="shared" si="88"/>
        <v>645</v>
      </c>
      <c r="AV482" s="707">
        <f t="shared" si="90"/>
        <v>24.1875</v>
      </c>
      <c r="AW482" s="707">
        <f t="shared" si="91"/>
        <v>18.059999999999999</v>
      </c>
      <c r="AX482" s="645" t="s">
        <v>103</v>
      </c>
      <c r="AY482" s="325"/>
      <c r="AZ482" s="585"/>
      <c r="BA482" s="585"/>
      <c r="BB482" s="606">
        <v>75</v>
      </c>
      <c r="BC482" s="312">
        <v>2</v>
      </c>
      <c r="BD482" s="514">
        <v>28</v>
      </c>
      <c r="BE482" s="584"/>
    </row>
    <row r="483" spans="1:57" s="351" customFormat="1" ht="15" customHeight="1" x14ac:dyDescent="0.25">
      <c r="A483" s="361"/>
      <c r="B483" s="373"/>
      <c r="C483" s="648" t="s">
        <v>30</v>
      </c>
      <c r="D483" s="362"/>
      <c r="E483" s="362"/>
      <c r="F483" s="362"/>
      <c r="G483" s="362"/>
      <c r="H483" s="504"/>
      <c r="I483" s="504"/>
      <c r="J483" s="504"/>
      <c r="K483" s="504"/>
      <c r="L483" s="366"/>
      <c r="M483" s="366"/>
      <c r="N483" s="366"/>
      <c r="O483" s="366"/>
      <c r="P483" s="366"/>
      <c r="Q483" s="366"/>
      <c r="R483" s="366"/>
      <c r="S483" s="366"/>
      <c r="T483" s="366"/>
      <c r="U483" s="366"/>
      <c r="V483" s="366"/>
      <c r="W483" s="366"/>
      <c r="X483" s="366"/>
      <c r="Y483" s="366"/>
      <c r="Z483" s="366"/>
      <c r="AA483" s="366"/>
      <c r="AB483" s="711">
        <f>SUM(AB479:AB482)</f>
        <v>1826</v>
      </c>
      <c r="AC483" s="508"/>
      <c r="AD483" s="508"/>
      <c r="AE483" s="711">
        <f>SUM(AE479:AE482)</f>
        <v>1826</v>
      </c>
      <c r="AF483" s="366"/>
      <c r="AG483" s="366"/>
      <c r="AH483" s="366"/>
      <c r="AI483" s="366"/>
      <c r="AJ483" s="366"/>
      <c r="AK483" s="366"/>
      <c r="AL483" s="366"/>
      <c r="AM483" s="366"/>
      <c r="AN483" s="366"/>
      <c r="AO483" s="366"/>
      <c r="AP483" s="366"/>
      <c r="AQ483" s="366"/>
      <c r="AR483" s="366">
        <f t="shared" si="89"/>
        <v>1826</v>
      </c>
      <c r="AS483" s="366"/>
      <c r="AT483" s="366"/>
      <c r="AU483" s="366">
        <f>AR483+AS483+AT483</f>
        <v>1826</v>
      </c>
      <c r="AV483" s="506">
        <f>SUM(AV479:AV482)</f>
        <v>68.474999999999994</v>
      </c>
      <c r="AW483" s="506">
        <f>SUM(AW479:AW482)</f>
        <v>51.128</v>
      </c>
      <c r="AX483" s="325"/>
      <c r="AY483" s="325"/>
      <c r="AZ483" s="585"/>
      <c r="BA483" s="585"/>
      <c r="BB483" s="686"/>
      <c r="BC483" s="585"/>
      <c r="BD483" s="586"/>
      <c r="BE483" s="584"/>
    </row>
    <row r="484" spans="1:57" s="351" customFormat="1" ht="15" customHeight="1" x14ac:dyDescent="0.25">
      <c r="A484" s="312">
        <v>1</v>
      </c>
      <c r="B484" s="595">
        <v>821661160602</v>
      </c>
      <c r="C484" s="555" t="s">
        <v>472</v>
      </c>
      <c r="D484" s="422" t="s">
        <v>29</v>
      </c>
      <c r="E484" s="422">
        <v>207</v>
      </c>
      <c r="F484" s="422">
        <v>73</v>
      </c>
      <c r="G484" s="422">
        <v>28</v>
      </c>
      <c r="H484" s="569"/>
      <c r="I484" s="569"/>
      <c r="J484" s="505"/>
      <c r="K484" s="341"/>
      <c r="L484" s="569"/>
      <c r="M484" s="569"/>
      <c r="N484" s="569"/>
      <c r="O484" s="341"/>
      <c r="P484" s="505"/>
      <c r="Q484" s="505"/>
      <c r="R484" s="505"/>
      <c r="S484" s="341"/>
      <c r="T484" s="505">
        <v>14</v>
      </c>
      <c r="U484" s="505"/>
      <c r="V484" s="505"/>
      <c r="W484" s="341">
        <f>SUM(T484:V484)</f>
        <v>14</v>
      </c>
      <c r="X484" s="341"/>
      <c r="Y484" s="505"/>
      <c r="Z484" s="505"/>
      <c r="AA484" s="341"/>
      <c r="AB484" s="505"/>
      <c r="AC484" s="505"/>
      <c r="AD484" s="505"/>
      <c r="AE484" s="341"/>
      <c r="AF484" s="505"/>
      <c r="AG484" s="505"/>
      <c r="AH484" s="505"/>
      <c r="AI484" s="341"/>
      <c r="AJ484" s="505"/>
      <c r="AK484" s="505"/>
      <c r="AL484" s="505"/>
      <c r="AM484" s="341"/>
      <c r="AN484" s="505"/>
      <c r="AO484" s="505"/>
      <c r="AP484" s="505"/>
      <c r="AQ484" s="341"/>
      <c r="AR484" s="341">
        <f>L484+P484+T484+X484+AB484+AF484+AJ484+AN484+H484</f>
        <v>14</v>
      </c>
      <c r="AS484" s="341"/>
      <c r="AT484" s="341"/>
      <c r="AU484" s="317">
        <f>AR484+AS484+AT484</f>
        <v>14</v>
      </c>
      <c r="AV484" s="332">
        <f>((AU484/BC484)*BB484)/1000</f>
        <v>0.51800000000000002</v>
      </c>
      <c r="AW484" s="347">
        <f>(AU484*BD484)/1000</f>
        <v>0.38080000000000003</v>
      </c>
      <c r="AX484" s="333" t="s">
        <v>103</v>
      </c>
      <c r="AY484" s="559"/>
      <c r="AZ484" s="600"/>
      <c r="BA484" s="507"/>
      <c r="BB484" s="333">
        <v>74</v>
      </c>
      <c r="BC484" s="333">
        <v>2</v>
      </c>
      <c r="BD484" s="611">
        <v>27.2</v>
      </c>
      <c r="BE484" s="600"/>
    </row>
    <row r="485" spans="1:57" s="351" customFormat="1" ht="15" customHeight="1" x14ac:dyDescent="0.25">
      <c r="A485" s="501"/>
      <c r="B485" s="597"/>
      <c r="C485" s="598" t="s">
        <v>30</v>
      </c>
      <c r="D485" s="599"/>
      <c r="E485" s="566"/>
      <c r="F485" s="566"/>
      <c r="G485" s="566"/>
      <c r="H485" s="712"/>
      <c r="I485" s="712"/>
      <c r="J485" s="712"/>
      <c r="K485" s="712"/>
      <c r="L485" s="712"/>
      <c r="M485" s="712"/>
      <c r="N485" s="712"/>
      <c r="O485" s="712"/>
      <c r="P485" s="712"/>
      <c r="Q485" s="712"/>
      <c r="R485" s="712"/>
      <c r="S485" s="712"/>
      <c r="T485" s="712">
        <f>SUM(T484)</f>
        <v>14</v>
      </c>
      <c r="U485" s="712"/>
      <c r="V485" s="712"/>
      <c r="W485" s="712">
        <f>SUM(W484)</f>
        <v>14</v>
      </c>
      <c r="X485" s="712"/>
      <c r="Y485" s="712"/>
      <c r="Z485" s="712"/>
      <c r="AA485" s="712"/>
      <c r="AB485" s="712"/>
      <c r="AC485" s="712"/>
      <c r="AD485" s="712"/>
      <c r="AE485" s="712"/>
      <c r="AF485" s="712"/>
      <c r="AG485" s="712"/>
      <c r="AH485" s="712"/>
      <c r="AI485" s="712"/>
      <c r="AJ485" s="712"/>
      <c r="AK485" s="712"/>
      <c r="AL485" s="712"/>
      <c r="AM485" s="712"/>
      <c r="AN485" s="712"/>
      <c r="AO485" s="712"/>
      <c r="AP485" s="712"/>
      <c r="AQ485" s="712"/>
      <c r="AR485" s="712">
        <f>SUM(AR484)</f>
        <v>14</v>
      </c>
      <c r="AS485" s="712"/>
      <c r="AT485" s="712"/>
      <c r="AU485" s="712">
        <f>SUM(AU484)</f>
        <v>14</v>
      </c>
      <c r="AV485" s="369">
        <f>SUM(AV484)</f>
        <v>0.51800000000000002</v>
      </c>
      <c r="AW485" s="370">
        <f>AW484</f>
        <v>0.38080000000000003</v>
      </c>
      <c r="AX485" s="406"/>
      <c r="AY485" s="600"/>
      <c r="AZ485" s="600"/>
      <c r="BA485" s="507"/>
      <c r="BB485" s="406"/>
      <c r="BC485" s="406"/>
      <c r="BD485" s="406"/>
      <c r="BE485" s="600"/>
    </row>
    <row r="486" spans="1:57" s="351" customFormat="1" ht="15" customHeight="1" x14ac:dyDescent="0.25">
      <c r="A486" s="352">
        <v>1</v>
      </c>
      <c r="B486" s="422" t="s">
        <v>473</v>
      </c>
      <c r="C486" s="589" t="s">
        <v>474</v>
      </c>
      <c r="D486" s="333" t="s">
        <v>29</v>
      </c>
      <c r="E486" s="422" t="s">
        <v>475</v>
      </c>
      <c r="F486" s="422" t="s">
        <v>468</v>
      </c>
      <c r="G486" s="422" t="s">
        <v>466</v>
      </c>
      <c r="H486" s="556"/>
      <c r="I486" s="556"/>
      <c r="J486" s="556"/>
      <c r="K486" s="341"/>
      <c r="L486" s="341"/>
      <c r="M486" s="341">
        <v>50</v>
      </c>
      <c r="N486" s="341"/>
      <c r="O486" s="317">
        <v>50</v>
      </c>
      <c r="P486" s="556"/>
      <c r="Q486" s="556"/>
      <c r="R486" s="556"/>
      <c r="S486" s="556"/>
      <c r="T486" s="556"/>
      <c r="U486" s="556"/>
      <c r="V486" s="556"/>
      <c r="W486" s="556"/>
      <c r="X486" s="341"/>
      <c r="Y486" s="341"/>
      <c r="Z486" s="341"/>
      <c r="AA486" s="341"/>
      <c r="AB486" s="556"/>
      <c r="AC486" s="556"/>
      <c r="AD486" s="556"/>
      <c r="AE486" s="556"/>
      <c r="AF486" s="556"/>
      <c r="AG486" s="556"/>
      <c r="AH486" s="556"/>
      <c r="AI486" s="556"/>
      <c r="AJ486" s="341"/>
      <c r="AK486" s="341"/>
      <c r="AL486" s="341"/>
      <c r="AM486" s="341"/>
      <c r="AN486" s="341"/>
      <c r="AO486" s="341"/>
      <c r="AP486" s="341"/>
      <c r="AQ486" s="341"/>
      <c r="AR486" s="341"/>
      <c r="AS486" s="341">
        <f>M486+Q486+U486+Y486+AC486+AG486+AK486+AO486+I486</f>
        <v>50</v>
      </c>
      <c r="AT486" s="341"/>
      <c r="AU486" s="317">
        <f>AR486+AS486+AT486</f>
        <v>50</v>
      </c>
      <c r="AV486" s="332">
        <f>((AU486/BC486)*BB486)/1000</f>
        <v>0.61750000000000005</v>
      </c>
      <c r="AW486" s="558">
        <f>(AU486*BD486)/1000</f>
        <v>0.26750000000000002</v>
      </c>
      <c r="AX486" s="559" t="s">
        <v>103</v>
      </c>
      <c r="AY486" s="333"/>
      <c r="AZ486" s="334"/>
      <c r="BA486" s="334"/>
      <c r="BB486" s="335">
        <v>24.7</v>
      </c>
      <c r="BC486" s="333">
        <v>2</v>
      </c>
      <c r="BD486" s="713">
        <v>5.35</v>
      </c>
      <c r="BE486" s="334"/>
    </row>
    <row r="487" spans="1:57" s="351" customFormat="1" ht="15" customHeight="1" x14ac:dyDescent="0.25">
      <c r="A487" s="566"/>
      <c r="B487" s="567"/>
      <c r="C487" s="376" t="s">
        <v>30</v>
      </c>
      <c r="D487" s="568"/>
      <c r="E487" s="568"/>
      <c r="F487" s="568"/>
      <c r="G487" s="568"/>
      <c r="H487" s="569"/>
      <c r="I487" s="569"/>
      <c r="J487" s="569"/>
      <c r="K487" s="569"/>
      <c r="L487" s="569"/>
      <c r="M487" s="569">
        <f>SUM(M486)</f>
        <v>50</v>
      </c>
      <c r="N487" s="569"/>
      <c r="O487" s="569">
        <f>SUM(O486)</f>
        <v>50</v>
      </c>
      <c r="P487" s="569"/>
      <c r="Q487" s="569"/>
      <c r="R487" s="569"/>
      <c r="S487" s="569"/>
      <c r="T487" s="569"/>
      <c r="U487" s="569"/>
      <c r="V487" s="569"/>
      <c r="W487" s="569"/>
      <c r="X487" s="569"/>
      <c r="Y487" s="569"/>
      <c r="Z487" s="569"/>
      <c r="AA487" s="569"/>
      <c r="AB487" s="569"/>
      <c r="AC487" s="569"/>
      <c r="AD487" s="569"/>
      <c r="AE487" s="569"/>
      <c r="AF487" s="569"/>
      <c r="AG487" s="569"/>
      <c r="AH487" s="569"/>
      <c r="AI487" s="569"/>
      <c r="AJ487" s="569"/>
      <c r="AK487" s="569"/>
      <c r="AL487" s="569"/>
      <c r="AM487" s="569"/>
      <c r="AN487" s="569"/>
      <c r="AO487" s="569"/>
      <c r="AP487" s="569"/>
      <c r="AQ487" s="569"/>
      <c r="AR487" s="569"/>
      <c r="AS487" s="569">
        <f>SUM(AS486)</f>
        <v>50</v>
      </c>
      <c r="AT487" s="569"/>
      <c r="AU487" s="569">
        <f>SUM(AU486)</f>
        <v>50</v>
      </c>
      <c r="AV487" s="570">
        <f>SUM(AV486)</f>
        <v>0.61750000000000005</v>
      </c>
      <c r="AW487" s="570">
        <f>SUM(AW486)</f>
        <v>0.26750000000000002</v>
      </c>
      <c r="AX487" s="571"/>
      <c r="AY487" s="571"/>
      <c r="AZ487" s="572"/>
      <c r="BA487" s="573"/>
      <c r="BB487" s="567"/>
      <c r="BC487" s="574"/>
      <c r="BD487" s="575"/>
      <c r="BE487" s="576"/>
    </row>
    <row r="488" spans="1:57" s="324" customFormat="1" ht="15" customHeight="1" x14ac:dyDescent="0.25">
      <c r="A488" s="536">
        <v>1</v>
      </c>
      <c r="B488" s="714" t="s">
        <v>476</v>
      </c>
      <c r="C488" s="580" t="s">
        <v>477</v>
      </c>
      <c r="D488" s="536" t="s">
        <v>33</v>
      </c>
      <c r="E488" s="715">
        <v>148</v>
      </c>
      <c r="F488" s="715">
        <v>69</v>
      </c>
      <c r="G488" s="715">
        <v>66</v>
      </c>
      <c r="H488" s="540"/>
      <c r="I488" s="540"/>
      <c r="J488" s="540"/>
      <c r="K488" s="317"/>
      <c r="L488" s="541"/>
      <c r="M488" s="541"/>
      <c r="N488" s="541"/>
      <c r="O488" s="318"/>
      <c r="P488" s="541"/>
      <c r="Q488" s="541"/>
      <c r="R488" s="541"/>
      <c r="S488" s="318"/>
      <c r="T488" s="541"/>
      <c r="U488" s="541"/>
      <c r="V488" s="541"/>
      <c r="W488" s="318"/>
      <c r="X488" s="541"/>
      <c r="Y488" s="541"/>
      <c r="Z488" s="541"/>
      <c r="AA488" s="318"/>
      <c r="AB488" s="541"/>
      <c r="AC488" s="541"/>
      <c r="AD488" s="541"/>
      <c r="AE488" s="318"/>
      <c r="AF488" s="541"/>
      <c r="AG488" s="541"/>
      <c r="AH488" s="541"/>
      <c r="AI488" s="318"/>
      <c r="AJ488" s="541">
        <v>1</v>
      </c>
      <c r="AK488" s="541"/>
      <c r="AL488" s="541"/>
      <c r="AM488" s="318">
        <f>SUM(AJ488:AL488)</f>
        <v>1</v>
      </c>
      <c r="AN488" s="541"/>
      <c r="AO488" s="541"/>
      <c r="AP488" s="541"/>
      <c r="AQ488" s="318"/>
      <c r="AR488" s="331">
        <f>H488+L488+P488+T488+X488+AB488+AF488+AJ488</f>
        <v>1</v>
      </c>
      <c r="AS488" s="331"/>
      <c r="AT488" s="331"/>
      <c r="AU488" s="331">
        <f t="shared" si="88"/>
        <v>1</v>
      </c>
      <c r="AV488" s="332">
        <f>((AU488/BC488)*BB488)/1000</f>
        <v>8.4500000000000006E-2</v>
      </c>
      <c r="AW488" s="332">
        <f>(AU488*BD488)/1000</f>
        <v>5.91E-2</v>
      </c>
      <c r="AX488" s="716" t="s">
        <v>103</v>
      </c>
      <c r="AY488" s="536" t="s">
        <v>440</v>
      </c>
      <c r="AZ488" s="578" t="s">
        <v>59</v>
      </c>
      <c r="BA488" s="541"/>
      <c r="BB488" s="543">
        <v>84.5</v>
      </c>
      <c r="BC488" s="544">
        <v>1</v>
      </c>
      <c r="BD488" s="545">
        <v>59.1</v>
      </c>
      <c r="BE488" s="717"/>
    </row>
    <row r="489" spans="1:57" s="351" customFormat="1" ht="15" customHeight="1" x14ac:dyDescent="0.25">
      <c r="A489" s="546"/>
      <c r="B489" s="552"/>
      <c r="C489" s="363" t="s">
        <v>30</v>
      </c>
      <c r="D489" s="361"/>
      <c r="E489" s="548"/>
      <c r="F489" s="548"/>
      <c r="G489" s="548"/>
      <c r="H489" s="549"/>
      <c r="I489" s="549"/>
      <c r="J489" s="549"/>
      <c r="K489" s="549"/>
      <c r="L489" s="550"/>
      <c r="M489" s="550"/>
      <c r="N489" s="550"/>
      <c r="O489" s="550"/>
      <c r="P489" s="550"/>
      <c r="Q489" s="550"/>
      <c r="R489" s="550"/>
      <c r="S489" s="550"/>
      <c r="T489" s="550"/>
      <c r="U489" s="550"/>
      <c r="V489" s="550"/>
      <c r="W489" s="550"/>
      <c r="X489" s="550"/>
      <c r="Y489" s="550"/>
      <c r="Z489" s="550"/>
      <c r="AA489" s="550"/>
      <c r="AB489" s="550"/>
      <c r="AC489" s="550"/>
      <c r="AD489" s="550"/>
      <c r="AE489" s="550"/>
      <c r="AF489" s="550"/>
      <c r="AG489" s="550"/>
      <c r="AH489" s="550"/>
      <c r="AI489" s="550"/>
      <c r="AJ489" s="550">
        <f>SUM(AJ488:AJ488)</f>
        <v>1</v>
      </c>
      <c r="AK489" s="550"/>
      <c r="AL489" s="550"/>
      <c r="AM489" s="550">
        <f>SUM(AM488:AM488)</f>
        <v>1</v>
      </c>
      <c r="AN489" s="550"/>
      <c r="AO489" s="550"/>
      <c r="AP489" s="550"/>
      <c r="AQ489" s="550"/>
      <c r="AR489" s="366">
        <f>H489+L489+P489+T489+X489+AB489+AF489+AJ489</f>
        <v>1</v>
      </c>
      <c r="AS489" s="366"/>
      <c r="AT489" s="366"/>
      <c r="AU489" s="366">
        <f t="shared" si="88"/>
        <v>1</v>
      </c>
      <c r="AV489" s="583">
        <f>SUM(AV488:AV488)</f>
        <v>8.4500000000000006E-2</v>
      </c>
      <c r="AW489" s="583">
        <f>SUM(AW488:AW488)</f>
        <v>5.91E-2</v>
      </c>
      <c r="AX489" s="546"/>
      <c r="AY489" s="546"/>
      <c r="AZ489" s="551"/>
      <c r="BA489" s="550"/>
      <c r="BB489" s="552"/>
      <c r="BC489" s="553"/>
      <c r="BD489" s="554"/>
      <c r="BE489" s="548"/>
    </row>
    <row r="490" spans="1:57" s="351" customFormat="1" ht="15" customHeight="1" x14ac:dyDescent="0.25">
      <c r="A490" s="511">
        <v>1</v>
      </c>
      <c r="B490" s="537">
        <v>51.000000710000002</v>
      </c>
      <c r="C490" s="555" t="s">
        <v>478</v>
      </c>
      <c r="D490" s="422" t="s">
        <v>29</v>
      </c>
      <c r="E490" s="422" t="s">
        <v>479</v>
      </c>
      <c r="F490" s="422">
        <v>53</v>
      </c>
      <c r="G490" s="422" t="s">
        <v>480</v>
      </c>
      <c r="H490" s="712"/>
      <c r="I490" s="569"/>
      <c r="J490" s="505"/>
      <c r="K490" s="341"/>
      <c r="L490" s="569"/>
      <c r="M490" s="569"/>
      <c r="N490" s="569"/>
      <c r="O490" s="341"/>
      <c r="P490" s="505"/>
      <c r="Q490" s="505"/>
      <c r="R490" s="505"/>
      <c r="S490" s="341"/>
      <c r="T490" s="505"/>
      <c r="U490" s="505"/>
      <c r="V490" s="505"/>
      <c r="W490" s="341"/>
      <c r="X490" s="341">
        <v>1428</v>
      </c>
      <c r="Y490" s="505"/>
      <c r="Z490" s="505"/>
      <c r="AA490" s="341">
        <f>X490+Y490+Z490</f>
        <v>1428</v>
      </c>
      <c r="AB490" s="505"/>
      <c r="AC490" s="505"/>
      <c r="AD490" s="505"/>
      <c r="AE490" s="341"/>
      <c r="AF490" s="505"/>
      <c r="AG490" s="505"/>
      <c r="AH490" s="505"/>
      <c r="AI490" s="341"/>
      <c r="AJ490" s="505"/>
      <c r="AK490" s="505"/>
      <c r="AL490" s="505"/>
      <c r="AM490" s="341"/>
      <c r="AN490" s="505"/>
      <c r="AO490" s="505"/>
      <c r="AP490" s="505"/>
      <c r="AQ490" s="341"/>
      <c r="AR490" s="341">
        <f>L490+P490+T490+X490+AB490+AF490+AJ490+AN490+H490</f>
        <v>1428</v>
      </c>
      <c r="AS490" s="341"/>
      <c r="AT490" s="341"/>
      <c r="AU490" s="317">
        <f>AR490+AS490+AT490</f>
        <v>1428</v>
      </c>
      <c r="AV490" s="332">
        <f>((AU490/BC490)*BB490)/1000</f>
        <v>39.984000000000002</v>
      </c>
      <c r="AW490" s="347">
        <f>(AU490*BD490)/1000</f>
        <v>34.886040000000001</v>
      </c>
      <c r="AX490" s="406"/>
      <c r="AY490" s="559" t="s">
        <v>481</v>
      </c>
      <c r="AZ490" s="600"/>
      <c r="BA490" s="507"/>
      <c r="BB490" s="333">
        <v>56</v>
      </c>
      <c r="BC490" s="333">
        <v>2</v>
      </c>
      <c r="BD490" s="611">
        <v>24.43</v>
      </c>
      <c r="BE490" s="600"/>
    </row>
    <row r="491" spans="1:57" s="351" customFormat="1" ht="15" customHeight="1" x14ac:dyDescent="0.25">
      <c r="A491" s="312">
        <v>2</v>
      </c>
      <c r="B491" s="537">
        <v>51.000000710000002</v>
      </c>
      <c r="C491" s="555" t="s">
        <v>478</v>
      </c>
      <c r="D491" s="422" t="s">
        <v>29</v>
      </c>
      <c r="E491" s="422" t="s">
        <v>482</v>
      </c>
      <c r="F491" s="422">
        <v>53</v>
      </c>
      <c r="G491" s="422" t="s">
        <v>480</v>
      </c>
      <c r="H491" s="569"/>
      <c r="I491" s="569"/>
      <c r="J491" s="505"/>
      <c r="K491" s="341"/>
      <c r="L491" s="569"/>
      <c r="M491" s="569"/>
      <c r="N491" s="569"/>
      <c r="O491" s="341"/>
      <c r="P491" s="505"/>
      <c r="Q491" s="505"/>
      <c r="R491" s="505"/>
      <c r="S491" s="341"/>
      <c r="T491" s="505"/>
      <c r="U491" s="505"/>
      <c r="V491" s="505"/>
      <c r="W491" s="341"/>
      <c r="X491" s="341">
        <v>499</v>
      </c>
      <c r="Y491" s="505"/>
      <c r="Z491" s="505"/>
      <c r="AA491" s="341">
        <f>X491+Y491+Z491</f>
        <v>499</v>
      </c>
      <c r="AB491" s="505"/>
      <c r="AC491" s="505"/>
      <c r="AD491" s="505"/>
      <c r="AE491" s="341"/>
      <c r="AF491" s="505"/>
      <c r="AG491" s="505"/>
      <c r="AH491" s="505"/>
      <c r="AI491" s="341"/>
      <c r="AJ491" s="505"/>
      <c r="AK491" s="505"/>
      <c r="AL491" s="505"/>
      <c r="AM491" s="341"/>
      <c r="AN491" s="505"/>
      <c r="AO491" s="505"/>
      <c r="AP491" s="505"/>
      <c r="AQ491" s="341"/>
      <c r="AR491" s="341">
        <f>L491+P491+T491+X491+AB491+AF491+AJ491+AN491+H491</f>
        <v>499</v>
      </c>
      <c r="AS491" s="341"/>
      <c r="AT491" s="341"/>
      <c r="AU491" s="317">
        <f>AR491+AS491+AT491</f>
        <v>499</v>
      </c>
      <c r="AV491" s="332">
        <f>((AU491/BC491)*BB491)/1000</f>
        <v>13.972</v>
      </c>
      <c r="AW491" s="347">
        <f>(AU491*BD491)/1000</f>
        <v>12.190569999999999</v>
      </c>
      <c r="AX491" s="406"/>
      <c r="AY491" s="559" t="s">
        <v>481</v>
      </c>
      <c r="AZ491" s="600"/>
      <c r="BA491" s="507"/>
      <c r="BB491" s="333">
        <v>56</v>
      </c>
      <c r="BC491" s="333">
        <v>2</v>
      </c>
      <c r="BD491" s="611">
        <v>24.43</v>
      </c>
      <c r="BE491" s="600"/>
    </row>
    <row r="492" spans="1:57" s="351" customFormat="1" ht="15" customHeight="1" x14ac:dyDescent="0.25">
      <c r="A492" s="312">
        <v>3</v>
      </c>
      <c r="B492" s="537">
        <v>51.000000710000002</v>
      </c>
      <c r="C492" s="555" t="s">
        <v>478</v>
      </c>
      <c r="D492" s="422" t="s">
        <v>29</v>
      </c>
      <c r="E492" s="422">
        <v>30</v>
      </c>
      <c r="F492" s="422">
        <v>53</v>
      </c>
      <c r="G492" s="422" t="s">
        <v>480</v>
      </c>
      <c r="H492" s="569"/>
      <c r="I492" s="569"/>
      <c r="J492" s="505"/>
      <c r="K492" s="341"/>
      <c r="L492" s="569"/>
      <c r="M492" s="569"/>
      <c r="N492" s="569"/>
      <c r="O492" s="341"/>
      <c r="P492" s="505"/>
      <c r="Q492" s="505"/>
      <c r="R492" s="505"/>
      <c r="S492" s="341"/>
      <c r="T492" s="505"/>
      <c r="U492" s="505"/>
      <c r="V492" s="505"/>
      <c r="W492" s="341"/>
      <c r="X492" s="341">
        <v>578</v>
      </c>
      <c r="Y492" s="505"/>
      <c r="Z492" s="505"/>
      <c r="AA492" s="341">
        <f>X492+Y492+Z492</f>
        <v>578</v>
      </c>
      <c r="AB492" s="505"/>
      <c r="AC492" s="505"/>
      <c r="AD492" s="505"/>
      <c r="AE492" s="341"/>
      <c r="AF492" s="505"/>
      <c r="AG492" s="505"/>
      <c r="AH492" s="505"/>
      <c r="AI492" s="341"/>
      <c r="AJ492" s="505"/>
      <c r="AK492" s="505"/>
      <c r="AL492" s="505"/>
      <c r="AM492" s="341"/>
      <c r="AN492" s="505"/>
      <c r="AO492" s="505"/>
      <c r="AP492" s="505"/>
      <c r="AQ492" s="341"/>
      <c r="AR492" s="341">
        <f>L492+P492+T492+X492+AB492+AF492+AJ492+AN492+H492</f>
        <v>578</v>
      </c>
      <c r="AS492" s="341"/>
      <c r="AT492" s="341"/>
      <c r="AU492" s="317">
        <f>AR492+AS492+AT492</f>
        <v>578</v>
      </c>
      <c r="AV492" s="332">
        <f>((AU492/BC492)*BB492)/1000</f>
        <v>16.184000000000001</v>
      </c>
      <c r="AW492" s="347">
        <f>(AU492*BD492)/1000</f>
        <v>14.120539999999998</v>
      </c>
      <c r="AX492" s="406"/>
      <c r="AY492" s="559" t="s">
        <v>481</v>
      </c>
      <c r="AZ492" s="600"/>
      <c r="BA492" s="507"/>
      <c r="BB492" s="333">
        <v>56</v>
      </c>
      <c r="BC492" s="333">
        <v>2</v>
      </c>
      <c r="BD492" s="611">
        <v>24.43</v>
      </c>
      <c r="BE492" s="600"/>
    </row>
    <row r="493" spans="1:57" s="351" customFormat="1" ht="15" customHeight="1" x14ac:dyDescent="0.25">
      <c r="A493" s="501"/>
      <c r="B493" s="597"/>
      <c r="C493" s="598" t="s">
        <v>30</v>
      </c>
      <c r="D493" s="599"/>
      <c r="E493" s="566"/>
      <c r="F493" s="566"/>
      <c r="G493" s="566"/>
      <c r="H493" s="569"/>
      <c r="I493" s="569"/>
      <c r="J493" s="569"/>
      <c r="K493" s="569"/>
      <c r="L493" s="569"/>
      <c r="M493" s="569"/>
      <c r="N493" s="569"/>
      <c r="O493" s="569"/>
      <c r="P493" s="569"/>
      <c r="Q493" s="569"/>
      <c r="R493" s="569"/>
      <c r="S493" s="569"/>
      <c r="T493" s="569"/>
      <c r="U493" s="569"/>
      <c r="V493" s="569"/>
      <c r="W493" s="569"/>
      <c r="X493" s="569">
        <f>SUM(X490:X492)</f>
        <v>2505</v>
      </c>
      <c r="Y493" s="569"/>
      <c r="Z493" s="569"/>
      <c r="AA493" s="569">
        <f>SUM(AA490:AA492)</f>
        <v>2505</v>
      </c>
      <c r="AB493" s="569"/>
      <c r="AC493" s="569"/>
      <c r="AD493" s="569"/>
      <c r="AE493" s="569"/>
      <c r="AF493" s="569"/>
      <c r="AG493" s="569"/>
      <c r="AH493" s="569"/>
      <c r="AI493" s="569"/>
      <c r="AJ493" s="569"/>
      <c r="AK493" s="569"/>
      <c r="AL493" s="569"/>
      <c r="AM493" s="569"/>
      <c r="AN493" s="569"/>
      <c r="AO493" s="569"/>
      <c r="AP493" s="569"/>
      <c r="AQ493" s="569"/>
      <c r="AR493" s="569">
        <f>SUM(AR490:AR492)</f>
        <v>2505</v>
      </c>
      <c r="AS493" s="569"/>
      <c r="AT493" s="569"/>
      <c r="AU493" s="569">
        <f>SUM(AU490:AU492)</f>
        <v>2505</v>
      </c>
      <c r="AV493" s="570">
        <f>SUM(AV490:AV492)</f>
        <v>70.14</v>
      </c>
      <c r="AW493" s="575">
        <f>SUM(AW490:AW492)</f>
        <v>61.197150000000001</v>
      </c>
      <c r="AX493" s="567"/>
      <c r="AY493" s="406"/>
      <c r="AZ493" s="406"/>
      <c r="BA493" s="507"/>
      <c r="BB493" s="333"/>
      <c r="BC493" s="333"/>
      <c r="BD493" s="333"/>
      <c r="BE493" s="406"/>
    </row>
    <row r="494" spans="1:57" s="351" customFormat="1" ht="15" customHeight="1" x14ac:dyDescent="0.25">
      <c r="A494" s="352">
        <v>1</v>
      </c>
      <c r="B494" s="422"/>
      <c r="C494" s="589" t="s">
        <v>483</v>
      </c>
      <c r="D494" s="333" t="s">
        <v>29</v>
      </c>
      <c r="E494" s="422" t="s">
        <v>484</v>
      </c>
      <c r="F494" s="422" t="s">
        <v>418</v>
      </c>
      <c r="G494" s="422" t="s">
        <v>485</v>
      </c>
      <c r="H494" s="556"/>
      <c r="I494" s="556"/>
      <c r="J494" s="556"/>
      <c r="K494" s="341"/>
      <c r="L494" s="341">
        <v>10</v>
      </c>
      <c r="M494" s="341"/>
      <c r="N494" s="341"/>
      <c r="O494" s="317">
        <v>10</v>
      </c>
      <c r="P494" s="556"/>
      <c r="Q494" s="556"/>
      <c r="R494" s="556"/>
      <c r="S494" s="556"/>
      <c r="T494" s="556"/>
      <c r="U494" s="556"/>
      <c r="V494" s="556"/>
      <c r="W494" s="556"/>
      <c r="X494" s="341"/>
      <c r="Y494" s="341"/>
      <c r="Z494" s="341"/>
      <c r="AA494" s="341"/>
      <c r="AB494" s="556"/>
      <c r="AC494" s="556"/>
      <c r="AD494" s="556"/>
      <c r="AE494" s="556"/>
      <c r="AF494" s="556"/>
      <c r="AG494" s="556"/>
      <c r="AH494" s="556"/>
      <c r="AI494" s="556"/>
      <c r="AJ494" s="341"/>
      <c r="AK494" s="341"/>
      <c r="AL494" s="341"/>
      <c r="AM494" s="341"/>
      <c r="AN494" s="341"/>
      <c r="AO494" s="341"/>
      <c r="AP494" s="341"/>
      <c r="AQ494" s="341"/>
      <c r="AR494" s="341">
        <f>L494+P494+T494+X494+AB494+AF494+AJ494+AN494+H494</f>
        <v>10</v>
      </c>
      <c r="AS494" s="341"/>
      <c r="AT494" s="341"/>
      <c r="AU494" s="317">
        <f>AR494+AS494+AT494</f>
        <v>10</v>
      </c>
      <c r="AV494" s="332">
        <f>((AU494/BC494)*BB494)/1000</f>
        <v>0.88</v>
      </c>
      <c r="AW494" s="558">
        <f>(AU494*BD494)/1000</f>
        <v>0.61599999999999999</v>
      </c>
      <c r="AX494" s="559" t="s">
        <v>103</v>
      </c>
      <c r="AY494" s="333"/>
      <c r="AZ494" s="334"/>
      <c r="BA494" s="334"/>
      <c r="BB494" s="335">
        <v>88</v>
      </c>
      <c r="BC494" s="333">
        <v>1</v>
      </c>
      <c r="BD494" s="713">
        <v>61.6</v>
      </c>
      <c r="BE494" s="334"/>
    </row>
    <row r="495" spans="1:57" s="351" customFormat="1" ht="15" customHeight="1" x14ac:dyDescent="0.25">
      <c r="A495" s="566"/>
      <c r="B495" s="567"/>
      <c r="C495" s="376" t="s">
        <v>30</v>
      </c>
      <c r="D495" s="568"/>
      <c r="E495" s="568"/>
      <c r="F495" s="568"/>
      <c r="G495" s="568"/>
      <c r="H495" s="569"/>
      <c r="I495" s="569"/>
      <c r="J495" s="569"/>
      <c r="K495" s="569"/>
      <c r="L495" s="569">
        <f>SUM(L494)</f>
        <v>10</v>
      </c>
      <c r="M495" s="569"/>
      <c r="N495" s="569"/>
      <c r="O495" s="569">
        <f>SUM(O494)</f>
        <v>10</v>
      </c>
      <c r="P495" s="569"/>
      <c r="Q495" s="569"/>
      <c r="R495" s="569"/>
      <c r="S495" s="569"/>
      <c r="T495" s="569"/>
      <c r="U495" s="569"/>
      <c r="V495" s="569"/>
      <c r="W495" s="569"/>
      <c r="X495" s="569"/>
      <c r="Y495" s="569"/>
      <c r="Z495" s="569"/>
      <c r="AA495" s="569"/>
      <c r="AB495" s="569"/>
      <c r="AC495" s="569"/>
      <c r="AD495" s="569"/>
      <c r="AE495" s="569"/>
      <c r="AF495" s="569"/>
      <c r="AG495" s="569"/>
      <c r="AH495" s="569"/>
      <c r="AI495" s="569"/>
      <c r="AJ495" s="569"/>
      <c r="AK495" s="569"/>
      <c r="AL495" s="569"/>
      <c r="AM495" s="569"/>
      <c r="AN495" s="569"/>
      <c r="AO495" s="569"/>
      <c r="AP495" s="569"/>
      <c r="AQ495" s="569"/>
      <c r="AR495" s="569">
        <f>SUM(AR494)</f>
        <v>10</v>
      </c>
      <c r="AS495" s="569"/>
      <c r="AT495" s="569"/>
      <c r="AU495" s="569">
        <f>SUM(AU494)</f>
        <v>10</v>
      </c>
      <c r="AV495" s="570">
        <f>SUM(AV494)</f>
        <v>0.88</v>
      </c>
      <c r="AW495" s="570">
        <f>SUM(AW494)</f>
        <v>0.61599999999999999</v>
      </c>
      <c r="AX495" s="571"/>
      <c r="AY495" s="571"/>
      <c r="AZ495" s="572"/>
      <c r="BA495" s="573"/>
      <c r="BB495" s="567"/>
      <c r="BC495" s="574"/>
      <c r="BD495" s="575"/>
      <c r="BE495" s="576"/>
    </row>
    <row r="496" spans="1:57" s="351" customFormat="1" ht="15" customHeight="1" x14ac:dyDescent="0.25">
      <c r="A496" s="352">
        <v>1</v>
      </c>
      <c r="B496" s="422"/>
      <c r="C496" s="589" t="s">
        <v>486</v>
      </c>
      <c r="D496" s="333" t="s">
        <v>29</v>
      </c>
      <c r="E496" s="422" t="s">
        <v>484</v>
      </c>
      <c r="F496" s="422" t="s">
        <v>418</v>
      </c>
      <c r="G496" s="422" t="s">
        <v>485</v>
      </c>
      <c r="H496" s="556"/>
      <c r="I496" s="556"/>
      <c r="J496" s="556"/>
      <c r="K496" s="341"/>
      <c r="L496" s="341">
        <v>20</v>
      </c>
      <c r="M496" s="341"/>
      <c r="N496" s="341"/>
      <c r="O496" s="317">
        <v>20</v>
      </c>
      <c r="P496" s="556"/>
      <c r="Q496" s="556"/>
      <c r="R496" s="556"/>
      <c r="S496" s="556"/>
      <c r="T496" s="556"/>
      <c r="U496" s="556"/>
      <c r="V496" s="556"/>
      <c r="W496" s="556"/>
      <c r="X496" s="341"/>
      <c r="Y496" s="341"/>
      <c r="Z496" s="341"/>
      <c r="AA496" s="341"/>
      <c r="AB496" s="556"/>
      <c r="AC496" s="556"/>
      <c r="AD496" s="556"/>
      <c r="AE496" s="556"/>
      <c r="AF496" s="556"/>
      <c r="AG496" s="556"/>
      <c r="AH496" s="556"/>
      <c r="AI496" s="556"/>
      <c r="AJ496" s="341"/>
      <c r="AK496" s="341"/>
      <c r="AL496" s="341"/>
      <c r="AM496" s="341"/>
      <c r="AN496" s="341"/>
      <c r="AO496" s="341"/>
      <c r="AP496" s="341"/>
      <c r="AQ496" s="341"/>
      <c r="AR496" s="341">
        <f>L496+P496+T496+X496+AB496+AF496+AJ496+AN496+H496</f>
        <v>20</v>
      </c>
      <c r="AS496" s="341"/>
      <c r="AT496" s="341"/>
      <c r="AU496" s="317">
        <f>AR496+AS496+AT496</f>
        <v>20</v>
      </c>
      <c r="AV496" s="332">
        <f>((AU496/BC496)*BB496)/1000</f>
        <v>1.1000000000000001</v>
      </c>
      <c r="AW496" s="558">
        <f>(AU496*BD496)/1000</f>
        <v>0.57199999999999995</v>
      </c>
      <c r="AX496" s="559" t="s">
        <v>103</v>
      </c>
      <c r="AY496" s="333"/>
      <c r="AZ496" s="334"/>
      <c r="BA496" s="334"/>
      <c r="BB496" s="335">
        <v>55</v>
      </c>
      <c r="BC496" s="333">
        <v>1</v>
      </c>
      <c r="BD496" s="713">
        <v>28.6</v>
      </c>
      <c r="BE496" s="334"/>
    </row>
    <row r="497" spans="1:57" s="351" customFormat="1" ht="15" customHeight="1" x14ac:dyDescent="0.25">
      <c r="A497" s="352"/>
      <c r="B497" s="422"/>
      <c r="C497" s="376" t="s">
        <v>30</v>
      </c>
      <c r="D497" s="333"/>
      <c r="E497" s="422"/>
      <c r="F497" s="422"/>
      <c r="G497" s="422"/>
      <c r="H497" s="556"/>
      <c r="I497" s="556"/>
      <c r="J497" s="556"/>
      <c r="K497" s="341"/>
      <c r="L497" s="569">
        <f>SUM(L496)</f>
        <v>20</v>
      </c>
      <c r="M497" s="569"/>
      <c r="N497" s="569"/>
      <c r="O497" s="569">
        <f>SUM(O496)</f>
        <v>20</v>
      </c>
      <c r="P497" s="556"/>
      <c r="Q497" s="556"/>
      <c r="R497" s="556"/>
      <c r="S497" s="556"/>
      <c r="T497" s="556"/>
      <c r="U497" s="556"/>
      <c r="V497" s="556"/>
      <c r="W497" s="556"/>
      <c r="X497" s="341"/>
      <c r="Y497" s="341"/>
      <c r="Z497" s="341"/>
      <c r="AA497" s="341"/>
      <c r="AB497" s="556"/>
      <c r="AC497" s="556"/>
      <c r="AD497" s="556"/>
      <c r="AE497" s="556"/>
      <c r="AF497" s="556"/>
      <c r="AG497" s="556"/>
      <c r="AH497" s="556"/>
      <c r="AI497" s="556"/>
      <c r="AJ497" s="341"/>
      <c r="AK497" s="341"/>
      <c r="AL497" s="341"/>
      <c r="AM497" s="341"/>
      <c r="AN497" s="341"/>
      <c r="AO497" s="341"/>
      <c r="AP497" s="341"/>
      <c r="AQ497" s="341"/>
      <c r="AR497" s="379">
        <f>SUM(H497+L497+P497+T497+X497+AB497+AF497+AJ497+AN497)</f>
        <v>20</v>
      </c>
      <c r="AS497" s="379"/>
      <c r="AT497" s="379"/>
      <c r="AU497" s="379">
        <f>SUM(AR497:AT497)</f>
        <v>20</v>
      </c>
      <c r="AV497" s="718">
        <f>SUM(AV496)</f>
        <v>1.1000000000000001</v>
      </c>
      <c r="AW497" s="718">
        <f>SUM(AW496)</f>
        <v>0.57199999999999995</v>
      </c>
      <c r="AX497" s="333"/>
      <c r="AY497" s="333"/>
      <c r="AZ497" s="334"/>
      <c r="BA497" s="334"/>
      <c r="BB497" s="348"/>
      <c r="BC497" s="333"/>
      <c r="BD497" s="713"/>
      <c r="BE497" s="334"/>
    </row>
    <row r="498" spans="1:57" s="351" customFormat="1" ht="15" customHeight="1" x14ac:dyDescent="0.25">
      <c r="A498" s="511">
        <v>1</v>
      </c>
      <c r="B498" s="719"/>
      <c r="C498" s="613" t="s">
        <v>487</v>
      </c>
      <c r="D498" s="720" t="s">
        <v>29</v>
      </c>
      <c r="E498" s="514">
        <v>1</v>
      </c>
      <c r="F498" s="514">
        <v>78</v>
      </c>
      <c r="G498" s="514">
        <v>233</v>
      </c>
      <c r="H498" s="556"/>
      <c r="I498" s="556"/>
      <c r="J498" s="556"/>
      <c r="K498" s="341"/>
      <c r="L498" s="569"/>
      <c r="M498" s="569"/>
      <c r="N498" s="569"/>
      <c r="O498" s="569"/>
      <c r="P498" s="556"/>
      <c r="Q498" s="556"/>
      <c r="R498" s="556"/>
      <c r="S498" s="556"/>
      <c r="T498" s="556"/>
      <c r="U498" s="556"/>
      <c r="V498" s="556"/>
      <c r="W498" s="556"/>
      <c r="X498" s="341"/>
      <c r="Y498" s="341"/>
      <c r="Z498" s="341"/>
      <c r="AA498" s="341"/>
      <c r="AB498" s="721">
        <v>600</v>
      </c>
      <c r="AC498" s="722"/>
      <c r="AD498" s="722"/>
      <c r="AE498" s="721">
        <f>SUM(AB498:AD498)</f>
        <v>600</v>
      </c>
      <c r="AF498" s="556"/>
      <c r="AG498" s="556"/>
      <c r="AH498" s="556"/>
      <c r="AI498" s="556"/>
      <c r="AJ498" s="341"/>
      <c r="AK498" s="341"/>
      <c r="AL498" s="341"/>
      <c r="AM498" s="341"/>
      <c r="AN498" s="341"/>
      <c r="AO498" s="341"/>
      <c r="AP498" s="341"/>
      <c r="AQ498" s="341"/>
      <c r="AR498" s="317">
        <f>L498+P498+T498+X498+AB498+AF498+AJ498+AN498+H498</f>
        <v>600</v>
      </c>
      <c r="AS498" s="317"/>
      <c r="AT498" s="317"/>
      <c r="AU498" s="317">
        <f>AR498+AS498+AT498</f>
        <v>600</v>
      </c>
      <c r="AV498" s="558">
        <f>((AU498/BC498)*BB498)/1000</f>
        <v>11.7</v>
      </c>
      <c r="AW498" s="558">
        <f>(AU498*BD498)/1000</f>
        <v>8.25</v>
      </c>
      <c r="AX498" s="333" t="s">
        <v>103</v>
      </c>
      <c r="AY498" s="632"/>
      <c r="AZ498" s="723"/>
      <c r="BA498" s="723"/>
      <c r="BB498" s="514">
        <v>39</v>
      </c>
      <c r="BC498" s="312">
        <v>2</v>
      </c>
      <c r="BD498" s="724">
        <v>13.75</v>
      </c>
      <c r="BE498" s="334"/>
    </row>
    <row r="499" spans="1:57" s="351" customFormat="1" ht="15" customHeight="1" x14ac:dyDescent="0.25">
      <c r="A499" s="361"/>
      <c r="B499" s="373"/>
      <c r="C499" s="376" t="s">
        <v>30</v>
      </c>
      <c r="D499" s="362"/>
      <c r="E499" s="362"/>
      <c r="F499" s="362"/>
      <c r="G499" s="362"/>
      <c r="H499" s="556"/>
      <c r="I499" s="556"/>
      <c r="J499" s="556"/>
      <c r="K499" s="341"/>
      <c r="L499" s="569"/>
      <c r="M499" s="569"/>
      <c r="N499" s="569"/>
      <c r="O499" s="569"/>
      <c r="P499" s="556"/>
      <c r="Q499" s="556"/>
      <c r="R499" s="556"/>
      <c r="S499" s="556"/>
      <c r="T499" s="556"/>
      <c r="U499" s="556"/>
      <c r="V499" s="556"/>
      <c r="W499" s="556"/>
      <c r="X499" s="341"/>
      <c r="Y499" s="341"/>
      <c r="Z499" s="341"/>
      <c r="AA499" s="341"/>
      <c r="AB499" s="508">
        <f>SUM(AB498)</f>
        <v>600</v>
      </c>
      <c r="AC499" s="508"/>
      <c r="AD499" s="508"/>
      <c r="AE499" s="711">
        <f>SUM(AE498)</f>
        <v>600</v>
      </c>
      <c r="AF499" s="556"/>
      <c r="AG499" s="556"/>
      <c r="AH499" s="556"/>
      <c r="AI499" s="556"/>
      <c r="AJ499" s="341"/>
      <c r="AK499" s="341"/>
      <c r="AL499" s="341"/>
      <c r="AM499" s="341"/>
      <c r="AN499" s="341"/>
      <c r="AO499" s="341"/>
      <c r="AP499" s="341"/>
      <c r="AQ499" s="341"/>
      <c r="AR499" s="379">
        <f>SUM(H499+L499+P499+T499+X499+AB499+AF499+AJ499+AN499)</f>
        <v>600</v>
      </c>
      <c r="AS499" s="379"/>
      <c r="AT499" s="379"/>
      <c r="AU499" s="379">
        <f>SUM(AR499:AT499)</f>
        <v>600</v>
      </c>
      <c r="AV499" s="718">
        <f>SUM(AV498)</f>
        <v>11.7</v>
      </c>
      <c r="AW499" s="718">
        <f>SUM(AW498)</f>
        <v>8.25</v>
      </c>
      <c r="AX499" s="333"/>
      <c r="AY499" s="333"/>
      <c r="AZ499" s="334"/>
      <c r="BA499" s="334"/>
      <c r="BB499" s="348"/>
      <c r="BC499" s="333"/>
      <c r="BD499" s="713"/>
      <c r="BE499" s="334"/>
    </row>
    <row r="500" spans="1:57" s="351" customFormat="1" ht="15" customHeight="1" x14ac:dyDescent="0.25">
      <c r="A500" s="312" t="s">
        <v>59</v>
      </c>
      <c r="B500" s="630"/>
      <c r="C500" s="728" t="s">
        <v>488</v>
      </c>
      <c r="D500" s="333" t="s">
        <v>29</v>
      </c>
      <c r="E500" s="559">
        <v>12</v>
      </c>
      <c r="F500" s="559">
        <v>89</v>
      </c>
      <c r="G500" s="559">
        <v>11</v>
      </c>
      <c r="H500" s="317"/>
      <c r="I500" s="317"/>
      <c r="J500" s="317"/>
      <c r="K500" s="317"/>
      <c r="L500" s="317"/>
      <c r="M500" s="317"/>
      <c r="N500" s="317"/>
      <c r="O500" s="317"/>
      <c r="P500" s="317"/>
      <c r="Q500" s="317"/>
      <c r="R500" s="317"/>
      <c r="S500" s="317"/>
      <c r="T500" s="317"/>
      <c r="U500" s="317"/>
      <c r="V500" s="317"/>
      <c r="W500" s="317"/>
      <c r="X500" s="317"/>
      <c r="Y500" s="317"/>
      <c r="Z500" s="317"/>
      <c r="AA500" s="317"/>
      <c r="AB500" s="317"/>
      <c r="AC500" s="317"/>
      <c r="AD500" s="317"/>
      <c r="AE500" s="317"/>
      <c r="AF500" s="729">
        <v>48</v>
      </c>
      <c r="AG500" s="729"/>
      <c r="AH500" s="729"/>
      <c r="AI500" s="729">
        <v>48</v>
      </c>
      <c r="AJ500" s="317"/>
      <c r="AK500" s="317"/>
      <c r="AL500" s="317"/>
      <c r="AM500" s="317"/>
      <c r="AN500" s="317"/>
      <c r="AO500" s="317"/>
      <c r="AP500" s="317"/>
      <c r="AQ500" s="317"/>
      <c r="AR500" s="341">
        <f>L500+P500+T500+X500+AB500+AF500+AJ500+AN500+H500</f>
        <v>48</v>
      </c>
      <c r="AS500" s="341"/>
      <c r="AT500" s="341"/>
      <c r="AU500" s="317">
        <f>AR500+AS500+AT500</f>
        <v>48</v>
      </c>
      <c r="AV500" s="332">
        <f>((AU500/BC500)*BB500)/1000</f>
        <v>3.9</v>
      </c>
      <c r="AW500" s="616">
        <f>(AU500*BD500)/1000</f>
        <v>2.8581599999999998</v>
      </c>
      <c r="AX500" s="355" t="s">
        <v>103</v>
      </c>
      <c r="AY500" s="630"/>
      <c r="AZ500" s="359"/>
      <c r="BA500" s="359"/>
      <c r="BB500" s="727">
        <v>81.25</v>
      </c>
      <c r="BC500" s="559">
        <v>1</v>
      </c>
      <c r="BD500" s="611">
        <v>59.545000000000002</v>
      </c>
      <c r="BE500" s="565"/>
    </row>
    <row r="501" spans="1:57" s="351" customFormat="1" ht="15" customHeight="1" x14ac:dyDescent="0.25">
      <c r="A501" s="566"/>
      <c r="B501" s="567"/>
      <c r="C501" s="376" t="s">
        <v>30</v>
      </c>
      <c r="D501" s="568"/>
      <c r="E501" s="568"/>
      <c r="F501" s="568"/>
      <c r="G501" s="568"/>
      <c r="H501" s="569"/>
      <c r="I501" s="569"/>
      <c r="J501" s="569"/>
      <c r="K501" s="569"/>
      <c r="L501" s="569"/>
      <c r="M501" s="569"/>
      <c r="N501" s="569"/>
      <c r="O501" s="569"/>
      <c r="P501" s="569"/>
      <c r="Q501" s="569"/>
      <c r="R501" s="569"/>
      <c r="S501" s="569"/>
      <c r="T501" s="569"/>
      <c r="U501" s="569"/>
      <c r="V501" s="569"/>
      <c r="W501" s="569"/>
      <c r="X501" s="569"/>
      <c r="Y501" s="569"/>
      <c r="Z501" s="569"/>
      <c r="AA501" s="569"/>
      <c r="AB501" s="569"/>
      <c r="AC501" s="569"/>
      <c r="AD501" s="569"/>
      <c r="AE501" s="569"/>
      <c r="AF501" s="569">
        <f>SUM(AF500)</f>
        <v>48</v>
      </c>
      <c r="AG501" s="569"/>
      <c r="AH501" s="569"/>
      <c r="AI501" s="569">
        <f>SUM(AI500)</f>
        <v>48</v>
      </c>
      <c r="AJ501" s="569"/>
      <c r="AK501" s="569"/>
      <c r="AL501" s="569"/>
      <c r="AM501" s="569"/>
      <c r="AN501" s="569"/>
      <c r="AO501" s="569"/>
      <c r="AP501" s="569"/>
      <c r="AQ501" s="569"/>
      <c r="AR501" s="569">
        <f>SUM(AR500)</f>
        <v>48</v>
      </c>
      <c r="AS501" s="569"/>
      <c r="AT501" s="569"/>
      <c r="AU501" s="569">
        <f>SUM(AU500)</f>
        <v>48</v>
      </c>
      <c r="AV501" s="570">
        <f>SUM(AV500)</f>
        <v>3.9</v>
      </c>
      <c r="AW501" s="570">
        <f>SUM(AW500)</f>
        <v>2.8581599999999998</v>
      </c>
      <c r="AX501" s="571"/>
      <c r="AY501" s="571"/>
      <c r="AZ501" s="572"/>
      <c r="BA501" s="573"/>
      <c r="BB501" s="567"/>
      <c r="BC501" s="574"/>
      <c r="BD501" s="575"/>
      <c r="BE501" s="576"/>
    </row>
    <row r="502" spans="1:57" s="351" customFormat="1" ht="15" customHeight="1" x14ac:dyDescent="0.25">
      <c r="A502" s="352">
        <v>1</v>
      </c>
      <c r="B502" s="422" t="s">
        <v>489</v>
      </c>
      <c r="C502" s="589" t="s">
        <v>490</v>
      </c>
      <c r="D502" s="333" t="s">
        <v>29</v>
      </c>
      <c r="E502" s="422" t="s">
        <v>190</v>
      </c>
      <c r="F502" s="422" t="s">
        <v>491</v>
      </c>
      <c r="G502" s="422" t="s">
        <v>344</v>
      </c>
      <c r="H502" s="556"/>
      <c r="I502" s="556"/>
      <c r="J502" s="556"/>
      <c r="K502" s="341"/>
      <c r="L502" s="341">
        <v>1200</v>
      </c>
      <c r="M502" s="341"/>
      <c r="N502" s="341"/>
      <c r="O502" s="317">
        <v>1200</v>
      </c>
      <c r="P502" s="556"/>
      <c r="Q502" s="556"/>
      <c r="R502" s="556"/>
      <c r="S502" s="556"/>
      <c r="T502" s="556"/>
      <c r="U502" s="556"/>
      <c r="V502" s="556"/>
      <c r="W502" s="556"/>
      <c r="X502" s="341"/>
      <c r="Y502" s="341"/>
      <c r="Z502" s="341"/>
      <c r="AA502" s="341"/>
      <c r="AB502" s="556"/>
      <c r="AC502" s="556"/>
      <c r="AD502" s="556"/>
      <c r="AE502" s="556"/>
      <c r="AF502" s="556"/>
      <c r="AG502" s="556"/>
      <c r="AH502" s="556"/>
      <c r="AI502" s="556"/>
      <c r="AJ502" s="341"/>
      <c r="AK502" s="341"/>
      <c r="AL502" s="341"/>
      <c r="AM502" s="341"/>
      <c r="AN502" s="341"/>
      <c r="AO502" s="341"/>
      <c r="AP502" s="341"/>
      <c r="AQ502" s="341"/>
      <c r="AR502" s="341">
        <f>L502+P502+T502+X502+AB502+AF502+AJ502+AN502+H502</f>
        <v>1200</v>
      </c>
      <c r="AS502" s="341"/>
      <c r="AT502" s="341"/>
      <c r="AU502" s="317">
        <f>AR502+AS502+AT502</f>
        <v>1200</v>
      </c>
      <c r="AV502" s="332">
        <f>((AU502/BC502)*BB502)/1000</f>
        <v>46.2</v>
      </c>
      <c r="AW502" s="558">
        <f>(AU502*BD502)/1000</f>
        <v>27.667200000000001</v>
      </c>
      <c r="AX502" s="333" t="s">
        <v>43</v>
      </c>
      <c r="AY502" s="333" t="s">
        <v>456</v>
      </c>
      <c r="AZ502" s="334"/>
      <c r="BA502" s="334"/>
      <c r="BB502" s="335">
        <v>77</v>
      </c>
      <c r="BC502" s="333">
        <v>2</v>
      </c>
      <c r="BD502" s="713">
        <v>23.056000000000001</v>
      </c>
      <c r="BE502" s="334"/>
    </row>
    <row r="503" spans="1:57" s="351" customFormat="1" ht="15" customHeight="1" x14ac:dyDescent="0.25">
      <c r="A503" s="566"/>
      <c r="B503" s="567"/>
      <c r="C503" s="376" t="s">
        <v>53</v>
      </c>
      <c r="D503" s="568"/>
      <c r="E503" s="568"/>
      <c r="F503" s="568"/>
      <c r="G503" s="568"/>
      <c r="H503" s="569"/>
      <c r="I503" s="569"/>
      <c r="J503" s="569"/>
      <c r="K503" s="569"/>
      <c r="L503" s="569">
        <f>SUM(L502)</f>
        <v>1200</v>
      </c>
      <c r="M503" s="569"/>
      <c r="N503" s="569"/>
      <c r="O503" s="569">
        <f>SUM(O502)</f>
        <v>1200</v>
      </c>
      <c r="P503" s="569"/>
      <c r="Q503" s="569"/>
      <c r="R503" s="569"/>
      <c r="S503" s="569"/>
      <c r="T503" s="569"/>
      <c r="U503" s="569"/>
      <c r="V503" s="569"/>
      <c r="W503" s="569"/>
      <c r="X503" s="569"/>
      <c r="Y503" s="569"/>
      <c r="Z503" s="569"/>
      <c r="AA503" s="569"/>
      <c r="AB503" s="569"/>
      <c r="AC503" s="569"/>
      <c r="AD503" s="569"/>
      <c r="AE503" s="569"/>
      <c r="AF503" s="569"/>
      <c r="AG503" s="569"/>
      <c r="AH503" s="569"/>
      <c r="AI503" s="569"/>
      <c r="AJ503" s="569"/>
      <c r="AK503" s="569"/>
      <c r="AL503" s="569"/>
      <c r="AM503" s="569"/>
      <c r="AN503" s="569"/>
      <c r="AO503" s="569"/>
      <c r="AP503" s="569"/>
      <c r="AQ503" s="569"/>
      <c r="AR503" s="569">
        <f>SUM(AR502)</f>
        <v>1200</v>
      </c>
      <c r="AS503" s="569"/>
      <c r="AT503" s="569"/>
      <c r="AU503" s="569">
        <f>SUM(AU502)</f>
        <v>1200</v>
      </c>
      <c r="AV503" s="570">
        <f>SUM(AV502)</f>
        <v>46.2</v>
      </c>
      <c r="AW503" s="570">
        <f>SUM(AW502)</f>
        <v>27.667200000000001</v>
      </c>
      <c r="AX503" s="571"/>
      <c r="AY503" s="571"/>
      <c r="AZ503" s="572"/>
      <c r="BA503" s="573"/>
      <c r="BB503" s="567"/>
      <c r="BC503" s="574"/>
      <c r="BD503" s="575"/>
      <c r="BE503" s="576"/>
    </row>
    <row r="504" spans="1:57" s="324" customFormat="1" ht="15" customHeight="1" x14ac:dyDescent="0.25">
      <c r="A504" s="511">
        <v>1</v>
      </c>
      <c r="B504" s="636">
        <v>51.1374</v>
      </c>
      <c r="C504" s="513" t="s">
        <v>492</v>
      </c>
      <c r="D504" s="632" t="s">
        <v>29</v>
      </c>
      <c r="E504" s="514">
        <v>1</v>
      </c>
      <c r="F504" s="514">
        <v>89</v>
      </c>
      <c r="G504" s="514">
        <v>10</v>
      </c>
      <c r="H504" s="498">
        <v>355</v>
      </c>
      <c r="I504" s="498"/>
      <c r="J504" s="317"/>
      <c r="K504" s="317">
        <f t="shared" ref="K504:K509" si="92">H504+I504+J504</f>
        <v>355</v>
      </c>
      <c r="L504" s="318"/>
      <c r="M504" s="318"/>
      <c r="N504" s="318"/>
      <c r="O504" s="318"/>
      <c r="P504" s="318"/>
      <c r="Q504" s="318"/>
      <c r="R504" s="318"/>
      <c r="S504" s="318"/>
      <c r="T504" s="318"/>
      <c r="U504" s="318"/>
      <c r="V504" s="318"/>
      <c r="W504" s="318"/>
      <c r="X504" s="318"/>
      <c r="Y504" s="318"/>
      <c r="Z504" s="318"/>
      <c r="AA504" s="318"/>
      <c r="AB504" s="318"/>
      <c r="AC504" s="318"/>
      <c r="AD504" s="318"/>
      <c r="AE504" s="318"/>
      <c r="AF504" s="318"/>
      <c r="AG504" s="318"/>
      <c r="AH504" s="318"/>
      <c r="AI504" s="318"/>
      <c r="AJ504" s="318"/>
      <c r="AK504" s="318"/>
      <c r="AL504" s="318"/>
      <c r="AM504" s="318"/>
      <c r="AN504" s="318"/>
      <c r="AO504" s="318"/>
      <c r="AP504" s="318"/>
      <c r="AQ504" s="318"/>
      <c r="AR504" s="331">
        <f t="shared" ref="AR504:AR557" si="93">H504+L504+P504+T504+X504+AB504+AF504+AJ504</f>
        <v>355</v>
      </c>
      <c r="AS504" s="331"/>
      <c r="AT504" s="331"/>
      <c r="AU504" s="331">
        <f t="shared" ref="AU504:AU563" si="94">AR504+AS504+AT504</f>
        <v>355</v>
      </c>
      <c r="AV504" s="332">
        <f>((AU504/BC504)*BB504)/1000</f>
        <v>0.10255555555555555</v>
      </c>
      <c r="AW504" s="332">
        <f>(AU504*BD504)/1000</f>
        <v>6.0350000000000001E-2</v>
      </c>
      <c r="AX504" s="312"/>
      <c r="AY504" s="312"/>
      <c r="AZ504" s="318"/>
      <c r="BA504" s="331"/>
      <c r="BB504" s="609">
        <v>52</v>
      </c>
      <c r="BC504" s="606">
        <v>180</v>
      </c>
      <c r="BD504" s="701">
        <v>0.17</v>
      </c>
      <c r="BE504" s="688"/>
    </row>
    <row r="505" spans="1:57" s="324" customFormat="1" ht="15" customHeight="1" x14ac:dyDescent="0.25">
      <c r="A505" s="511">
        <v>2</v>
      </c>
      <c r="B505" s="636">
        <v>51.1374</v>
      </c>
      <c r="C505" s="513" t="s">
        <v>492</v>
      </c>
      <c r="D505" s="632" t="s">
        <v>29</v>
      </c>
      <c r="E505" s="512" t="s">
        <v>47</v>
      </c>
      <c r="F505" s="514">
        <v>88</v>
      </c>
      <c r="G505" s="514">
        <v>10</v>
      </c>
      <c r="H505" s="498">
        <v>640</v>
      </c>
      <c r="I505" s="498"/>
      <c r="J505" s="317"/>
      <c r="K505" s="317">
        <f t="shared" si="92"/>
        <v>640</v>
      </c>
      <c r="L505" s="318"/>
      <c r="M505" s="318"/>
      <c r="N505" s="318"/>
      <c r="O505" s="318"/>
      <c r="P505" s="318"/>
      <c r="Q505" s="318"/>
      <c r="R505" s="318"/>
      <c r="S505" s="318"/>
      <c r="T505" s="318"/>
      <c r="U505" s="318"/>
      <c r="V505" s="318"/>
      <c r="W505" s="318"/>
      <c r="X505" s="318"/>
      <c r="Y505" s="318"/>
      <c r="Z505" s="318"/>
      <c r="AA505" s="318"/>
      <c r="AB505" s="318"/>
      <c r="AC505" s="318"/>
      <c r="AD505" s="318"/>
      <c r="AE505" s="318"/>
      <c r="AF505" s="318"/>
      <c r="AG505" s="318"/>
      <c r="AH505" s="318"/>
      <c r="AI505" s="318"/>
      <c r="AJ505" s="318"/>
      <c r="AK505" s="318"/>
      <c r="AL505" s="318"/>
      <c r="AM505" s="318"/>
      <c r="AN505" s="318"/>
      <c r="AO505" s="318"/>
      <c r="AP505" s="318"/>
      <c r="AQ505" s="318"/>
      <c r="AR505" s="331">
        <f t="shared" si="93"/>
        <v>640</v>
      </c>
      <c r="AS505" s="331"/>
      <c r="AT505" s="331"/>
      <c r="AU505" s="331">
        <f t="shared" si="94"/>
        <v>640</v>
      </c>
      <c r="AV505" s="332">
        <f>((AU505/BC505)*BB505)/1000</f>
        <v>0.18488888888888888</v>
      </c>
      <c r="AW505" s="332">
        <f>(AU505*BD505)/1000</f>
        <v>0.10880000000000001</v>
      </c>
      <c r="AX505" s="312"/>
      <c r="AY505" s="312"/>
      <c r="AZ505" s="318"/>
      <c r="BA505" s="331"/>
      <c r="BB505" s="609">
        <v>52</v>
      </c>
      <c r="BC505" s="606">
        <v>180</v>
      </c>
      <c r="BD505" s="701">
        <v>0.17</v>
      </c>
      <c r="BE505" s="688"/>
    </row>
    <row r="506" spans="1:57" s="351" customFormat="1" ht="15" customHeight="1" x14ac:dyDescent="0.25">
      <c r="A506" s="502"/>
      <c r="B506" s="373"/>
      <c r="C506" s="363" t="s">
        <v>30</v>
      </c>
      <c r="D506" s="361"/>
      <c r="E506" s="690"/>
      <c r="F506" s="690"/>
      <c r="G506" s="690"/>
      <c r="H506" s="504">
        <f>SUM(H504:H505)</f>
        <v>995</v>
      </c>
      <c r="I506" s="504"/>
      <c r="J506" s="504"/>
      <c r="K506" s="504">
        <f>SUM(K504:K505)</f>
        <v>995</v>
      </c>
      <c r="L506" s="366"/>
      <c r="M506" s="366"/>
      <c r="N506" s="366"/>
      <c r="O506" s="366"/>
      <c r="P506" s="366"/>
      <c r="Q506" s="366"/>
      <c r="R506" s="366"/>
      <c r="S506" s="366"/>
      <c r="T506" s="366"/>
      <c r="U506" s="366"/>
      <c r="V506" s="366"/>
      <c r="W506" s="366"/>
      <c r="X506" s="366"/>
      <c r="Y506" s="366"/>
      <c r="Z506" s="366"/>
      <c r="AA506" s="366"/>
      <c r="AB506" s="366"/>
      <c r="AC506" s="366"/>
      <c r="AD506" s="366"/>
      <c r="AE506" s="366"/>
      <c r="AF506" s="366"/>
      <c r="AG506" s="366"/>
      <c r="AH506" s="366"/>
      <c r="AI506" s="366"/>
      <c r="AJ506" s="366"/>
      <c r="AK506" s="366"/>
      <c r="AL506" s="366"/>
      <c r="AM506" s="366"/>
      <c r="AN506" s="366"/>
      <c r="AO506" s="366"/>
      <c r="AP506" s="366"/>
      <c r="AQ506" s="366"/>
      <c r="AR506" s="366">
        <f t="shared" si="93"/>
        <v>995</v>
      </c>
      <c r="AS506" s="366"/>
      <c r="AT506" s="366"/>
      <c r="AU506" s="366">
        <f t="shared" si="94"/>
        <v>995</v>
      </c>
      <c r="AV506" s="506">
        <f>SUM(AV504:AV505)</f>
        <v>0.28744444444444445</v>
      </c>
      <c r="AW506" s="506">
        <f>SUM(AW504:AW505)</f>
        <v>0.16915000000000002</v>
      </c>
      <c r="AX506" s="502"/>
      <c r="AY506" s="502"/>
      <c r="AZ506" s="503"/>
      <c r="BA506" s="366"/>
      <c r="BB506" s="373"/>
      <c r="BC506" s="711"/>
      <c r="BD506" s="374"/>
      <c r="BE506" s="690"/>
    </row>
    <row r="507" spans="1:57" s="324" customFormat="1" ht="15" customHeight="1" x14ac:dyDescent="0.25">
      <c r="A507" s="312">
        <v>1</v>
      </c>
      <c r="B507" s="636">
        <v>51.137700000000002</v>
      </c>
      <c r="C507" s="513" t="s">
        <v>493</v>
      </c>
      <c r="D507" s="632" t="s">
        <v>29</v>
      </c>
      <c r="E507" s="632">
        <v>1</v>
      </c>
      <c r="F507" s="632">
        <v>90</v>
      </c>
      <c r="G507" s="632">
        <v>10</v>
      </c>
      <c r="H507" s="498">
        <v>1365</v>
      </c>
      <c r="I507" s="498"/>
      <c r="J507" s="498"/>
      <c r="K507" s="317">
        <f t="shared" si="92"/>
        <v>1365</v>
      </c>
      <c r="L507" s="318"/>
      <c r="M507" s="318"/>
      <c r="N507" s="318"/>
      <c r="O507" s="318"/>
      <c r="P507" s="318"/>
      <c r="Q507" s="318"/>
      <c r="R507" s="318"/>
      <c r="S507" s="318"/>
      <c r="T507" s="318"/>
      <c r="U507" s="318"/>
      <c r="V507" s="318"/>
      <c r="W507" s="318"/>
      <c r="X507" s="318"/>
      <c r="Y507" s="318"/>
      <c r="Z507" s="318"/>
      <c r="AA507" s="318"/>
      <c r="AB507" s="318"/>
      <c r="AC507" s="318"/>
      <c r="AD507" s="318"/>
      <c r="AE507" s="318"/>
      <c r="AF507" s="318"/>
      <c r="AG507" s="318"/>
      <c r="AH507" s="318"/>
      <c r="AI507" s="318"/>
      <c r="AJ507" s="318"/>
      <c r="AK507" s="318"/>
      <c r="AL507" s="318"/>
      <c r="AM507" s="318"/>
      <c r="AN507" s="318"/>
      <c r="AO507" s="318"/>
      <c r="AP507" s="318"/>
      <c r="AQ507" s="318"/>
      <c r="AR507" s="331">
        <f t="shared" si="93"/>
        <v>1365</v>
      </c>
      <c r="AS507" s="331"/>
      <c r="AT507" s="331"/>
      <c r="AU507" s="331">
        <f t="shared" si="94"/>
        <v>1365</v>
      </c>
      <c r="AV507" s="332">
        <f>((AU507/BC507)*BB507)/1000</f>
        <v>0.39433333333333331</v>
      </c>
      <c r="AW507" s="332">
        <f>(AU507*BD507)/1000</f>
        <v>0.23205000000000001</v>
      </c>
      <c r="AX507" s="514"/>
      <c r="AY507" s="514"/>
      <c r="AZ507" s="331"/>
      <c r="BA507" s="331"/>
      <c r="BB507" s="609">
        <v>52</v>
      </c>
      <c r="BC507" s="606">
        <v>180</v>
      </c>
      <c r="BD507" s="701">
        <v>0.17</v>
      </c>
      <c r="BE507" s="732"/>
    </row>
    <row r="508" spans="1:57" s="351" customFormat="1" ht="15" customHeight="1" x14ac:dyDescent="0.25">
      <c r="A508" s="325"/>
      <c r="B508" s="373"/>
      <c r="C508" s="363" t="s">
        <v>30</v>
      </c>
      <c r="D508" s="361"/>
      <c r="E508" s="363"/>
      <c r="F508" s="363"/>
      <c r="G508" s="363"/>
      <c r="H508" s="504">
        <f>SUM(H507)</f>
        <v>1365</v>
      </c>
      <c r="I508" s="504"/>
      <c r="J508" s="504"/>
      <c r="K508" s="379">
        <f>SUM(K507)</f>
        <v>1365</v>
      </c>
      <c r="L508" s="367"/>
      <c r="M508" s="367"/>
      <c r="N508" s="367"/>
      <c r="O508" s="367"/>
      <c r="P508" s="367"/>
      <c r="Q508" s="367"/>
      <c r="R508" s="367"/>
      <c r="S508" s="367"/>
      <c r="T508" s="367"/>
      <c r="U508" s="367"/>
      <c r="V508" s="367"/>
      <c r="W508" s="367"/>
      <c r="X508" s="367"/>
      <c r="Y508" s="367"/>
      <c r="Z508" s="367"/>
      <c r="AA508" s="367"/>
      <c r="AB508" s="367"/>
      <c r="AC508" s="367"/>
      <c r="AD508" s="367"/>
      <c r="AE508" s="367"/>
      <c r="AF508" s="367"/>
      <c r="AG508" s="367"/>
      <c r="AH508" s="367"/>
      <c r="AI508" s="367"/>
      <c r="AJ508" s="367"/>
      <c r="AK508" s="367"/>
      <c r="AL508" s="367"/>
      <c r="AM508" s="367"/>
      <c r="AN508" s="367"/>
      <c r="AO508" s="367"/>
      <c r="AP508" s="367"/>
      <c r="AQ508" s="367"/>
      <c r="AR508" s="366">
        <f t="shared" si="93"/>
        <v>1365</v>
      </c>
      <c r="AS508" s="366"/>
      <c r="AT508" s="366"/>
      <c r="AU508" s="366">
        <f t="shared" si="94"/>
        <v>1365</v>
      </c>
      <c r="AV508" s="369">
        <f>SUM(AV507)</f>
        <v>0.39433333333333331</v>
      </c>
      <c r="AW508" s="369">
        <f>SUM(AW507)</f>
        <v>0.23205000000000001</v>
      </c>
      <c r="AX508" s="502"/>
      <c r="AY508" s="502"/>
      <c r="AZ508" s="366"/>
      <c r="BA508" s="366"/>
      <c r="BB508" s="584"/>
      <c r="BC508" s="585"/>
      <c r="BD508" s="586"/>
      <c r="BE508" s="733"/>
    </row>
    <row r="509" spans="1:57" s="324" customFormat="1" ht="15" customHeight="1" x14ac:dyDescent="0.25">
      <c r="A509" s="511">
        <v>1</v>
      </c>
      <c r="B509" s="636">
        <v>51.136699999999998</v>
      </c>
      <c r="C509" s="513" t="s">
        <v>494</v>
      </c>
      <c r="D509" s="632" t="s">
        <v>29</v>
      </c>
      <c r="E509" s="512" t="s">
        <v>47</v>
      </c>
      <c r="F509" s="514">
        <v>86</v>
      </c>
      <c r="G509" s="514">
        <v>10</v>
      </c>
      <c r="H509" s="498">
        <v>4840</v>
      </c>
      <c r="I509" s="498"/>
      <c r="J509" s="317"/>
      <c r="K509" s="317">
        <f t="shared" si="92"/>
        <v>4840</v>
      </c>
      <c r="L509" s="318"/>
      <c r="M509" s="318"/>
      <c r="N509" s="318"/>
      <c r="O509" s="318"/>
      <c r="P509" s="318"/>
      <c r="Q509" s="318"/>
      <c r="R509" s="318"/>
      <c r="S509" s="318"/>
      <c r="T509" s="318"/>
      <c r="U509" s="318"/>
      <c r="V509" s="318"/>
      <c r="W509" s="318"/>
      <c r="X509" s="318"/>
      <c r="Y509" s="318"/>
      <c r="Z509" s="318"/>
      <c r="AA509" s="318"/>
      <c r="AB509" s="318"/>
      <c r="AC509" s="318"/>
      <c r="AD509" s="318"/>
      <c r="AE509" s="318"/>
      <c r="AF509" s="318"/>
      <c r="AG509" s="318"/>
      <c r="AH509" s="318"/>
      <c r="AI509" s="318"/>
      <c r="AJ509" s="318"/>
      <c r="AK509" s="318"/>
      <c r="AL509" s="318"/>
      <c r="AM509" s="318"/>
      <c r="AN509" s="318"/>
      <c r="AO509" s="318"/>
      <c r="AP509" s="318"/>
      <c r="AQ509" s="318"/>
      <c r="AR509" s="331">
        <f t="shared" si="93"/>
        <v>4840</v>
      </c>
      <c r="AS509" s="331"/>
      <c r="AT509" s="331"/>
      <c r="AU509" s="331">
        <f t="shared" si="94"/>
        <v>4840</v>
      </c>
      <c r="AV509" s="332">
        <f>((AU509/BC509)*BB509)/1000</f>
        <v>1.3982222222222223</v>
      </c>
      <c r="AW509" s="332">
        <f>(AU509*BD509)/1000</f>
        <v>0.82280000000000009</v>
      </c>
      <c r="AX509" s="312"/>
      <c r="AY509" s="312"/>
      <c r="AZ509" s="318"/>
      <c r="BA509" s="331"/>
      <c r="BB509" s="609">
        <v>52</v>
      </c>
      <c r="BC509" s="606">
        <v>180</v>
      </c>
      <c r="BD509" s="701">
        <v>0.17</v>
      </c>
      <c r="BE509" s="688"/>
    </row>
    <row r="510" spans="1:57" s="351" customFormat="1" ht="15" customHeight="1" x14ac:dyDescent="0.25">
      <c r="A510" s="325"/>
      <c r="B510" s="373"/>
      <c r="C510" s="363" t="s">
        <v>30</v>
      </c>
      <c r="D510" s="361"/>
      <c r="E510" s="363"/>
      <c r="F510" s="363"/>
      <c r="G510" s="363"/>
      <c r="H510" s="504">
        <f>SUM(H509)</f>
        <v>4840</v>
      </c>
      <c r="I510" s="504"/>
      <c r="J510" s="504"/>
      <c r="K510" s="379">
        <f>SUM(K509)</f>
        <v>4840</v>
      </c>
      <c r="L510" s="367"/>
      <c r="M510" s="367"/>
      <c r="N510" s="367"/>
      <c r="O510" s="367"/>
      <c r="P510" s="367"/>
      <c r="Q510" s="367"/>
      <c r="R510" s="367"/>
      <c r="S510" s="367"/>
      <c r="T510" s="367"/>
      <c r="U510" s="367"/>
      <c r="V510" s="367"/>
      <c r="W510" s="367"/>
      <c r="X510" s="367"/>
      <c r="Y510" s="367"/>
      <c r="Z510" s="367"/>
      <c r="AA510" s="367"/>
      <c r="AB510" s="367"/>
      <c r="AC510" s="367"/>
      <c r="AD510" s="367"/>
      <c r="AE510" s="367"/>
      <c r="AF510" s="367"/>
      <c r="AG510" s="367"/>
      <c r="AH510" s="367"/>
      <c r="AI510" s="367"/>
      <c r="AJ510" s="367"/>
      <c r="AK510" s="367"/>
      <c r="AL510" s="367"/>
      <c r="AM510" s="367"/>
      <c r="AN510" s="367"/>
      <c r="AO510" s="367"/>
      <c r="AP510" s="367"/>
      <c r="AQ510" s="367"/>
      <c r="AR510" s="366">
        <f t="shared" si="93"/>
        <v>4840</v>
      </c>
      <c r="AS510" s="366"/>
      <c r="AT510" s="366"/>
      <c r="AU510" s="366">
        <f t="shared" si="94"/>
        <v>4840</v>
      </c>
      <c r="AV510" s="369">
        <f>SUM(AV509)</f>
        <v>1.3982222222222223</v>
      </c>
      <c r="AW510" s="369">
        <f>SUM(AW509)</f>
        <v>0.82280000000000009</v>
      </c>
      <c r="AX510" s="502"/>
      <c r="AY510" s="502"/>
      <c r="AZ510" s="366"/>
      <c r="BA510" s="366"/>
      <c r="BB510" s="584"/>
      <c r="BC510" s="585"/>
      <c r="BD510" s="586"/>
      <c r="BE510" s="733"/>
    </row>
    <row r="511" spans="1:57" s="324" customFormat="1" ht="15" customHeight="1" x14ac:dyDescent="0.25">
      <c r="A511" s="312">
        <v>1</v>
      </c>
      <c r="B511" s="424">
        <v>727533430005</v>
      </c>
      <c r="C511" s="678" t="s">
        <v>495</v>
      </c>
      <c r="D511" s="514" t="s">
        <v>29</v>
      </c>
      <c r="E511" s="732">
        <v>7</v>
      </c>
      <c r="F511" s="732">
        <v>63</v>
      </c>
      <c r="G511" s="732">
        <v>10</v>
      </c>
      <c r="H511" s="498"/>
      <c r="I511" s="498"/>
      <c r="J511" s="498"/>
      <c r="K511" s="317"/>
      <c r="L511" s="331"/>
      <c r="M511" s="331"/>
      <c r="N511" s="331"/>
      <c r="O511" s="318"/>
      <c r="P511" s="331">
        <v>280</v>
      </c>
      <c r="Q511" s="331"/>
      <c r="R511" s="331"/>
      <c r="S511" s="318">
        <f>SUM(P511:R511)</f>
        <v>280</v>
      </c>
      <c r="T511" s="318"/>
      <c r="U511" s="318"/>
      <c r="V511" s="318"/>
      <c r="W511" s="318"/>
      <c r="X511" s="318"/>
      <c r="Y511" s="318"/>
      <c r="Z511" s="318"/>
      <c r="AA511" s="318"/>
      <c r="AB511" s="318"/>
      <c r="AC511" s="318"/>
      <c r="AD511" s="318"/>
      <c r="AE511" s="318"/>
      <c r="AF511" s="318"/>
      <c r="AG511" s="318"/>
      <c r="AH511" s="318"/>
      <c r="AI511" s="318"/>
      <c r="AJ511" s="318"/>
      <c r="AK511" s="318"/>
      <c r="AL511" s="318"/>
      <c r="AM511" s="318"/>
      <c r="AN511" s="318"/>
      <c r="AO511" s="318"/>
      <c r="AP511" s="318"/>
      <c r="AQ511" s="318"/>
      <c r="AR511" s="331">
        <f t="shared" si="93"/>
        <v>280</v>
      </c>
      <c r="AS511" s="331"/>
      <c r="AT511" s="331"/>
      <c r="AU511" s="331">
        <f t="shared" si="94"/>
        <v>280</v>
      </c>
      <c r="AV511" s="332">
        <f>((AU511/BC511)*BB511)/1000</f>
        <v>0.106</v>
      </c>
      <c r="AW511" s="332">
        <f>(AU511*BD511)/1000</f>
        <v>4.7600000000000003E-2</v>
      </c>
      <c r="AX511" s="514"/>
      <c r="AY511" s="514"/>
      <c r="AZ511" s="331"/>
      <c r="BA511" s="331"/>
      <c r="BB511" s="424">
        <v>53</v>
      </c>
      <c r="BC511" s="635">
        <v>140</v>
      </c>
      <c r="BD511" s="636">
        <v>0.17</v>
      </c>
      <c r="BE511" s="515"/>
    </row>
    <row r="512" spans="1:57" s="351" customFormat="1" ht="15" customHeight="1" x14ac:dyDescent="0.25">
      <c r="A512" s="325"/>
      <c r="B512" s="373"/>
      <c r="C512" s="363" t="s">
        <v>30</v>
      </c>
      <c r="D512" s="361"/>
      <c r="E512" s="363"/>
      <c r="F512" s="363"/>
      <c r="G512" s="363"/>
      <c r="H512" s="504"/>
      <c r="I512" s="504"/>
      <c r="J512" s="504"/>
      <c r="K512" s="379"/>
      <c r="L512" s="366"/>
      <c r="M512" s="366"/>
      <c r="N512" s="366"/>
      <c r="O512" s="366"/>
      <c r="P512" s="366">
        <f>SUM(P511)</f>
        <v>280</v>
      </c>
      <c r="Q512" s="366"/>
      <c r="R512" s="366"/>
      <c r="S512" s="366">
        <f>SUM(S511)</f>
        <v>280</v>
      </c>
      <c r="T512" s="366"/>
      <c r="U512" s="366"/>
      <c r="V512" s="366"/>
      <c r="W512" s="366"/>
      <c r="X512" s="366"/>
      <c r="Y512" s="366"/>
      <c r="Z512" s="366"/>
      <c r="AA512" s="366"/>
      <c r="AB512" s="366"/>
      <c r="AC512" s="366"/>
      <c r="AD512" s="366"/>
      <c r="AE512" s="366"/>
      <c r="AF512" s="366"/>
      <c r="AG512" s="366"/>
      <c r="AH512" s="366"/>
      <c r="AI512" s="366"/>
      <c r="AJ512" s="366"/>
      <c r="AK512" s="366"/>
      <c r="AL512" s="366"/>
      <c r="AM512" s="366"/>
      <c r="AN512" s="366"/>
      <c r="AO512" s="366"/>
      <c r="AP512" s="366"/>
      <c r="AQ512" s="366"/>
      <c r="AR512" s="366">
        <f t="shared" si="93"/>
        <v>280</v>
      </c>
      <c r="AS512" s="366"/>
      <c r="AT512" s="366"/>
      <c r="AU512" s="366">
        <f t="shared" si="94"/>
        <v>280</v>
      </c>
      <c r="AV512" s="369">
        <f>SUM(AV511)</f>
        <v>0.106</v>
      </c>
      <c r="AW512" s="369">
        <f>SUM(AW511)</f>
        <v>4.7600000000000003E-2</v>
      </c>
      <c r="AX512" s="502"/>
      <c r="AY512" s="502"/>
      <c r="AZ512" s="366"/>
      <c r="BA512" s="366"/>
      <c r="BB512" s="584"/>
      <c r="BC512" s="585"/>
      <c r="BD512" s="586"/>
      <c r="BE512" s="733"/>
    </row>
    <row r="513" spans="1:57" s="324" customFormat="1" ht="15" customHeight="1" x14ac:dyDescent="0.25">
      <c r="A513" s="312">
        <v>1</v>
      </c>
      <c r="B513" s="424">
        <v>727542221002</v>
      </c>
      <c r="C513" s="678" t="s">
        <v>496</v>
      </c>
      <c r="D513" s="514" t="s">
        <v>29</v>
      </c>
      <c r="E513" s="732">
        <v>1</v>
      </c>
      <c r="F513" s="732">
        <v>84</v>
      </c>
      <c r="G513" s="732">
        <v>10</v>
      </c>
      <c r="H513" s="498"/>
      <c r="I513" s="498"/>
      <c r="J513" s="498"/>
      <c r="K513" s="317"/>
      <c r="L513" s="331"/>
      <c r="M513" s="331"/>
      <c r="N513" s="331"/>
      <c r="O513" s="318"/>
      <c r="P513" s="331">
        <v>30</v>
      </c>
      <c r="Q513" s="331"/>
      <c r="R513" s="331"/>
      <c r="S513" s="318">
        <f>SUM(P513:R513)</f>
        <v>30</v>
      </c>
      <c r="T513" s="318"/>
      <c r="U513" s="318"/>
      <c r="V513" s="318"/>
      <c r="W513" s="318"/>
      <c r="X513" s="318"/>
      <c r="Y513" s="318"/>
      <c r="Z513" s="318"/>
      <c r="AA513" s="318"/>
      <c r="AB513" s="318"/>
      <c r="AC513" s="318"/>
      <c r="AD513" s="318"/>
      <c r="AE513" s="318"/>
      <c r="AF513" s="318"/>
      <c r="AG513" s="318"/>
      <c r="AH513" s="318"/>
      <c r="AI513" s="318"/>
      <c r="AJ513" s="318"/>
      <c r="AK513" s="318"/>
      <c r="AL513" s="318"/>
      <c r="AM513" s="318"/>
      <c r="AN513" s="318"/>
      <c r="AO513" s="318"/>
      <c r="AP513" s="318"/>
      <c r="AQ513" s="318"/>
      <c r="AR513" s="331">
        <f t="shared" si="93"/>
        <v>30</v>
      </c>
      <c r="AS513" s="331"/>
      <c r="AT513" s="331"/>
      <c r="AU513" s="331">
        <f t="shared" si="94"/>
        <v>30</v>
      </c>
      <c r="AV513" s="332">
        <f>((AU513/BC513)*BB513)/1000</f>
        <v>5.3999999999999999E-2</v>
      </c>
      <c r="AW513" s="332">
        <f>(AU513*BD513)/1000</f>
        <v>2.265E-2</v>
      </c>
      <c r="AX513" s="514"/>
      <c r="AY513" s="514"/>
      <c r="AZ513" s="331"/>
      <c r="BA513" s="331"/>
      <c r="BB513" s="424">
        <v>54</v>
      </c>
      <c r="BC513" s="635">
        <v>30</v>
      </c>
      <c r="BD513" s="636">
        <v>0.755</v>
      </c>
      <c r="BE513" s="515"/>
    </row>
    <row r="514" spans="1:57" s="351" customFormat="1" ht="15" customHeight="1" x14ac:dyDescent="0.25">
      <c r="A514" s="325"/>
      <c r="B514" s="373"/>
      <c r="C514" s="363" t="s">
        <v>30</v>
      </c>
      <c r="D514" s="361"/>
      <c r="E514" s="363"/>
      <c r="F514" s="363"/>
      <c r="G514" s="363"/>
      <c r="H514" s="504"/>
      <c r="I514" s="504"/>
      <c r="J514" s="504"/>
      <c r="K514" s="379"/>
      <c r="L514" s="366"/>
      <c r="M514" s="366"/>
      <c r="N514" s="366"/>
      <c r="O514" s="366"/>
      <c r="P514" s="366">
        <f>SUM(P513)</f>
        <v>30</v>
      </c>
      <c r="Q514" s="366"/>
      <c r="R514" s="366"/>
      <c r="S514" s="366">
        <f>SUM(S513)</f>
        <v>30</v>
      </c>
      <c r="T514" s="366"/>
      <c r="U514" s="366"/>
      <c r="V514" s="366"/>
      <c r="W514" s="366"/>
      <c r="X514" s="366"/>
      <c r="Y514" s="366"/>
      <c r="Z514" s="366"/>
      <c r="AA514" s="366"/>
      <c r="AB514" s="366"/>
      <c r="AC514" s="366"/>
      <c r="AD514" s="366"/>
      <c r="AE514" s="366"/>
      <c r="AF514" s="366"/>
      <c r="AG514" s="366"/>
      <c r="AH514" s="366"/>
      <c r="AI514" s="366"/>
      <c r="AJ514" s="366"/>
      <c r="AK514" s="366"/>
      <c r="AL514" s="366"/>
      <c r="AM514" s="366"/>
      <c r="AN514" s="366"/>
      <c r="AO514" s="366"/>
      <c r="AP514" s="366"/>
      <c r="AQ514" s="366"/>
      <c r="AR514" s="366">
        <f t="shared" si="93"/>
        <v>30</v>
      </c>
      <c r="AS514" s="366"/>
      <c r="AT514" s="366"/>
      <c r="AU514" s="366">
        <f t="shared" si="94"/>
        <v>30</v>
      </c>
      <c r="AV514" s="369">
        <f>SUM(AV513)</f>
        <v>5.3999999999999999E-2</v>
      </c>
      <c r="AW514" s="369">
        <f>SUM(AW513)</f>
        <v>2.265E-2</v>
      </c>
      <c r="AX514" s="502"/>
      <c r="AY514" s="502"/>
      <c r="AZ514" s="366"/>
      <c r="BA514" s="366"/>
      <c r="BB514" s="584"/>
      <c r="BC514" s="585"/>
      <c r="BD514" s="586"/>
      <c r="BE514" s="733"/>
    </row>
    <row r="515" spans="1:57" s="324" customFormat="1" ht="15" customHeight="1" x14ac:dyDescent="0.25">
      <c r="A515" s="539" t="s">
        <v>59</v>
      </c>
      <c r="B515" s="539"/>
      <c r="C515" s="734" t="s">
        <v>497</v>
      </c>
      <c r="D515" s="703" t="s">
        <v>29</v>
      </c>
      <c r="E515" s="578" t="s">
        <v>188</v>
      </c>
      <c r="F515" s="578" t="s">
        <v>324</v>
      </c>
      <c r="G515" s="578" t="s">
        <v>47</v>
      </c>
      <c r="H515" s="540"/>
      <c r="I515" s="540"/>
      <c r="J515" s="540"/>
      <c r="K515" s="317"/>
      <c r="L515" s="541"/>
      <c r="M515" s="541"/>
      <c r="N515" s="541"/>
      <c r="O515" s="318"/>
      <c r="P515" s="541"/>
      <c r="Q515" s="541"/>
      <c r="R515" s="541"/>
      <c r="S515" s="318"/>
      <c r="T515" s="541">
        <v>3200</v>
      </c>
      <c r="U515" s="541"/>
      <c r="V515" s="541"/>
      <c r="W515" s="318">
        <f>SUM(T515:V515)</f>
        <v>3200</v>
      </c>
      <c r="X515" s="358"/>
      <c r="Y515" s="358"/>
      <c r="Z515" s="358"/>
      <c r="AA515" s="318"/>
      <c r="AB515" s="358"/>
      <c r="AC515" s="358"/>
      <c r="AD515" s="358"/>
      <c r="AE515" s="318"/>
      <c r="AF515" s="358"/>
      <c r="AG515" s="358"/>
      <c r="AH515" s="358"/>
      <c r="AI515" s="318"/>
      <c r="AJ515" s="358"/>
      <c r="AK515" s="358"/>
      <c r="AL515" s="358"/>
      <c r="AM515" s="318"/>
      <c r="AN515" s="358"/>
      <c r="AO515" s="358"/>
      <c r="AP515" s="358"/>
      <c r="AQ515" s="318"/>
      <c r="AR515" s="331">
        <f t="shared" si="93"/>
        <v>3200</v>
      </c>
      <c r="AS515" s="331"/>
      <c r="AT515" s="331"/>
      <c r="AU515" s="331">
        <f t="shared" si="94"/>
        <v>3200</v>
      </c>
      <c r="AV515" s="332">
        <f>AW515</f>
        <v>3.2000000000000001E-2</v>
      </c>
      <c r="AW515" s="332">
        <f>(AU515*BD515)/1000</f>
        <v>3.2000000000000001E-2</v>
      </c>
      <c r="AX515" s="614"/>
      <c r="AY515" s="614"/>
      <c r="AZ515" s="541"/>
      <c r="BA515" s="541"/>
      <c r="BB515" s="735"/>
      <c r="BC515" s="544"/>
      <c r="BD515" s="736">
        <v>0.01</v>
      </c>
      <c r="BE515" s="541"/>
    </row>
    <row r="516" spans="1:57" s="324" customFormat="1" ht="15" customHeight="1" x14ac:dyDescent="0.25">
      <c r="A516" s="539" t="s">
        <v>190</v>
      </c>
      <c r="B516" s="539"/>
      <c r="C516" s="734" t="s">
        <v>497</v>
      </c>
      <c r="D516" s="703" t="s">
        <v>29</v>
      </c>
      <c r="E516" s="578" t="s">
        <v>283</v>
      </c>
      <c r="F516" s="578" t="s">
        <v>319</v>
      </c>
      <c r="G516" s="578" t="s">
        <v>47</v>
      </c>
      <c r="H516" s="540"/>
      <c r="I516" s="540"/>
      <c r="J516" s="540"/>
      <c r="K516" s="317"/>
      <c r="L516" s="541"/>
      <c r="M516" s="541"/>
      <c r="N516" s="541"/>
      <c r="O516" s="318"/>
      <c r="P516" s="541"/>
      <c r="Q516" s="541"/>
      <c r="R516" s="541"/>
      <c r="S516" s="318"/>
      <c r="T516" s="541">
        <v>300</v>
      </c>
      <c r="U516" s="541"/>
      <c r="V516" s="541"/>
      <c r="W516" s="318">
        <f>SUM(T516:V516)</f>
        <v>300</v>
      </c>
      <c r="X516" s="358"/>
      <c r="Y516" s="358"/>
      <c r="Z516" s="358"/>
      <c r="AA516" s="318"/>
      <c r="AB516" s="358"/>
      <c r="AC516" s="358"/>
      <c r="AD516" s="358"/>
      <c r="AE516" s="318"/>
      <c r="AF516" s="358"/>
      <c r="AG516" s="358"/>
      <c r="AH516" s="358"/>
      <c r="AI516" s="318"/>
      <c r="AJ516" s="358"/>
      <c r="AK516" s="358"/>
      <c r="AL516" s="358"/>
      <c r="AM516" s="318"/>
      <c r="AN516" s="358"/>
      <c r="AO516" s="358"/>
      <c r="AP516" s="358"/>
      <c r="AQ516" s="318"/>
      <c r="AR516" s="331">
        <f t="shared" si="93"/>
        <v>300</v>
      </c>
      <c r="AS516" s="331"/>
      <c r="AT516" s="331"/>
      <c r="AU516" s="331">
        <f t="shared" si="94"/>
        <v>300</v>
      </c>
      <c r="AV516" s="332">
        <f>AW516</f>
        <v>3.0000000000000001E-3</v>
      </c>
      <c r="AW516" s="332">
        <f>(AU516*BD516)/1000</f>
        <v>3.0000000000000001E-3</v>
      </c>
      <c r="AX516" s="614"/>
      <c r="AY516" s="614"/>
      <c r="AZ516" s="541"/>
      <c r="BA516" s="541"/>
      <c r="BB516" s="735"/>
      <c r="BC516" s="544"/>
      <c r="BD516" s="736">
        <v>0.01</v>
      </c>
      <c r="BE516" s="541"/>
    </row>
    <row r="517" spans="1:57" s="324" customFormat="1" ht="15" customHeight="1" x14ac:dyDescent="0.25">
      <c r="A517" s="539" t="s">
        <v>191</v>
      </c>
      <c r="B517" s="539"/>
      <c r="C517" s="734" t="s">
        <v>497</v>
      </c>
      <c r="D517" s="703" t="s">
        <v>29</v>
      </c>
      <c r="E517" s="578" t="s">
        <v>197</v>
      </c>
      <c r="F517" s="578" t="s">
        <v>319</v>
      </c>
      <c r="G517" s="578" t="s">
        <v>47</v>
      </c>
      <c r="H517" s="540"/>
      <c r="I517" s="540"/>
      <c r="J517" s="540"/>
      <c r="K517" s="317"/>
      <c r="L517" s="541"/>
      <c r="M517" s="541"/>
      <c r="N517" s="541"/>
      <c r="O517" s="318"/>
      <c r="P517" s="541"/>
      <c r="Q517" s="541"/>
      <c r="R517" s="541"/>
      <c r="S517" s="318"/>
      <c r="T517" s="541">
        <v>100</v>
      </c>
      <c r="U517" s="541"/>
      <c r="V517" s="541"/>
      <c r="W517" s="318">
        <f>SUM(T517:V517)</f>
        <v>100</v>
      </c>
      <c r="X517" s="358"/>
      <c r="Y517" s="358"/>
      <c r="Z517" s="358"/>
      <c r="AA517" s="318"/>
      <c r="AB517" s="358"/>
      <c r="AC517" s="358"/>
      <c r="AD517" s="358"/>
      <c r="AE517" s="318"/>
      <c r="AF517" s="358"/>
      <c r="AG517" s="358"/>
      <c r="AH517" s="358"/>
      <c r="AI517" s="318"/>
      <c r="AJ517" s="358"/>
      <c r="AK517" s="358"/>
      <c r="AL517" s="358"/>
      <c r="AM517" s="318"/>
      <c r="AN517" s="358"/>
      <c r="AO517" s="358"/>
      <c r="AP517" s="358"/>
      <c r="AQ517" s="318"/>
      <c r="AR517" s="331">
        <f t="shared" si="93"/>
        <v>100</v>
      </c>
      <c r="AS517" s="331"/>
      <c r="AT517" s="331"/>
      <c r="AU517" s="331">
        <f t="shared" si="94"/>
        <v>100</v>
      </c>
      <c r="AV517" s="332">
        <f>AW517</f>
        <v>1E-3</v>
      </c>
      <c r="AW517" s="332">
        <f>(AU517*BD517)/1000</f>
        <v>1E-3</v>
      </c>
      <c r="AX517" s="614"/>
      <c r="AY517" s="614"/>
      <c r="AZ517" s="541"/>
      <c r="BA517" s="541"/>
      <c r="BB517" s="735"/>
      <c r="BC517" s="544"/>
      <c r="BD517" s="736">
        <v>0.01</v>
      </c>
      <c r="BE517" s="541"/>
    </row>
    <row r="518" spans="1:57" s="324" customFormat="1" ht="15" customHeight="1" x14ac:dyDescent="0.25">
      <c r="A518" s="539" t="s">
        <v>54</v>
      </c>
      <c r="B518" s="539"/>
      <c r="C518" s="734" t="s">
        <v>497</v>
      </c>
      <c r="D518" s="703" t="s">
        <v>29</v>
      </c>
      <c r="E518" s="578" t="s">
        <v>40</v>
      </c>
      <c r="F518" s="578" t="s">
        <v>319</v>
      </c>
      <c r="G518" s="578" t="s">
        <v>47</v>
      </c>
      <c r="H518" s="540"/>
      <c r="I518" s="540"/>
      <c r="J518" s="540"/>
      <c r="K518" s="317"/>
      <c r="L518" s="541"/>
      <c r="M518" s="541"/>
      <c r="N518" s="541"/>
      <c r="O518" s="318"/>
      <c r="P518" s="541"/>
      <c r="Q518" s="541"/>
      <c r="R518" s="541"/>
      <c r="S518" s="318"/>
      <c r="T518" s="541">
        <v>100</v>
      </c>
      <c r="U518" s="541"/>
      <c r="V518" s="541"/>
      <c r="W518" s="318">
        <f>SUM(T518:V518)</f>
        <v>100</v>
      </c>
      <c r="X518" s="358"/>
      <c r="Y518" s="358"/>
      <c r="Z518" s="358"/>
      <c r="AA518" s="318"/>
      <c r="AB518" s="358"/>
      <c r="AC518" s="358"/>
      <c r="AD518" s="358"/>
      <c r="AE518" s="318"/>
      <c r="AF518" s="358"/>
      <c r="AG518" s="358"/>
      <c r="AH518" s="358"/>
      <c r="AI518" s="318"/>
      <c r="AJ518" s="358"/>
      <c r="AK518" s="358"/>
      <c r="AL518" s="358"/>
      <c r="AM518" s="318"/>
      <c r="AN518" s="358"/>
      <c r="AO518" s="358"/>
      <c r="AP518" s="358"/>
      <c r="AQ518" s="318"/>
      <c r="AR518" s="331">
        <f t="shared" si="93"/>
        <v>100</v>
      </c>
      <c r="AS518" s="331"/>
      <c r="AT518" s="331"/>
      <c r="AU518" s="331">
        <f t="shared" si="94"/>
        <v>100</v>
      </c>
      <c r="AV518" s="332">
        <f>AW518</f>
        <v>1E-3</v>
      </c>
      <c r="AW518" s="332">
        <f>(AU518*BD518)/1000</f>
        <v>1E-3</v>
      </c>
      <c r="AX518" s="614"/>
      <c r="AY518" s="614"/>
      <c r="AZ518" s="541"/>
      <c r="BA518" s="541"/>
      <c r="BB518" s="735"/>
      <c r="BC518" s="544"/>
      <c r="BD518" s="736">
        <v>0.01</v>
      </c>
      <c r="BE518" s="541"/>
    </row>
    <row r="519" spans="1:57" s="351" customFormat="1" ht="15" customHeight="1" x14ac:dyDescent="0.25">
      <c r="A519" s="546"/>
      <c r="B519" s="552"/>
      <c r="C519" s="363" t="s">
        <v>30</v>
      </c>
      <c r="D519" s="361"/>
      <c r="E519" s="548"/>
      <c r="F519" s="548"/>
      <c r="G519" s="548"/>
      <c r="H519" s="549"/>
      <c r="I519" s="549"/>
      <c r="J519" s="549"/>
      <c r="K519" s="549"/>
      <c r="L519" s="550"/>
      <c r="M519" s="550"/>
      <c r="N519" s="550"/>
      <c r="O519" s="550"/>
      <c r="P519" s="550"/>
      <c r="Q519" s="550"/>
      <c r="R519" s="550"/>
      <c r="S519" s="550"/>
      <c r="T519" s="550">
        <f>SUM(T515:T518)</f>
        <v>3700</v>
      </c>
      <c r="U519" s="550"/>
      <c r="V519" s="550"/>
      <c r="W519" s="550">
        <f>SUM(W515:W518)</f>
        <v>3700</v>
      </c>
      <c r="X519" s="550"/>
      <c r="Y519" s="550"/>
      <c r="Z519" s="550"/>
      <c r="AA519" s="550"/>
      <c r="AB519" s="550"/>
      <c r="AC519" s="550"/>
      <c r="AD519" s="550"/>
      <c r="AE519" s="550"/>
      <c r="AF519" s="550"/>
      <c r="AG519" s="550"/>
      <c r="AH519" s="550"/>
      <c r="AI519" s="550"/>
      <c r="AJ519" s="550"/>
      <c r="AK519" s="550"/>
      <c r="AL519" s="550"/>
      <c r="AM519" s="550"/>
      <c r="AN519" s="550"/>
      <c r="AO519" s="550"/>
      <c r="AP519" s="550"/>
      <c r="AQ519" s="550"/>
      <c r="AR519" s="366">
        <f t="shared" si="93"/>
        <v>3700</v>
      </c>
      <c r="AS519" s="366"/>
      <c r="AT519" s="366"/>
      <c r="AU519" s="366">
        <f t="shared" si="94"/>
        <v>3700</v>
      </c>
      <c r="AV519" s="369">
        <f>AW519</f>
        <v>3.7000000000000005E-2</v>
      </c>
      <c r="AW519" s="583">
        <f>SUM(AW515:AW518)</f>
        <v>3.7000000000000005E-2</v>
      </c>
      <c r="AX519" s="546"/>
      <c r="AY519" s="546"/>
      <c r="AZ519" s="551"/>
      <c r="BA519" s="550"/>
      <c r="BB519" s="552"/>
      <c r="BC519" s="553"/>
      <c r="BD519" s="554"/>
      <c r="BE519" s="548"/>
    </row>
    <row r="520" spans="1:57" s="324" customFormat="1" ht="15" customHeight="1" x14ac:dyDescent="0.25">
      <c r="A520" s="512" t="s">
        <v>59</v>
      </c>
      <c r="B520" s="737">
        <v>728623213004</v>
      </c>
      <c r="C520" s="738" t="s">
        <v>498</v>
      </c>
      <c r="D520" s="512" t="s">
        <v>29</v>
      </c>
      <c r="E520" s="512" t="s">
        <v>499</v>
      </c>
      <c r="F520" s="512" t="s">
        <v>67</v>
      </c>
      <c r="G520" s="512" t="s">
        <v>47</v>
      </c>
      <c r="H520" s="498"/>
      <c r="I520" s="504"/>
      <c r="J520" s="504"/>
      <c r="K520" s="317"/>
      <c r="L520" s="366"/>
      <c r="M520" s="366"/>
      <c r="N520" s="366"/>
      <c r="O520" s="366"/>
      <c r="P520" s="366"/>
      <c r="Q520" s="366"/>
      <c r="R520" s="366"/>
      <c r="S520" s="366"/>
      <c r="T520" s="366"/>
      <c r="U520" s="366"/>
      <c r="V520" s="366"/>
      <c r="W520" s="366"/>
      <c r="X520" s="366"/>
      <c r="Y520" s="366"/>
      <c r="Z520" s="366"/>
      <c r="AA520" s="366"/>
      <c r="AB520" s="331">
        <v>50</v>
      </c>
      <c r="AC520" s="366"/>
      <c r="AD520" s="366"/>
      <c r="AE520" s="318">
        <f>SUM(AB520:AD520)</f>
        <v>50</v>
      </c>
      <c r="AF520" s="366"/>
      <c r="AG520" s="366"/>
      <c r="AH520" s="366"/>
      <c r="AI520" s="366"/>
      <c r="AJ520" s="366"/>
      <c r="AK520" s="366"/>
      <c r="AL520" s="366"/>
      <c r="AM520" s="366"/>
      <c r="AN520" s="366"/>
      <c r="AO520" s="366"/>
      <c r="AP520" s="366"/>
      <c r="AQ520" s="366"/>
      <c r="AR520" s="331">
        <f t="shared" si="93"/>
        <v>50</v>
      </c>
      <c r="AS520" s="331"/>
      <c r="AT520" s="331"/>
      <c r="AU520" s="331">
        <f t="shared" si="94"/>
        <v>50</v>
      </c>
      <c r="AV520" s="332">
        <f>((AU520/BC520)*BB520)/1000</f>
        <v>1.2500000000000001E-2</v>
      </c>
      <c r="AW520" s="332">
        <f>(AU520*BD520)/1000</f>
        <v>6.0000000000000001E-3</v>
      </c>
      <c r="AX520" s="502"/>
      <c r="AY520" s="502"/>
      <c r="AZ520" s="502"/>
      <c r="BA520" s="504"/>
      <c r="BB520" s="683">
        <v>25</v>
      </c>
      <c r="BC520" s="635">
        <v>100</v>
      </c>
      <c r="BD520" s="636">
        <v>0.12</v>
      </c>
      <c r="BE520" s="690"/>
    </row>
    <row r="521" spans="1:57" s="351" customFormat="1" ht="15" customHeight="1" x14ac:dyDescent="0.25">
      <c r="A521" s="362"/>
      <c r="B521" s="730"/>
      <c r="C521" s="363" t="s">
        <v>30</v>
      </c>
      <c r="D521" s="361"/>
      <c r="E521" s="362"/>
      <c r="F521" s="362"/>
      <c r="G521" s="362"/>
      <c r="H521" s="504"/>
      <c r="I521" s="504"/>
      <c r="J521" s="504"/>
      <c r="K521" s="504"/>
      <c r="L521" s="366"/>
      <c r="M521" s="366"/>
      <c r="N521" s="366"/>
      <c r="O521" s="366"/>
      <c r="P521" s="366"/>
      <c r="Q521" s="366"/>
      <c r="R521" s="366"/>
      <c r="S521" s="366"/>
      <c r="T521" s="366"/>
      <c r="U521" s="366"/>
      <c r="V521" s="366"/>
      <c r="W521" s="366"/>
      <c r="X521" s="366"/>
      <c r="Y521" s="366"/>
      <c r="Z521" s="366"/>
      <c r="AA521" s="366"/>
      <c r="AB521" s="366">
        <f>SUM(AB520:AB520)</f>
        <v>50</v>
      </c>
      <c r="AC521" s="366"/>
      <c r="AD521" s="366"/>
      <c r="AE521" s="366">
        <f>SUM(AE520:AE520)</f>
        <v>50</v>
      </c>
      <c r="AF521" s="366"/>
      <c r="AG521" s="366"/>
      <c r="AH521" s="366"/>
      <c r="AI521" s="366"/>
      <c r="AJ521" s="366"/>
      <c r="AK521" s="366"/>
      <c r="AL521" s="366"/>
      <c r="AM521" s="366"/>
      <c r="AN521" s="366"/>
      <c r="AO521" s="366"/>
      <c r="AP521" s="366"/>
      <c r="AQ521" s="366"/>
      <c r="AR521" s="366">
        <f t="shared" si="93"/>
        <v>50</v>
      </c>
      <c r="AS521" s="366"/>
      <c r="AT521" s="366"/>
      <c r="AU521" s="366">
        <f t="shared" si="94"/>
        <v>50</v>
      </c>
      <c r="AV521" s="506">
        <f>SUM(AV520:AV520)</f>
        <v>1.2500000000000001E-2</v>
      </c>
      <c r="AW521" s="506">
        <f>SUM(AW520:AW520)</f>
        <v>6.0000000000000001E-3</v>
      </c>
      <c r="AX521" s="502"/>
      <c r="AY521" s="502"/>
      <c r="AZ521" s="502"/>
      <c r="BA521" s="504"/>
      <c r="BB521" s="731"/>
      <c r="BC521" s="711"/>
      <c r="BD521" s="374"/>
      <c r="BE521" s="690"/>
    </row>
    <row r="522" spans="1:57" s="324" customFormat="1" ht="15" customHeight="1" x14ac:dyDescent="0.25">
      <c r="A522" s="632">
        <v>1</v>
      </c>
      <c r="B522" s="424">
        <v>728615250005</v>
      </c>
      <c r="C522" s="678" t="s">
        <v>500</v>
      </c>
      <c r="D522" s="514" t="s">
        <v>29</v>
      </c>
      <c r="E522" s="732">
        <v>11</v>
      </c>
      <c r="F522" s="732">
        <v>60</v>
      </c>
      <c r="G522" s="732" t="s">
        <v>501</v>
      </c>
      <c r="H522" s="498"/>
      <c r="I522" s="498"/>
      <c r="J522" s="498"/>
      <c r="K522" s="317"/>
      <c r="L522" s="331"/>
      <c r="M522" s="331"/>
      <c r="N522" s="331"/>
      <c r="O522" s="318"/>
      <c r="P522" s="331"/>
      <c r="Q522" s="331"/>
      <c r="R522" s="331"/>
      <c r="S522" s="318"/>
      <c r="T522" s="318"/>
      <c r="U522" s="318"/>
      <c r="V522" s="318"/>
      <c r="W522" s="318"/>
      <c r="X522" s="331"/>
      <c r="Y522" s="331"/>
      <c r="Z522" s="331"/>
      <c r="AA522" s="318"/>
      <c r="AB522" s="331">
        <v>274</v>
      </c>
      <c r="AC522" s="331"/>
      <c r="AD522" s="331"/>
      <c r="AE522" s="318">
        <f>SUM(AB522:AD522)</f>
        <v>274</v>
      </c>
      <c r="AF522" s="358"/>
      <c r="AG522" s="358"/>
      <c r="AH522" s="358"/>
      <c r="AI522" s="318"/>
      <c r="AJ522" s="358"/>
      <c r="AK522" s="358"/>
      <c r="AL522" s="358"/>
      <c r="AM522" s="318"/>
      <c r="AN522" s="358"/>
      <c r="AO522" s="358"/>
      <c r="AP522" s="358"/>
      <c r="AQ522" s="318"/>
      <c r="AR522" s="331">
        <f t="shared" si="93"/>
        <v>274</v>
      </c>
      <c r="AS522" s="331"/>
      <c r="AT522" s="331"/>
      <c r="AU522" s="331">
        <f t="shared" si="94"/>
        <v>274</v>
      </c>
      <c r="AV522" s="332">
        <f>((AU522/BC522)*BB522)/1000</f>
        <v>0.21691666666666665</v>
      </c>
      <c r="AW522" s="332">
        <f>(AU522*BD522)/1000</f>
        <v>0.13700000000000001</v>
      </c>
      <c r="AX522" s="514"/>
      <c r="AY522" s="514"/>
      <c r="AZ522" s="331"/>
      <c r="BA522" s="331">
        <v>2</v>
      </c>
      <c r="BB522" s="424">
        <v>38</v>
      </c>
      <c r="BC522" s="635">
        <v>48</v>
      </c>
      <c r="BD522" s="636">
        <v>0.5</v>
      </c>
      <c r="BE522" s="331"/>
    </row>
    <row r="523" spans="1:57" s="351" customFormat="1" ht="15" customHeight="1" x14ac:dyDescent="0.25">
      <c r="A523" s="502"/>
      <c r="B523" s="373"/>
      <c r="C523" s="363" t="s">
        <v>30</v>
      </c>
      <c r="D523" s="361"/>
      <c r="E523" s="690"/>
      <c r="F523" s="690"/>
      <c r="G523" s="690"/>
      <c r="H523" s="504"/>
      <c r="I523" s="504"/>
      <c r="J523" s="504"/>
      <c r="K523" s="504"/>
      <c r="L523" s="366"/>
      <c r="M523" s="366"/>
      <c r="N523" s="366"/>
      <c r="O523" s="366"/>
      <c r="P523" s="366"/>
      <c r="Q523" s="366"/>
      <c r="R523" s="366"/>
      <c r="S523" s="366"/>
      <c r="T523" s="366"/>
      <c r="U523" s="366"/>
      <c r="V523" s="366"/>
      <c r="W523" s="366"/>
      <c r="X523" s="366"/>
      <c r="Y523" s="366"/>
      <c r="Z523" s="366"/>
      <c r="AA523" s="366"/>
      <c r="AB523" s="366">
        <f>SUM(AB522:AB522)</f>
        <v>274</v>
      </c>
      <c r="AC523" s="366"/>
      <c r="AD523" s="366"/>
      <c r="AE523" s="366">
        <f>SUM(AE522:AE522)</f>
        <v>274</v>
      </c>
      <c r="AF523" s="366"/>
      <c r="AG523" s="366"/>
      <c r="AH523" s="366"/>
      <c r="AI523" s="366"/>
      <c r="AJ523" s="366"/>
      <c r="AK523" s="366"/>
      <c r="AL523" s="366"/>
      <c r="AM523" s="366"/>
      <c r="AN523" s="366"/>
      <c r="AO523" s="366"/>
      <c r="AP523" s="366"/>
      <c r="AQ523" s="366"/>
      <c r="AR523" s="366">
        <f t="shared" si="93"/>
        <v>274</v>
      </c>
      <c r="AS523" s="366"/>
      <c r="AT523" s="366"/>
      <c r="AU523" s="366">
        <f t="shared" si="94"/>
        <v>274</v>
      </c>
      <c r="AV523" s="506">
        <f>SUM(AV522:AV522)</f>
        <v>0.21691666666666665</v>
      </c>
      <c r="AW523" s="506">
        <f>SUM(AW522:AW522)</f>
        <v>0.13700000000000001</v>
      </c>
      <c r="AX523" s="502"/>
      <c r="AY523" s="502"/>
      <c r="AZ523" s="503"/>
      <c r="BA523" s="366"/>
      <c r="BB523" s="373"/>
      <c r="BC523" s="711"/>
      <c r="BD523" s="374"/>
      <c r="BE523" s="690"/>
    </row>
    <row r="524" spans="1:57" s="324" customFormat="1" ht="15" customHeight="1" x14ac:dyDescent="0.25">
      <c r="A524" s="312">
        <v>1</v>
      </c>
      <c r="B524" s="424">
        <v>728621214001</v>
      </c>
      <c r="C524" s="513" t="s">
        <v>502</v>
      </c>
      <c r="D524" s="514" t="s">
        <v>29</v>
      </c>
      <c r="E524" s="515">
        <v>12</v>
      </c>
      <c r="F524" s="515">
        <v>57</v>
      </c>
      <c r="G524" s="515" t="s">
        <v>503</v>
      </c>
      <c r="H524" s="498"/>
      <c r="I524" s="498"/>
      <c r="J524" s="498"/>
      <c r="K524" s="317"/>
      <c r="L524" s="331"/>
      <c r="M524" s="331"/>
      <c r="N524" s="331"/>
      <c r="O524" s="318"/>
      <c r="P524" s="331">
        <v>1</v>
      </c>
      <c r="Q524" s="331"/>
      <c r="R524" s="331"/>
      <c r="S524" s="318">
        <f>SUM(P524:R524)</f>
        <v>1</v>
      </c>
      <c r="T524" s="318"/>
      <c r="U524" s="318"/>
      <c r="V524" s="318"/>
      <c r="W524" s="318"/>
      <c r="X524" s="318"/>
      <c r="Y524" s="318"/>
      <c r="Z524" s="318"/>
      <c r="AA524" s="318"/>
      <c r="AB524" s="318"/>
      <c r="AC524" s="318"/>
      <c r="AD524" s="318"/>
      <c r="AE524" s="318"/>
      <c r="AF524" s="318"/>
      <c r="AG524" s="318"/>
      <c r="AH524" s="318"/>
      <c r="AI524" s="318"/>
      <c r="AJ524" s="318"/>
      <c r="AK524" s="318"/>
      <c r="AL524" s="318"/>
      <c r="AM524" s="318"/>
      <c r="AN524" s="318"/>
      <c r="AO524" s="318"/>
      <c r="AP524" s="318"/>
      <c r="AQ524" s="318"/>
      <c r="AR524" s="331">
        <f t="shared" si="93"/>
        <v>1</v>
      </c>
      <c r="AS524" s="331"/>
      <c r="AT524" s="331"/>
      <c r="AU524" s="331">
        <f t="shared" si="94"/>
        <v>1</v>
      </c>
      <c r="AV524" s="332">
        <f>((AU524/BC524)*BB524)/1000</f>
        <v>5.5000000000000003E-4</v>
      </c>
      <c r="AW524" s="332">
        <f>(AU524*BD524)/1000</f>
        <v>3.5499999999999996E-4</v>
      </c>
      <c r="AX524" s="514"/>
      <c r="AY524" s="514"/>
      <c r="AZ524" s="331"/>
      <c r="BA524" s="331"/>
      <c r="BB524" s="424">
        <v>44</v>
      </c>
      <c r="BC524" s="635">
        <v>80</v>
      </c>
      <c r="BD524" s="636">
        <v>0.35499999999999998</v>
      </c>
      <c r="BE524" s="515"/>
    </row>
    <row r="525" spans="1:57" s="351" customFormat="1" ht="15" customHeight="1" x14ac:dyDescent="0.25">
      <c r="A525" s="325"/>
      <c r="B525" s="373"/>
      <c r="C525" s="363" t="s">
        <v>30</v>
      </c>
      <c r="D525" s="361"/>
      <c r="E525" s="363"/>
      <c r="F525" s="363"/>
      <c r="G525" s="363"/>
      <c r="H525" s="504"/>
      <c r="I525" s="504"/>
      <c r="J525" s="504"/>
      <c r="K525" s="379"/>
      <c r="L525" s="366"/>
      <c r="M525" s="366"/>
      <c r="N525" s="366"/>
      <c r="O525" s="366"/>
      <c r="P525" s="366">
        <f>SUM(P524)</f>
        <v>1</v>
      </c>
      <c r="Q525" s="366"/>
      <c r="R525" s="366"/>
      <c r="S525" s="366">
        <f>SUM(S524)</f>
        <v>1</v>
      </c>
      <c r="T525" s="366"/>
      <c r="U525" s="366"/>
      <c r="V525" s="366"/>
      <c r="W525" s="366"/>
      <c r="X525" s="366"/>
      <c r="Y525" s="366"/>
      <c r="Z525" s="366"/>
      <c r="AA525" s="366"/>
      <c r="AB525" s="366"/>
      <c r="AC525" s="366"/>
      <c r="AD525" s="366"/>
      <c r="AE525" s="366"/>
      <c r="AF525" s="366"/>
      <c r="AG525" s="366"/>
      <c r="AH525" s="366"/>
      <c r="AI525" s="366"/>
      <c r="AJ525" s="366"/>
      <c r="AK525" s="366"/>
      <c r="AL525" s="366"/>
      <c r="AM525" s="366"/>
      <c r="AN525" s="366"/>
      <c r="AO525" s="366"/>
      <c r="AP525" s="366"/>
      <c r="AQ525" s="366"/>
      <c r="AR525" s="366">
        <f t="shared" si="93"/>
        <v>1</v>
      </c>
      <c r="AS525" s="366"/>
      <c r="AT525" s="366"/>
      <c r="AU525" s="366">
        <f t="shared" si="94"/>
        <v>1</v>
      </c>
      <c r="AV525" s="369">
        <f>SUM(AV524)</f>
        <v>5.5000000000000003E-4</v>
      </c>
      <c r="AW525" s="369">
        <f>SUM(AW524)</f>
        <v>3.5499999999999996E-4</v>
      </c>
      <c r="AX525" s="502"/>
      <c r="AY525" s="502"/>
      <c r="AZ525" s="366"/>
      <c r="BA525" s="366"/>
      <c r="BB525" s="584"/>
      <c r="BC525" s="585"/>
      <c r="BD525" s="586"/>
      <c r="BE525" s="733"/>
    </row>
    <row r="526" spans="1:57" s="324" customFormat="1" ht="15" customHeight="1" x14ac:dyDescent="0.25">
      <c r="A526" s="609">
        <v>1</v>
      </c>
      <c r="B526" s="537">
        <v>51.000001026</v>
      </c>
      <c r="C526" s="739" t="s">
        <v>504</v>
      </c>
      <c r="D526" s="512" t="s">
        <v>29</v>
      </c>
      <c r="E526" s="512">
        <v>3</v>
      </c>
      <c r="F526" s="512">
        <v>68</v>
      </c>
      <c r="G526" s="512">
        <v>265</v>
      </c>
      <c r="H526" s="498"/>
      <c r="I526" s="498"/>
      <c r="J526" s="498"/>
      <c r="K526" s="498"/>
      <c r="L526" s="331"/>
      <c r="M526" s="331"/>
      <c r="N526" s="331"/>
      <c r="O526" s="331"/>
      <c r="P526" s="331"/>
      <c r="Q526" s="331"/>
      <c r="R526" s="331"/>
      <c r="S526" s="331"/>
      <c r="T526" s="331"/>
      <c r="U526" s="331"/>
      <c r="V526" s="331"/>
      <c r="W526" s="331"/>
      <c r="X526" s="331">
        <v>1</v>
      </c>
      <c r="Y526" s="331"/>
      <c r="Z526" s="331"/>
      <c r="AA526" s="331">
        <f t="shared" ref="AA526:AA544" si="95">SUM(X526:Z526)</f>
        <v>1</v>
      </c>
      <c r="AB526" s="331"/>
      <c r="AC526" s="331"/>
      <c r="AD526" s="331"/>
      <c r="AE526" s="331"/>
      <c r="AF526" s="331"/>
      <c r="AG526" s="331"/>
      <c r="AH526" s="331"/>
      <c r="AI526" s="331"/>
      <c r="AJ526" s="331"/>
      <c r="AK526" s="331"/>
      <c r="AL526" s="331"/>
      <c r="AM526" s="331"/>
      <c r="AN526" s="331"/>
      <c r="AO526" s="331"/>
      <c r="AP526" s="331"/>
      <c r="AQ526" s="331"/>
      <c r="AR526" s="331">
        <f t="shared" si="93"/>
        <v>1</v>
      </c>
      <c r="AS526" s="331"/>
      <c r="AT526" s="331"/>
      <c r="AU526" s="331">
        <f t="shared" si="94"/>
        <v>1</v>
      </c>
      <c r="AV526" s="332">
        <f t="shared" ref="AV526:AV544" si="96">((AU526/BC526)*BB526)/1000</f>
        <v>1.3888888888888889E-4</v>
      </c>
      <c r="AW526" s="332">
        <f t="shared" ref="AW526:AW544" si="97">(AU526*BD526)/1000</f>
        <v>9.800000000000001E-5</v>
      </c>
      <c r="AX526" s="609"/>
      <c r="AY526" s="609"/>
      <c r="AZ526" s="609"/>
      <c r="BA526" s="609"/>
      <c r="BB526" s="609">
        <v>55</v>
      </c>
      <c r="BC526" s="609">
        <v>396</v>
      </c>
      <c r="BD526" s="740">
        <v>9.8000000000000004E-2</v>
      </c>
      <c r="BE526" s="609"/>
    </row>
    <row r="527" spans="1:57" s="324" customFormat="1" ht="15" customHeight="1" x14ac:dyDescent="0.25">
      <c r="A527" s="609">
        <v>2</v>
      </c>
      <c r="B527" s="537">
        <v>51.000001026</v>
      </c>
      <c r="C527" s="739" t="s">
        <v>504</v>
      </c>
      <c r="D527" s="512" t="s">
        <v>29</v>
      </c>
      <c r="E527" s="512">
        <v>2</v>
      </c>
      <c r="F527" s="512">
        <v>66</v>
      </c>
      <c r="G527" s="512">
        <v>265</v>
      </c>
      <c r="H527" s="498"/>
      <c r="I527" s="498"/>
      <c r="J527" s="498"/>
      <c r="K527" s="498"/>
      <c r="L527" s="331"/>
      <c r="M527" s="331"/>
      <c r="N527" s="331"/>
      <c r="O527" s="331"/>
      <c r="P527" s="331"/>
      <c r="Q527" s="331"/>
      <c r="R527" s="331"/>
      <c r="S527" s="331"/>
      <c r="T527" s="331"/>
      <c r="U527" s="331"/>
      <c r="V527" s="331"/>
      <c r="W527" s="331"/>
      <c r="X527" s="331">
        <v>1</v>
      </c>
      <c r="Y527" s="331"/>
      <c r="Z527" s="331"/>
      <c r="AA527" s="331">
        <f t="shared" si="95"/>
        <v>1</v>
      </c>
      <c r="AB527" s="331"/>
      <c r="AC527" s="331"/>
      <c r="AD527" s="331"/>
      <c r="AE527" s="331"/>
      <c r="AF527" s="331"/>
      <c r="AG527" s="331"/>
      <c r="AH527" s="331"/>
      <c r="AI527" s="331"/>
      <c r="AJ527" s="331"/>
      <c r="AK527" s="331"/>
      <c r="AL527" s="331"/>
      <c r="AM527" s="331"/>
      <c r="AN527" s="331"/>
      <c r="AO527" s="331"/>
      <c r="AP527" s="331"/>
      <c r="AQ527" s="331"/>
      <c r="AR527" s="331">
        <f t="shared" si="93"/>
        <v>1</v>
      </c>
      <c r="AS527" s="331"/>
      <c r="AT527" s="331"/>
      <c r="AU527" s="331">
        <f t="shared" si="94"/>
        <v>1</v>
      </c>
      <c r="AV527" s="332">
        <f t="shared" si="96"/>
        <v>1.3888888888888889E-4</v>
      </c>
      <c r="AW527" s="332">
        <f t="shared" si="97"/>
        <v>9.800000000000001E-5</v>
      </c>
      <c r="AX527" s="609"/>
      <c r="AY527" s="609"/>
      <c r="AZ527" s="609"/>
      <c r="BA527" s="609"/>
      <c r="BB527" s="609">
        <v>55</v>
      </c>
      <c r="BC527" s="609">
        <v>396</v>
      </c>
      <c r="BD527" s="740">
        <v>9.8000000000000004E-2</v>
      </c>
      <c r="BE527" s="609"/>
    </row>
    <row r="528" spans="1:57" s="324" customFormat="1" ht="15" customHeight="1" x14ac:dyDescent="0.25">
      <c r="A528" s="609">
        <v>3</v>
      </c>
      <c r="B528" s="537">
        <v>51.000001026</v>
      </c>
      <c r="C528" s="739" t="s">
        <v>504</v>
      </c>
      <c r="D528" s="512" t="s">
        <v>29</v>
      </c>
      <c r="E528" s="512">
        <v>10</v>
      </c>
      <c r="F528" s="512">
        <v>63</v>
      </c>
      <c r="G528" s="512">
        <v>11</v>
      </c>
      <c r="H528" s="498"/>
      <c r="I528" s="498"/>
      <c r="J528" s="498"/>
      <c r="K528" s="498"/>
      <c r="L528" s="331"/>
      <c r="M528" s="331"/>
      <c r="N528" s="331"/>
      <c r="O528" s="331"/>
      <c r="P528" s="331"/>
      <c r="Q528" s="331"/>
      <c r="R528" s="331"/>
      <c r="S528" s="331"/>
      <c r="T528" s="331"/>
      <c r="U528" s="331"/>
      <c r="V528" s="331"/>
      <c r="W528" s="331"/>
      <c r="X528" s="331">
        <v>1</v>
      </c>
      <c r="Y528" s="331"/>
      <c r="Z528" s="331"/>
      <c r="AA528" s="331">
        <f t="shared" si="95"/>
        <v>1</v>
      </c>
      <c r="AB528" s="331"/>
      <c r="AC528" s="331"/>
      <c r="AD528" s="331"/>
      <c r="AE528" s="331"/>
      <c r="AF528" s="331"/>
      <c r="AG528" s="331"/>
      <c r="AH528" s="331"/>
      <c r="AI528" s="331"/>
      <c r="AJ528" s="331"/>
      <c r="AK528" s="331"/>
      <c r="AL528" s="331"/>
      <c r="AM528" s="331"/>
      <c r="AN528" s="331"/>
      <c r="AO528" s="331"/>
      <c r="AP528" s="331"/>
      <c r="AQ528" s="331"/>
      <c r="AR528" s="331">
        <f t="shared" si="93"/>
        <v>1</v>
      </c>
      <c r="AS528" s="331"/>
      <c r="AT528" s="331"/>
      <c r="AU528" s="331">
        <f t="shared" si="94"/>
        <v>1</v>
      </c>
      <c r="AV528" s="332">
        <f t="shared" si="96"/>
        <v>1.3888888888888889E-4</v>
      </c>
      <c r="AW528" s="332">
        <f t="shared" si="97"/>
        <v>9.800000000000001E-5</v>
      </c>
      <c r="AX528" s="609"/>
      <c r="AY528" s="609"/>
      <c r="AZ528" s="609"/>
      <c r="BA528" s="609"/>
      <c r="BB528" s="609">
        <v>55</v>
      </c>
      <c r="BC528" s="609">
        <v>396</v>
      </c>
      <c r="BD528" s="740">
        <v>9.8000000000000004E-2</v>
      </c>
      <c r="BE528" s="609"/>
    </row>
    <row r="529" spans="1:57" s="324" customFormat="1" ht="15" customHeight="1" x14ac:dyDescent="0.25">
      <c r="A529" s="609">
        <v>4</v>
      </c>
      <c r="B529" s="537">
        <v>51.000001026</v>
      </c>
      <c r="C529" s="739" t="s">
        <v>504</v>
      </c>
      <c r="D529" s="512" t="s">
        <v>29</v>
      </c>
      <c r="E529" s="512">
        <v>3</v>
      </c>
      <c r="F529" s="512">
        <v>63</v>
      </c>
      <c r="G529" s="512">
        <v>11</v>
      </c>
      <c r="H529" s="498"/>
      <c r="I529" s="498"/>
      <c r="J529" s="498"/>
      <c r="K529" s="498"/>
      <c r="L529" s="331"/>
      <c r="M529" s="331"/>
      <c r="N529" s="331"/>
      <c r="O529" s="331"/>
      <c r="P529" s="331"/>
      <c r="Q529" s="331"/>
      <c r="R529" s="331"/>
      <c r="S529" s="331"/>
      <c r="T529" s="331"/>
      <c r="U529" s="331"/>
      <c r="V529" s="331"/>
      <c r="W529" s="331"/>
      <c r="X529" s="331">
        <v>6</v>
      </c>
      <c r="Y529" s="331"/>
      <c r="Z529" s="331"/>
      <c r="AA529" s="331">
        <f t="shared" si="95"/>
        <v>6</v>
      </c>
      <c r="AB529" s="331"/>
      <c r="AC529" s="331"/>
      <c r="AD529" s="331"/>
      <c r="AE529" s="331"/>
      <c r="AF529" s="331"/>
      <c r="AG529" s="331"/>
      <c r="AH529" s="331"/>
      <c r="AI529" s="331"/>
      <c r="AJ529" s="331"/>
      <c r="AK529" s="331"/>
      <c r="AL529" s="331"/>
      <c r="AM529" s="331"/>
      <c r="AN529" s="331"/>
      <c r="AO529" s="331"/>
      <c r="AP529" s="331"/>
      <c r="AQ529" s="331"/>
      <c r="AR529" s="331">
        <f t="shared" si="93"/>
        <v>6</v>
      </c>
      <c r="AS529" s="331"/>
      <c r="AT529" s="331"/>
      <c r="AU529" s="331">
        <f t="shared" si="94"/>
        <v>6</v>
      </c>
      <c r="AV529" s="332">
        <f t="shared" si="96"/>
        <v>8.3333333333333339E-4</v>
      </c>
      <c r="AW529" s="332">
        <f t="shared" si="97"/>
        <v>5.8800000000000009E-4</v>
      </c>
      <c r="AX529" s="609"/>
      <c r="AY529" s="609"/>
      <c r="AZ529" s="609"/>
      <c r="BA529" s="609"/>
      <c r="BB529" s="609">
        <v>55</v>
      </c>
      <c r="BC529" s="609">
        <v>396</v>
      </c>
      <c r="BD529" s="740">
        <v>9.8000000000000004E-2</v>
      </c>
      <c r="BE529" s="609"/>
    </row>
    <row r="530" spans="1:57" s="324" customFormat="1" ht="15" customHeight="1" x14ac:dyDescent="0.25">
      <c r="A530" s="609">
        <v>5</v>
      </c>
      <c r="B530" s="537">
        <v>51.000001026</v>
      </c>
      <c r="C530" s="739" t="s">
        <v>504</v>
      </c>
      <c r="D530" s="512" t="s">
        <v>29</v>
      </c>
      <c r="E530" s="512">
        <v>2</v>
      </c>
      <c r="F530" s="512">
        <v>63</v>
      </c>
      <c r="G530" s="512">
        <v>11</v>
      </c>
      <c r="H530" s="498"/>
      <c r="I530" s="498"/>
      <c r="J530" s="498"/>
      <c r="K530" s="498"/>
      <c r="L530" s="331"/>
      <c r="M530" s="331"/>
      <c r="N530" s="331"/>
      <c r="O530" s="331"/>
      <c r="P530" s="331"/>
      <c r="Q530" s="331"/>
      <c r="R530" s="331"/>
      <c r="S530" s="331"/>
      <c r="T530" s="331"/>
      <c r="U530" s="331"/>
      <c r="V530" s="331"/>
      <c r="W530" s="331"/>
      <c r="X530" s="331">
        <v>1</v>
      </c>
      <c r="Y530" s="331"/>
      <c r="Z530" s="331"/>
      <c r="AA530" s="331">
        <f t="shared" si="95"/>
        <v>1</v>
      </c>
      <c r="AB530" s="331"/>
      <c r="AC530" s="331"/>
      <c r="AD530" s="331"/>
      <c r="AE530" s="331"/>
      <c r="AF530" s="331"/>
      <c r="AG530" s="331"/>
      <c r="AH530" s="331"/>
      <c r="AI530" s="331"/>
      <c r="AJ530" s="331"/>
      <c r="AK530" s="331"/>
      <c r="AL530" s="331"/>
      <c r="AM530" s="331"/>
      <c r="AN530" s="331"/>
      <c r="AO530" s="331"/>
      <c r="AP530" s="331"/>
      <c r="AQ530" s="331"/>
      <c r="AR530" s="331">
        <f t="shared" si="93"/>
        <v>1</v>
      </c>
      <c r="AS530" s="331"/>
      <c r="AT530" s="331"/>
      <c r="AU530" s="331">
        <f t="shared" si="94"/>
        <v>1</v>
      </c>
      <c r="AV530" s="332">
        <f t="shared" si="96"/>
        <v>1.3888888888888889E-4</v>
      </c>
      <c r="AW530" s="332">
        <f t="shared" si="97"/>
        <v>9.800000000000001E-5</v>
      </c>
      <c r="AX530" s="609"/>
      <c r="AY530" s="609"/>
      <c r="AZ530" s="609"/>
      <c r="BA530" s="609"/>
      <c r="BB530" s="609">
        <v>55</v>
      </c>
      <c r="BC530" s="609">
        <v>396</v>
      </c>
      <c r="BD530" s="740">
        <v>9.8000000000000004E-2</v>
      </c>
      <c r="BE530" s="609"/>
    </row>
    <row r="531" spans="1:57" s="324" customFormat="1" ht="15" customHeight="1" x14ac:dyDescent="0.25">
      <c r="A531" s="609">
        <v>6</v>
      </c>
      <c r="B531" s="537">
        <v>51.000001026</v>
      </c>
      <c r="C531" s="739" t="s">
        <v>504</v>
      </c>
      <c r="D531" s="512" t="s">
        <v>29</v>
      </c>
      <c r="E531" s="512">
        <v>9</v>
      </c>
      <c r="F531" s="512">
        <v>57</v>
      </c>
      <c r="G531" s="512">
        <v>3603</v>
      </c>
      <c r="H531" s="498"/>
      <c r="I531" s="498"/>
      <c r="J531" s="498"/>
      <c r="K531" s="498"/>
      <c r="L531" s="331"/>
      <c r="M531" s="331"/>
      <c r="N531" s="331"/>
      <c r="O531" s="331"/>
      <c r="P531" s="331"/>
      <c r="Q531" s="331"/>
      <c r="R531" s="331"/>
      <c r="S531" s="331"/>
      <c r="T531" s="331"/>
      <c r="U531" s="331"/>
      <c r="V531" s="331"/>
      <c r="W531" s="331"/>
      <c r="X531" s="331">
        <v>2</v>
      </c>
      <c r="Y531" s="331"/>
      <c r="Z531" s="331"/>
      <c r="AA531" s="331">
        <f t="shared" si="95"/>
        <v>2</v>
      </c>
      <c r="AB531" s="331"/>
      <c r="AC531" s="331"/>
      <c r="AD531" s="331"/>
      <c r="AE531" s="331"/>
      <c r="AF531" s="331"/>
      <c r="AG531" s="331"/>
      <c r="AH531" s="331"/>
      <c r="AI531" s="331"/>
      <c r="AJ531" s="331"/>
      <c r="AK531" s="331"/>
      <c r="AL531" s="331"/>
      <c r="AM531" s="331"/>
      <c r="AN531" s="331"/>
      <c r="AO531" s="331"/>
      <c r="AP531" s="331"/>
      <c r="AQ531" s="331"/>
      <c r="AR531" s="331">
        <f t="shared" si="93"/>
        <v>2</v>
      </c>
      <c r="AS531" s="331"/>
      <c r="AT531" s="331"/>
      <c r="AU531" s="331">
        <f t="shared" si="94"/>
        <v>2</v>
      </c>
      <c r="AV531" s="332">
        <f t="shared" si="96"/>
        <v>2.7777777777777778E-4</v>
      </c>
      <c r="AW531" s="332">
        <f t="shared" si="97"/>
        <v>1.9600000000000002E-4</v>
      </c>
      <c r="AX531" s="609"/>
      <c r="AY531" s="609"/>
      <c r="AZ531" s="609"/>
      <c r="BA531" s="609"/>
      <c r="BB531" s="609">
        <v>55</v>
      </c>
      <c r="BC531" s="609">
        <v>396</v>
      </c>
      <c r="BD531" s="740">
        <v>9.8000000000000004E-2</v>
      </c>
      <c r="BE531" s="609"/>
    </row>
    <row r="532" spans="1:57" s="324" customFormat="1" ht="15" customHeight="1" x14ac:dyDescent="0.25">
      <c r="A532" s="609">
        <v>7</v>
      </c>
      <c r="B532" s="537">
        <v>51.000001026</v>
      </c>
      <c r="C532" s="739" t="s">
        <v>504</v>
      </c>
      <c r="D532" s="512" t="s">
        <v>29</v>
      </c>
      <c r="E532" s="512">
        <v>2</v>
      </c>
      <c r="F532" s="512">
        <v>57</v>
      </c>
      <c r="G532" s="512">
        <v>603</v>
      </c>
      <c r="H532" s="498"/>
      <c r="I532" s="498"/>
      <c r="J532" s="498"/>
      <c r="K532" s="498"/>
      <c r="L532" s="331"/>
      <c r="M532" s="331"/>
      <c r="N532" s="331"/>
      <c r="O532" s="331"/>
      <c r="P532" s="331"/>
      <c r="Q532" s="331"/>
      <c r="R532" s="331"/>
      <c r="S532" s="331"/>
      <c r="T532" s="331"/>
      <c r="U532" s="331"/>
      <c r="V532" s="331"/>
      <c r="W532" s="331"/>
      <c r="X532" s="331">
        <v>1</v>
      </c>
      <c r="Y532" s="331"/>
      <c r="Z532" s="331"/>
      <c r="AA532" s="331">
        <f t="shared" si="95"/>
        <v>1</v>
      </c>
      <c r="AB532" s="331"/>
      <c r="AC532" s="331"/>
      <c r="AD532" s="331"/>
      <c r="AE532" s="331"/>
      <c r="AF532" s="331"/>
      <c r="AG532" s="331"/>
      <c r="AH532" s="331"/>
      <c r="AI532" s="331"/>
      <c r="AJ532" s="331"/>
      <c r="AK532" s="331"/>
      <c r="AL532" s="331"/>
      <c r="AM532" s="331"/>
      <c r="AN532" s="331"/>
      <c r="AO532" s="331"/>
      <c r="AP532" s="331"/>
      <c r="AQ532" s="331"/>
      <c r="AR532" s="331">
        <f t="shared" si="93"/>
        <v>1</v>
      </c>
      <c r="AS532" s="331"/>
      <c r="AT532" s="331"/>
      <c r="AU532" s="331">
        <f t="shared" si="94"/>
        <v>1</v>
      </c>
      <c r="AV532" s="332">
        <f t="shared" si="96"/>
        <v>1.3888888888888889E-4</v>
      </c>
      <c r="AW532" s="332">
        <f t="shared" si="97"/>
        <v>9.800000000000001E-5</v>
      </c>
      <c r="AX532" s="609"/>
      <c r="AY532" s="609"/>
      <c r="AZ532" s="609"/>
      <c r="BA532" s="609"/>
      <c r="BB532" s="609">
        <v>55</v>
      </c>
      <c r="BC532" s="609">
        <v>396</v>
      </c>
      <c r="BD532" s="740">
        <v>9.8000000000000004E-2</v>
      </c>
      <c r="BE532" s="609"/>
    </row>
    <row r="533" spans="1:57" s="324" customFormat="1" ht="15" customHeight="1" x14ac:dyDescent="0.25">
      <c r="A533" s="609">
        <v>8</v>
      </c>
      <c r="B533" s="537">
        <v>51.000001026</v>
      </c>
      <c r="C533" s="739" t="s">
        <v>504</v>
      </c>
      <c r="D533" s="512" t="s">
        <v>29</v>
      </c>
      <c r="E533" s="512">
        <v>22</v>
      </c>
      <c r="F533" s="512">
        <v>56</v>
      </c>
      <c r="G533" s="512">
        <v>603</v>
      </c>
      <c r="H533" s="498"/>
      <c r="I533" s="498"/>
      <c r="J533" s="498"/>
      <c r="K533" s="498"/>
      <c r="L533" s="331"/>
      <c r="M533" s="331"/>
      <c r="N533" s="331"/>
      <c r="O533" s="331"/>
      <c r="P533" s="331"/>
      <c r="Q533" s="331"/>
      <c r="R533" s="331"/>
      <c r="S533" s="331"/>
      <c r="T533" s="331"/>
      <c r="U533" s="331"/>
      <c r="V533" s="331"/>
      <c r="W533" s="331"/>
      <c r="X533" s="331">
        <v>3</v>
      </c>
      <c r="Y533" s="331"/>
      <c r="Z533" s="331"/>
      <c r="AA533" s="331">
        <f t="shared" si="95"/>
        <v>3</v>
      </c>
      <c r="AB533" s="331"/>
      <c r="AC533" s="331"/>
      <c r="AD533" s="331"/>
      <c r="AE533" s="331"/>
      <c r="AF533" s="331"/>
      <c r="AG533" s="331"/>
      <c r="AH533" s="331"/>
      <c r="AI533" s="331"/>
      <c r="AJ533" s="331"/>
      <c r="AK533" s="331"/>
      <c r="AL533" s="331"/>
      <c r="AM533" s="331"/>
      <c r="AN533" s="331"/>
      <c r="AO533" s="331"/>
      <c r="AP533" s="331"/>
      <c r="AQ533" s="331"/>
      <c r="AR533" s="331">
        <f t="shared" si="93"/>
        <v>3</v>
      </c>
      <c r="AS533" s="331"/>
      <c r="AT533" s="331"/>
      <c r="AU533" s="331">
        <f t="shared" si="94"/>
        <v>3</v>
      </c>
      <c r="AV533" s="332">
        <f t="shared" si="96"/>
        <v>4.1666666666666669E-4</v>
      </c>
      <c r="AW533" s="332">
        <f t="shared" si="97"/>
        <v>2.9400000000000004E-4</v>
      </c>
      <c r="AX533" s="609"/>
      <c r="AY533" s="609"/>
      <c r="AZ533" s="609"/>
      <c r="BA533" s="609"/>
      <c r="BB533" s="609">
        <v>55</v>
      </c>
      <c r="BC533" s="609">
        <v>396</v>
      </c>
      <c r="BD533" s="740">
        <v>9.8000000000000004E-2</v>
      </c>
      <c r="BE533" s="609"/>
    </row>
    <row r="534" spans="1:57" s="324" customFormat="1" ht="15" customHeight="1" x14ac:dyDescent="0.25">
      <c r="A534" s="609">
        <v>9</v>
      </c>
      <c r="B534" s="537">
        <v>51.000001026</v>
      </c>
      <c r="C534" s="739" t="s">
        <v>504</v>
      </c>
      <c r="D534" s="512" t="s">
        <v>29</v>
      </c>
      <c r="E534" s="512">
        <v>21</v>
      </c>
      <c r="F534" s="512">
        <v>56</v>
      </c>
      <c r="G534" s="512">
        <v>603</v>
      </c>
      <c r="H534" s="498"/>
      <c r="I534" s="498"/>
      <c r="J534" s="498"/>
      <c r="K534" s="498"/>
      <c r="L534" s="331"/>
      <c r="M534" s="331"/>
      <c r="N534" s="331"/>
      <c r="O534" s="331"/>
      <c r="P534" s="331"/>
      <c r="Q534" s="331"/>
      <c r="R534" s="331"/>
      <c r="S534" s="331"/>
      <c r="T534" s="331"/>
      <c r="U534" s="331"/>
      <c r="V534" s="331"/>
      <c r="W534" s="331"/>
      <c r="X534" s="331">
        <v>1</v>
      </c>
      <c r="Y534" s="331"/>
      <c r="Z534" s="331"/>
      <c r="AA534" s="331">
        <f t="shared" si="95"/>
        <v>1</v>
      </c>
      <c r="AB534" s="331"/>
      <c r="AC534" s="331"/>
      <c r="AD534" s="331"/>
      <c r="AE534" s="331"/>
      <c r="AF534" s="331"/>
      <c r="AG534" s="331"/>
      <c r="AH534" s="331"/>
      <c r="AI534" s="331"/>
      <c r="AJ534" s="331"/>
      <c r="AK534" s="331"/>
      <c r="AL534" s="331"/>
      <c r="AM534" s="331"/>
      <c r="AN534" s="331"/>
      <c r="AO534" s="331"/>
      <c r="AP534" s="331"/>
      <c r="AQ534" s="331"/>
      <c r="AR534" s="331">
        <f t="shared" si="93"/>
        <v>1</v>
      </c>
      <c r="AS534" s="331"/>
      <c r="AT534" s="331"/>
      <c r="AU534" s="331">
        <f t="shared" si="94"/>
        <v>1</v>
      </c>
      <c r="AV534" s="332">
        <f t="shared" si="96"/>
        <v>1.3888888888888889E-4</v>
      </c>
      <c r="AW534" s="332">
        <f t="shared" si="97"/>
        <v>9.800000000000001E-5</v>
      </c>
      <c r="AX534" s="609"/>
      <c r="AY534" s="609"/>
      <c r="AZ534" s="609"/>
      <c r="BA534" s="609"/>
      <c r="BB534" s="609">
        <v>55</v>
      </c>
      <c r="BC534" s="609">
        <v>396</v>
      </c>
      <c r="BD534" s="740">
        <v>9.8000000000000004E-2</v>
      </c>
      <c r="BE534" s="609"/>
    </row>
    <row r="535" spans="1:57" s="324" customFormat="1" ht="15" customHeight="1" x14ac:dyDescent="0.25">
      <c r="A535" s="609">
        <v>10</v>
      </c>
      <c r="B535" s="537">
        <v>51.000001026</v>
      </c>
      <c r="C535" s="739" t="s">
        <v>504</v>
      </c>
      <c r="D535" s="512" t="s">
        <v>29</v>
      </c>
      <c r="E535" s="512">
        <v>1</v>
      </c>
      <c r="F535" s="512">
        <v>56</v>
      </c>
      <c r="G535" s="512">
        <v>530</v>
      </c>
      <c r="H535" s="498"/>
      <c r="I535" s="498"/>
      <c r="J535" s="498"/>
      <c r="K535" s="498"/>
      <c r="L535" s="331"/>
      <c r="M535" s="331"/>
      <c r="N535" s="331"/>
      <c r="O535" s="331"/>
      <c r="P535" s="331"/>
      <c r="Q535" s="331"/>
      <c r="R535" s="331"/>
      <c r="S535" s="331"/>
      <c r="T535" s="331"/>
      <c r="U535" s="331"/>
      <c r="V535" s="331"/>
      <c r="W535" s="331"/>
      <c r="X535" s="331">
        <v>1</v>
      </c>
      <c r="Y535" s="331"/>
      <c r="Z535" s="331"/>
      <c r="AA535" s="331">
        <f t="shared" si="95"/>
        <v>1</v>
      </c>
      <c r="AB535" s="331"/>
      <c r="AC535" s="331"/>
      <c r="AD535" s="331"/>
      <c r="AE535" s="331"/>
      <c r="AF535" s="331"/>
      <c r="AG535" s="331"/>
      <c r="AH535" s="331"/>
      <c r="AI535" s="331"/>
      <c r="AJ535" s="331"/>
      <c r="AK535" s="331"/>
      <c r="AL535" s="331"/>
      <c r="AM535" s="331"/>
      <c r="AN535" s="331"/>
      <c r="AO535" s="331"/>
      <c r="AP535" s="331"/>
      <c r="AQ535" s="331"/>
      <c r="AR535" s="331">
        <f t="shared" si="93"/>
        <v>1</v>
      </c>
      <c r="AS535" s="331"/>
      <c r="AT535" s="331"/>
      <c r="AU535" s="331">
        <f t="shared" si="94"/>
        <v>1</v>
      </c>
      <c r="AV535" s="332">
        <f t="shared" si="96"/>
        <v>1.3888888888888889E-4</v>
      </c>
      <c r="AW535" s="332">
        <f t="shared" si="97"/>
        <v>9.800000000000001E-5</v>
      </c>
      <c r="AX535" s="609"/>
      <c r="AY535" s="609"/>
      <c r="AZ535" s="609"/>
      <c r="BA535" s="609"/>
      <c r="BB535" s="609">
        <v>55</v>
      </c>
      <c r="BC535" s="609">
        <v>396</v>
      </c>
      <c r="BD535" s="740">
        <v>9.8000000000000004E-2</v>
      </c>
      <c r="BE535" s="609"/>
    </row>
    <row r="536" spans="1:57" s="324" customFormat="1" ht="15" customHeight="1" x14ac:dyDescent="0.25">
      <c r="A536" s="609">
        <v>11</v>
      </c>
      <c r="B536" s="537">
        <v>51.000001026</v>
      </c>
      <c r="C536" s="739" t="s">
        <v>504</v>
      </c>
      <c r="D536" s="512" t="s">
        <v>29</v>
      </c>
      <c r="E536" s="512">
        <v>1</v>
      </c>
      <c r="F536" s="512">
        <v>56</v>
      </c>
      <c r="G536" s="512">
        <v>603</v>
      </c>
      <c r="H536" s="498"/>
      <c r="I536" s="498"/>
      <c r="J536" s="498"/>
      <c r="K536" s="498"/>
      <c r="L536" s="331"/>
      <c r="M536" s="331"/>
      <c r="N536" s="331"/>
      <c r="O536" s="331"/>
      <c r="P536" s="331"/>
      <c r="Q536" s="331"/>
      <c r="R536" s="331"/>
      <c r="S536" s="331"/>
      <c r="T536" s="331"/>
      <c r="U536" s="331"/>
      <c r="V536" s="331"/>
      <c r="W536" s="331"/>
      <c r="X536" s="331">
        <v>1</v>
      </c>
      <c r="Y536" s="331"/>
      <c r="Z536" s="331"/>
      <c r="AA536" s="331">
        <f t="shared" si="95"/>
        <v>1</v>
      </c>
      <c r="AB536" s="331"/>
      <c r="AC536" s="331"/>
      <c r="AD536" s="331"/>
      <c r="AE536" s="331"/>
      <c r="AF536" s="331"/>
      <c r="AG536" s="331"/>
      <c r="AH536" s="331"/>
      <c r="AI536" s="331"/>
      <c r="AJ536" s="331"/>
      <c r="AK536" s="331"/>
      <c r="AL536" s="331"/>
      <c r="AM536" s="331"/>
      <c r="AN536" s="331"/>
      <c r="AO536" s="331"/>
      <c r="AP536" s="331"/>
      <c r="AQ536" s="331"/>
      <c r="AR536" s="331">
        <f t="shared" si="93"/>
        <v>1</v>
      </c>
      <c r="AS536" s="331"/>
      <c r="AT536" s="331"/>
      <c r="AU536" s="331">
        <f t="shared" si="94"/>
        <v>1</v>
      </c>
      <c r="AV536" s="332">
        <f t="shared" si="96"/>
        <v>1.3888888888888889E-4</v>
      </c>
      <c r="AW536" s="332">
        <f t="shared" si="97"/>
        <v>9.800000000000001E-5</v>
      </c>
      <c r="AX536" s="609"/>
      <c r="AY536" s="609"/>
      <c r="AZ536" s="609"/>
      <c r="BA536" s="609"/>
      <c r="BB536" s="609">
        <v>55</v>
      </c>
      <c r="BC536" s="609">
        <v>396</v>
      </c>
      <c r="BD536" s="740">
        <v>9.8000000000000004E-2</v>
      </c>
      <c r="BE536" s="609"/>
    </row>
    <row r="537" spans="1:57" s="324" customFormat="1" ht="15" customHeight="1" x14ac:dyDescent="0.25">
      <c r="A537" s="609">
        <v>12</v>
      </c>
      <c r="B537" s="537">
        <v>51.000001026</v>
      </c>
      <c r="C537" s="739" t="s">
        <v>504</v>
      </c>
      <c r="D537" s="512" t="s">
        <v>29</v>
      </c>
      <c r="E537" s="512">
        <v>38</v>
      </c>
      <c r="F537" s="512">
        <v>54</v>
      </c>
      <c r="G537" s="512">
        <v>3144</v>
      </c>
      <c r="H537" s="498"/>
      <c r="I537" s="498"/>
      <c r="J537" s="498"/>
      <c r="K537" s="498"/>
      <c r="L537" s="331"/>
      <c r="M537" s="331"/>
      <c r="N537" s="331"/>
      <c r="O537" s="331"/>
      <c r="P537" s="331"/>
      <c r="Q537" s="331"/>
      <c r="R537" s="331"/>
      <c r="S537" s="331"/>
      <c r="T537" s="331"/>
      <c r="U537" s="331"/>
      <c r="V537" s="331"/>
      <c r="W537" s="331"/>
      <c r="X537" s="331">
        <v>1</v>
      </c>
      <c r="Y537" s="331"/>
      <c r="Z537" s="331"/>
      <c r="AA537" s="331">
        <f t="shared" si="95"/>
        <v>1</v>
      </c>
      <c r="AB537" s="331"/>
      <c r="AC537" s="331"/>
      <c r="AD537" s="331"/>
      <c r="AE537" s="331"/>
      <c r="AF537" s="331"/>
      <c r="AG537" s="331"/>
      <c r="AH537" s="331"/>
      <c r="AI537" s="331"/>
      <c r="AJ537" s="331"/>
      <c r="AK537" s="331"/>
      <c r="AL537" s="331"/>
      <c r="AM537" s="331"/>
      <c r="AN537" s="331"/>
      <c r="AO537" s="331"/>
      <c r="AP537" s="331"/>
      <c r="AQ537" s="331"/>
      <c r="AR537" s="331">
        <f t="shared" si="93"/>
        <v>1</v>
      </c>
      <c r="AS537" s="331"/>
      <c r="AT537" s="331"/>
      <c r="AU537" s="331">
        <f t="shared" si="94"/>
        <v>1</v>
      </c>
      <c r="AV537" s="332">
        <f t="shared" si="96"/>
        <v>1.3888888888888889E-4</v>
      </c>
      <c r="AW537" s="332">
        <f t="shared" si="97"/>
        <v>9.800000000000001E-5</v>
      </c>
      <c r="AX537" s="609"/>
      <c r="AY537" s="609"/>
      <c r="AZ537" s="609"/>
      <c r="BA537" s="609"/>
      <c r="BB537" s="609">
        <v>55</v>
      </c>
      <c r="BC537" s="609">
        <v>396</v>
      </c>
      <c r="BD537" s="740">
        <v>9.8000000000000004E-2</v>
      </c>
      <c r="BE537" s="609"/>
    </row>
    <row r="538" spans="1:57" s="324" customFormat="1" ht="15" customHeight="1" x14ac:dyDescent="0.25">
      <c r="A538" s="609">
        <v>13</v>
      </c>
      <c r="B538" s="537">
        <v>51.000001026</v>
      </c>
      <c r="C538" s="739" t="s">
        <v>504</v>
      </c>
      <c r="D538" s="512" t="s">
        <v>29</v>
      </c>
      <c r="E538" s="512">
        <v>12</v>
      </c>
      <c r="F538" s="512">
        <v>54</v>
      </c>
      <c r="G538" s="512">
        <v>603</v>
      </c>
      <c r="H538" s="498"/>
      <c r="I538" s="498"/>
      <c r="J538" s="498"/>
      <c r="K538" s="498"/>
      <c r="L538" s="331"/>
      <c r="M538" s="331"/>
      <c r="N538" s="331"/>
      <c r="O538" s="331"/>
      <c r="P538" s="331"/>
      <c r="Q538" s="331"/>
      <c r="R538" s="331"/>
      <c r="S538" s="331"/>
      <c r="T538" s="331"/>
      <c r="U538" s="331"/>
      <c r="V538" s="331"/>
      <c r="W538" s="331"/>
      <c r="X538" s="331">
        <v>1</v>
      </c>
      <c r="Y538" s="331"/>
      <c r="Z538" s="331"/>
      <c r="AA538" s="331">
        <f t="shared" si="95"/>
        <v>1</v>
      </c>
      <c r="AB538" s="331"/>
      <c r="AC538" s="331"/>
      <c r="AD538" s="331"/>
      <c r="AE538" s="331"/>
      <c r="AF538" s="331"/>
      <c r="AG538" s="331"/>
      <c r="AH538" s="331"/>
      <c r="AI538" s="331"/>
      <c r="AJ538" s="331"/>
      <c r="AK538" s="331"/>
      <c r="AL538" s="331"/>
      <c r="AM538" s="331"/>
      <c r="AN538" s="331"/>
      <c r="AO538" s="331"/>
      <c r="AP538" s="331"/>
      <c r="AQ538" s="331"/>
      <c r="AR538" s="331">
        <f t="shared" si="93"/>
        <v>1</v>
      </c>
      <c r="AS538" s="331"/>
      <c r="AT538" s="331"/>
      <c r="AU538" s="331">
        <f t="shared" si="94"/>
        <v>1</v>
      </c>
      <c r="AV538" s="332">
        <f t="shared" si="96"/>
        <v>1.3888888888888889E-4</v>
      </c>
      <c r="AW538" s="332">
        <f t="shared" si="97"/>
        <v>9.800000000000001E-5</v>
      </c>
      <c r="AX538" s="609"/>
      <c r="AY538" s="609"/>
      <c r="AZ538" s="609"/>
      <c r="BA538" s="609"/>
      <c r="BB538" s="609">
        <v>55</v>
      </c>
      <c r="BC538" s="609">
        <v>396</v>
      </c>
      <c r="BD538" s="740">
        <v>9.8000000000000004E-2</v>
      </c>
      <c r="BE538" s="609"/>
    </row>
    <row r="539" spans="1:57" s="324" customFormat="1" ht="15" customHeight="1" x14ac:dyDescent="0.25">
      <c r="A539" s="609">
        <v>14</v>
      </c>
      <c r="B539" s="537">
        <v>51.000001026</v>
      </c>
      <c r="C539" s="739" t="s">
        <v>504</v>
      </c>
      <c r="D539" s="512" t="s">
        <v>29</v>
      </c>
      <c r="E539" s="512">
        <v>8</v>
      </c>
      <c r="F539" s="512">
        <v>54</v>
      </c>
      <c r="G539" s="512">
        <v>603</v>
      </c>
      <c r="H539" s="498"/>
      <c r="I539" s="498"/>
      <c r="J539" s="498"/>
      <c r="K539" s="498"/>
      <c r="L539" s="331"/>
      <c r="M539" s="331"/>
      <c r="N539" s="331"/>
      <c r="O539" s="331"/>
      <c r="P539" s="331"/>
      <c r="Q539" s="331"/>
      <c r="R539" s="331"/>
      <c r="S539" s="331"/>
      <c r="T539" s="331"/>
      <c r="U539" s="331"/>
      <c r="V539" s="331"/>
      <c r="W539" s="331"/>
      <c r="X539" s="331">
        <v>1</v>
      </c>
      <c r="Y539" s="331"/>
      <c r="Z539" s="331"/>
      <c r="AA539" s="331">
        <f t="shared" si="95"/>
        <v>1</v>
      </c>
      <c r="AB539" s="331"/>
      <c r="AC539" s="331"/>
      <c r="AD539" s="331"/>
      <c r="AE539" s="331"/>
      <c r="AF539" s="331"/>
      <c r="AG539" s="331"/>
      <c r="AH539" s="331"/>
      <c r="AI539" s="331"/>
      <c r="AJ539" s="331"/>
      <c r="AK539" s="331"/>
      <c r="AL539" s="331"/>
      <c r="AM539" s="331"/>
      <c r="AN539" s="331"/>
      <c r="AO539" s="331"/>
      <c r="AP539" s="331"/>
      <c r="AQ539" s="331"/>
      <c r="AR539" s="331">
        <f t="shared" si="93"/>
        <v>1</v>
      </c>
      <c r="AS539" s="331"/>
      <c r="AT539" s="331"/>
      <c r="AU539" s="331">
        <f t="shared" si="94"/>
        <v>1</v>
      </c>
      <c r="AV539" s="332">
        <f t="shared" si="96"/>
        <v>1.3888888888888889E-4</v>
      </c>
      <c r="AW539" s="332">
        <f t="shared" si="97"/>
        <v>9.800000000000001E-5</v>
      </c>
      <c r="AX539" s="609"/>
      <c r="AY539" s="609"/>
      <c r="AZ539" s="609"/>
      <c r="BA539" s="609"/>
      <c r="BB539" s="609">
        <v>55</v>
      </c>
      <c r="BC539" s="609">
        <v>396</v>
      </c>
      <c r="BD539" s="740">
        <v>9.8000000000000004E-2</v>
      </c>
      <c r="BE539" s="609"/>
    </row>
    <row r="540" spans="1:57" s="324" customFormat="1" ht="15" customHeight="1" x14ac:dyDescent="0.25">
      <c r="A540" s="609">
        <v>15</v>
      </c>
      <c r="B540" s="537">
        <v>51.000001026</v>
      </c>
      <c r="C540" s="739" t="s">
        <v>504</v>
      </c>
      <c r="D540" s="512" t="s">
        <v>29</v>
      </c>
      <c r="E540" s="512">
        <v>6</v>
      </c>
      <c r="F540" s="512">
        <v>54</v>
      </c>
      <c r="G540" s="512">
        <v>603</v>
      </c>
      <c r="H540" s="498"/>
      <c r="I540" s="498"/>
      <c r="J540" s="498"/>
      <c r="K540" s="498"/>
      <c r="L540" s="331"/>
      <c r="M540" s="331"/>
      <c r="N540" s="331"/>
      <c r="O540" s="331"/>
      <c r="P540" s="331"/>
      <c r="Q540" s="331"/>
      <c r="R540" s="331"/>
      <c r="S540" s="331"/>
      <c r="T540" s="331"/>
      <c r="U540" s="331"/>
      <c r="V540" s="331"/>
      <c r="W540" s="331"/>
      <c r="X540" s="331">
        <v>3</v>
      </c>
      <c r="Y540" s="331"/>
      <c r="Z540" s="331"/>
      <c r="AA540" s="331">
        <f t="shared" si="95"/>
        <v>3</v>
      </c>
      <c r="AB540" s="331"/>
      <c r="AC540" s="331"/>
      <c r="AD540" s="331"/>
      <c r="AE540" s="331"/>
      <c r="AF540" s="331"/>
      <c r="AG540" s="331"/>
      <c r="AH540" s="331"/>
      <c r="AI540" s="331"/>
      <c r="AJ540" s="331"/>
      <c r="AK540" s="331"/>
      <c r="AL540" s="331"/>
      <c r="AM540" s="331"/>
      <c r="AN540" s="331"/>
      <c r="AO540" s="331"/>
      <c r="AP540" s="331"/>
      <c r="AQ540" s="331"/>
      <c r="AR540" s="331">
        <f t="shared" si="93"/>
        <v>3</v>
      </c>
      <c r="AS540" s="331"/>
      <c r="AT540" s="331"/>
      <c r="AU540" s="331">
        <f t="shared" si="94"/>
        <v>3</v>
      </c>
      <c r="AV540" s="332">
        <f t="shared" si="96"/>
        <v>4.1666666666666669E-4</v>
      </c>
      <c r="AW540" s="332">
        <f t="shared" si="97"/>
        <v>2.9400000000000004E-4</v>
      </c>
      <c r="AX540" s="609"/>
      <c r="AY540" s="609"/>
      <c r="AZ540" s="609"/>
      <c r="BA540" s="609"/>
      <c r="BB540" s="609">
        <v>55</v>
      </c>
      <c r="BC540" s="609">
        <v>396</v>
      </c>
      <c r="BD540" s="740">
        <v>9.8000000000000004E-2</v>
      </c>
      <c r="BE540" s="609"/>
    </row>
    <row r="541" spans="1:57" s="324" customFormat="1" ht="15" customHeight="1" x14ac:dyDescent="0.25">
      <c r="A541" s="609">
        <v>16</v>
      </c>
      <c r="B541" s="537">
        <v>51.000001026</v>
      </c>
      <c r="C541" s="739" t="s">
        <v>504</v>
      </c>
      <c r="D541" s="512" t="s">
        <v>29</v>
      </c>
      <c r="E541" s="512">
        <v>29</v>
      </c>
      <c r="F541" s="512">
        <v>53</v>
      </c>
      <c r="G541" s="512">
        <v>3144</v>
      </c>
      <c r="H541" s="498"/>
      <c r="I541" s="498"/>
      <c r="J541" s="498"/>
      <c r="K541" s="498"/>
      <c r="L541" s="331"/>
      <c r="M541" s="331"/>
      <c r="N541" s="331"/>
      <c r="O541" s="331"/>
      <c r="P541" s="331"/>
      <c r="Q541" s="331"/>
      <c r="R541" s="331"/>
      <c r="S541" s="331"/>
      <c r="T541" s="331"/>
      <c r="U541" s="331"/>
      <c r="V541" s="331"/>
      <c r="W541" s="331"/>
      <c r="X541" s="331">
        <v>2</v>
      </c>
      <c r="Y541" s="331"/>
      <c r="Z541" s="331"/>
      <c r="AA541" s="331">
        <f t="shared" si="95"/>
        <v>2</v>
      </c>
      <c r="AB541" s="331"/>
      <c r="AC541" s="331"/>
      <c r="AD541" s="331"/>
      <c r="AE541" s="331"/>
      <c r="AF541" s="331"/>
      <c r="AG541" s="331"/>
      <c r="AH541" s="331"/>
      <c r="AI541" s="331"/>
      <c r="AJ541" s="331"/>
      <c r="AK541" s="331"/>
      <c r="AL541" s="331"/>
      <c r="AM541" s="331"/>
      <c r="AN541" s="331"/>
      <c r="AO541" s="331"/>
      <c r="AP541" s="331"/>
      <c r="AQ541" s="331"/>
      <c r="AR541" s="331">
        <f t="shared" si="93"/>
        <v>2</v>
      </c>
      <c r="AS541" s="331"/>
      <c r="AT541" s="331"/>
      <c r="AU541" s="331">
        <f t="shared" si="94"/>
        <v>2</v>
      </c>
      <c r="AV541" s="332">
        <f t="shared" si="96"/>
        <v>2.7777777777777778E-4</v>
      </c>
      <c r="AW541" s="332">
        <f t="shared" si="97"/>
        <v>1.9600000000000002E-4</v>
      </c>
      <c r="AX541" s="609"/>
      <c r="AY541" s="609"/>
      <c r="AZ541" s="609"/>
      <c r="BA541" s="609"/>
      <c r="BB541" s="609">
        <v>55</v>
      </c>
      <c r="BC541" s="609">
        <v>396</v>
      </c>
      <c r="BD541" s="740">
        <v>9.8000000000000004E-2</v>
      </c>
      <c r="BE541" s="609"/>
    </row>
    <row r="542" spans="1:57" s="324" customFormat="1" ht="15" customHeight="1" x14ac:dyDescent="0.25">
      <c r="A542" s="609">
        <v>17</v>
      </c>
      <c r="B542" s="537">
        <v>51.000001026</v>
      </c>
      <c r="C542" s="739" t="s">
        <v>504</v>
      </c>
      <c r="D542" s="512" t="s">
        <v>29</v>
      </c>
      <c r="E542" s="512">
        <v>28</v>
      </c>
      <c r="F542" s="512">
        <v>53</v>
      </c>
      <c r="G542" s="512">
        <v>603</v>
      </c>
      <c r="H542" s="498"/>
      <c r="I542" s="498"/>
      <c r="J542" s="498"/>
      <c r="K542" s="498"/>
      <c r="L542" s="331"/>
      <c r="M542" s="331"/>
      <c r="N542" s="331"/>
      <c r="O542" s="331"/>
      <c r="P542" s="331"/>
      <c r="Q542" s="331"/>
      <c r="R542" s="331"/>
      <c r="S542" s="331"/>
      <c r="T542" s="331"/>
      <c r="U542" s="331"/>
      <c r="V542" s="331"/>
      <c r="W542" s="331"/>
      <c r="X542" s="331">
        <v>4</v>
      </c>
      <c r="Y542" s="331"/>
      <c r="Z542" s="331"/>
      <c r="AA542" s="331">
        <f t="shared" si="95"/>
        <v>4</v>
      </c>
      <c r="AB542" s="331"/>
      <c r="AC542" s="331"/>
      <c r="AD542" s="331"/>
      <c r="AE542" s="331"/>
      <c r="AF542" s="331"/>
      <c r="AG542" s="331"/>
      <c r="AH542" s="331"/>
      <c r="AI542" s="331"/>
      <c r="AJ542" s="331"/>
      <c r="AK542" s="331"/>
      <c r="AL542" s="331"/>
      <c r="AM542" s="331"/>
      <c r="AN542" s="331"/>
      <c r="AO542" s="331"/>
      <c r="AP542" s="331"/>
      <c r="AQ542" s="331"/>
      <c r="AR542" s="331">
        <f t="shared" si="93"/>
        <v>4</v>
      </c>
      <c r="AS542" s="331"/>
      <c r="AT542" s="331"/>
      <c r="AU542" s="331">
        <f t="shared" si="94"/>
        <v>4</v>
      </c>
      <c r="AV542" s="332">
        <f t="shared" si="96"/>
        <v>5.5555555555555556E-4</v>
      </c>
      <c r="AW542" s="332">
        <f t="shared" si="97"/>
        <v>3.9200000000000004E-4</v>
      </c>
      <c r="AX542" s="609"/>
      <c r="AY542" s="609"/>
      <c r="AZ542" s="609"/>
      <c r="BA542" s="609"/>
      <c r="BB542" s="609">
        <v>55</v>
      </c>
      <c r="BC542" s="609">
        <v>396</v>
      </c>
      <c r="BD542" s="740">
        <v>9.8000000000000004E-2</v>
      </c>
      <c r="BE542" s="609"/>
    </row>
    <row r="543" spans="1:57" s="324" customFormat="1" ht="15" customHeight="1" x14ac:dyDescent="0.25">
      <c r="A543" s="609">
        <v>18</v>
      </c>
      <c r="B543" s="537">
        <v>51.000001026</v>
      </c>
      <c r="C543" s="739" t="s">
        <v>504</v>
      </c>
      <c r="D543" s="512" t="s">
        <v>29</v>
      </c>
      <c r="E543" s="512">
        <v>12</v>
      </c>
      <c r="F543" s="512">
        <v>53</v>
      </c>
      <c r="G543" s="512" t="s">
        <v>111</v>
      </c>
      <c r="H543" s="498"/>
      <c r="I543" s="498"/>
      <c r="J543" s="498"/>
      <c r="K543" s="498"/>
      <c r="L543" s="331"/>
      <c r="M543" s="331"/>
      <c r="N543" s="331"/>
      <c r="O543" s="331"/>
      <c r="P543" s="331"/>
      <c r="Q543" s="331"/>
      <c r="R543" s="331"/>
      <c r="S543" s="331"/>
      <c r="T543" s="331"/>
      <c r="U543" s="331"/>
      <c r="V543" s="331"/>
      <c r="W543" s="331"/>
      <c r="X543" s="331">
        <v>1</v>
      </c>
      <c r="Y543" s="331"/>
      <c r="Z543" s="331"/>
      <c r="AA543" s="331">
        <f t="shared" si="95"/>
        <v>1</v>
      </c>
      <c r="AB543" s="331"/>
      <c r="AC543" s="331"/>
      <c r="AD543" s="331"/>
      <c r="AE543" s="331"/>
      <c r="AF543" s="331"/>
      <c r="AG543" s="331"/>
      <c r="AH543" s="331"/>
      <c r="AI543" s="331"/>
      <c r="AJ543" s="331"/>
      <c r="AK543" s="331"/>
      <c r="AL543" s="331"/>
      <c r="AM543" s="331"/>
      <c r="AN543" s="331"/>
      <c r="AO543" s="331"/>
      <c r="AP543" s="331"/>
      <c r="AQ543" s="331"/>
      <c r="AR543" s="331">
        <f t="shared" si="93"/>
        <v>1</v>
      </c>
      <c r="AS543" s="331"/>
      <c r="AT543" s="331"/>
      <c r="AU543" s="331">
        <f t="shared" si="94"/>
        <v>1</v>
      </c>
      <c r="AV543" s="332">
        <f t="shared" si="96"/>
        <v>1.3888888888888889E-4</v>
      </c>
      <c r="AW543" s="332">
        <f t="shared" si="97"/>
        <v>9.800000000000001E-5</v>
      </c>
      <c r="AX543" s="609"/>
      <c r="AY543" s="609"/>
      <c r="AZ543" s="609"/>
      <c r="BA543" s="609"/>
      <c r="BB543" s="609">
        <v>55</v>
      </c>
      <c r="BC543" s="609">
        <v>396</v>
      </c>
      <c r="BD543" s="740">
        <v>9.8000000000000004E-2</v>
      </c>
      <c r="BE543" s="609"/>
    </row>
    <row r="544" spans="1:57" s="324" customFormat="1" ht="15" customHeight="1" x14ac:dyDescent="0.25">
      <c r="A544" s="609">
        <v>19</v>
      </c>
      <c r="B544" s="537">
        <v>51.000001026</v>
      </c>
      <c r="C544" s="739" t="s">
        <v>504</v>
      </c>
      <c r="D544" s="512" t="s">
        <v>29</v>
      </c>
      <c r="E544" s="512">
        <v>16</v>
      </c>
      <c r="F544" s="512">
        <v>49</v>
      </c>
      <c r="G544" s="512" t="s">
        <v>111</v>
      </c>
      <c r="H544" s="498"/>
      <c r="I544" s="498"/>
      <c r="J544" s="498"/>
      <c r="K544" s="498"/>
      <c r="L544" s="331"/>
      <c r="M544" s="331"/>
      <c r="N544" s="331"/>
      <c r="O544" s="331"/>
      <c r="P544" s="331"/>
      <c r="Q544" s="331"/>
      <c r="R544" s="331"/>
      <c r="S544" s="331"/>
      <c r="T544" s="331"/>
      <c r="U544" s="331"/>
      <c r="V544" s="331"/>
      <c r="W544" s="331"/>
      <c r="X544" s="331">
        <v>1</v>
      </c>
      <c r="Y544" s="331"/>
      <c r="Z544" s="331"/>
      <c r="AA544" s="331">
        <f t="shared" si="95"/>
        <v>1</v>
      </c>
      <c r="AB544" s="331"/>
      <c r="AC544" s="331"/>
      <c r="AD544" s="331"/>
      <c r="AE544" s="331"/>
      <c r="AF544" s="331"/>
      <c r="AG544" s="331"/>
      <c r="AH544" s="331"/>
      <c r="AI544" s="331"/>
      <c r="AJ544" s="331"/>
      <c r="AK544" s="331"/>
      <c r="AL544" s="331"/>
      <c r="AM544" s="331"/>
      <c r="AN544" s="331"/>
      <c r="AO544" s="331"/>
      <c r="AP544" s="331"/>
      <c r="AQ544" s="331"/>
      <c r="AR544" s="331">
        <f t="shared" si="93"/>
        <v>1</v>
      </c>
      <c r="AS544" s="331"/>
      <c r="AT544" s="331"/>
      <c r="AU544" s="331">
        <f t="shared" si="94"/>
        <v>1</v>
      </c>
      <c r="AV544" s="332">
        <f t="shared" si="96"/>
        <v>1.3888888888888889E-4</v>
      </c>
      <c r="AW544" s="332">
        <f t="shared" si="97"/>
        <v>9.800000000000001E-5</v>
      </c>
      <c r="AX544" s="609"/>
      <c r="AY544" s="609"/>
      <c r="AZ544" s="609"/>
      <c r="BA544" s="609"/>
      <c r="BB544" s="609">
        <v>55</v>
      </c>
      <c r="BC544" s="609">
        <v>396</v>
      </c>
      <c r="BD544" s="740">
        <v>9.8000000000000004E-2</v>
      </c>
      <c r="BE544" s="609"/>
    </row>
    <row r="545" spans="1:57" s="351" customFormat="1" ht="15" customHeight="1" x14ac:dyDescent="0.25">
      <c r="A545" s="584"/>
      <c r="B545" s="373"/>
      <c r="C545" s="363" t="s">
        <v>30</v>
      </c>
      <c r="D545" s="361"/>
      <c r="E545" s="362"/>
      <c r="F545" s="362"/>
      <c r="G545" s="373"/>
      <c r="H545" s="504"/>
      <c r="I545" s="504"/>
      <c r="J545" s="504"/>
      <c r="K545" s="504"/>
      <c r="L545" s="366"/>
      <c r="M545" s="366"/>
      <c r="N545" s="366"/>
      <c r="O545" s="366"/>
      <c r="P545" s="366"/>
      <c r="Q545" s="366"/>
      <c r="R545" s="366"/>
      <c r="S545" s="366"/>
      <c r="T545" s="366"/>
      <c r="U545" s="366"/>
      <c r="V545" s="366"/>
      <c r="W545" s="366"/>
      <c r="X545" s="366">
        <f>SUM(X526:X544)</f>
        <v>33</v>
      </c>
      <c r="Y545" s="366"/>
      <c r="Z545" s="366"/>
      <c r="AA545" s="366">
        <f>SUM(AA526:AA544)</f>
        <v>33</v>
      </c>
      <c r="AB545" s="366"/>
      <c r="AC545" s="366"/>
      <c r="AD545" s="366"/>
      <c r="AE545" s="366"/>
      <c r="AF545" s="366"/>
      <c r="AG545" s="366"/>
      <c r="AH545" s="366"/>
      <c r="AI545" s="366"/>
      <c r="AJ545" s="366"/>
      <c r="AK545" s="366"/>
      <c r="AL545" s="366"/>
      <c r="AM545" s="366"/>
      <c r="AN545" s="366"/>
      <c r="AO545" s="366"/>
      <c r="AP545" s="366"/>
      <c r="AQ545" s="366"/>
      <c r="AR545" s="366">
        <f t="shared" si="93"/>
        <v>33</v>
      </c>
      <c r="AS545" s="366"/>
      <c r="AT545" s="366"/>
      <c r="AU545" s="366">
        <f t="shared" si="94"/>
        <v>33</v>
      </c>
      <c r="AV545" s="369">
        <f>SUM(AV526:AV544)</f>
        <v>4.5833333333333334E-3</v>
      </c>
      <c r="AW545" s="369">
        <f>SUM(AW526:AW544)</f>
        <v>3.2340000000000003E-3</v>
      </c>
      <c r="AX545" s="584"/>
      <c r="AY545" s="584"/>
      <c r="AZ545" s="584"/>
      <c r="BA545" s="584"/>
      <c r="BB545" s="741"/>
      <c r="BC545" s="741"/>
      <c r="BD545" s="741"/>
      <c r="BE545" s="584"/>
    </row>
    <row r="546" spans="1:57" s="324" customFormat="1" ht="15" customHeight="1" x14ac:dyDescent="0.25">
      <c r="A546" s="609">
        <v>1</v>
      </c>
      <c r="B546" s="537">
        <v>51.000001029000003</v>
      </c>
      <c r="C546" s="739" t="s">
        <v>505</v>
      </c>
      <c r="D546" s="512" t="s">
        <v>29</v>
      </c>
      <c r="E546" s="512">
        <v>25</v>
      </c>
      <c r="F546" s="512">
        <v>74</v>
      </c>
      <c r="G546" s="512" t="s">
        <v>113</v>
      </c>
      <c r="H546" s="498"/>
      <c r="I546" s="498"/>
      <c r="J546" s="498"/>
      <c r="K546" s="498"/>
      <c r="L546" s="331"/>
      <c r="M546" s="331"/>
      <c r="N546" s="331"/>
      <c r="O546" s="331"/>
      <c r="P546" s="331"/>
      <c r="Q546" s="331"/>
      <c r="R546" s="331"/>
      <c r="S546" s="331"/>
      <c r="T546" s="331"/>
      <c r="U546" s="331"/>
      <c r="V546" s="331"/>
      <c r="W546" s="331"/>
      <c r="X546" s="331">
        <v>16</v>
      </c>
      <c r="Y546" s="331"/>
      <c r="Z546" s="331"/>
      <c r="AA546" s="331">
        <f t="shared" ref="AA546:AA562" si="98">SUM(X546:Z546)</f>
        <v>16</v>
      </c>
      <c r="AB546" s="331"/>
      <c r="AC546" s="331"/>
      <c r="AD546" s="331"/>
      <c r="AE546" s="331"/>
      <c r="AF546" s="331"/>
      <c r="AG546" s="331"/>
      <c r="AH546" s="331"/>
      <c r="AI546" s="331"/>
      <c r="AJ546" s="331"/>
      <c r="AK546" s="331"/>
      <c r="AL546" s="331"/>
      <c r="AM546" s="331"/>
      <c r="AN546" s="331"/>
      <c r="AO546" s="331"/>
      <c r="AP546" s="331"/>
      <c r="AQ546" s="331"/>
      <c r="AR546" s="331">
        <f t="shared" si="93"/>
        <v>16</v>
      </c>
      <c r="AS546" s="331"/>
      <c r="AT546" s="331"/>
      <c r="AU546" s="331">
        <f t="shared" si="94"/>
        <v>16</v>
      </c>
      <c r="AV546" s="332">
        <f t="shared" ref="AV546:AV562" si="99">((AU546/BC546)*BB546)/1000</f>
        <v>2.2222222222222222E-3</v>
      </c>
      <c r="AW546" s="332">
        <f t="shared" ref="AW546:AW562" si="100">(AU546*BD546)/1000</f>
        <v>1.5680000000000002E-3</v>
      </c>
      <c r="AX546" s="609"/>
      <c r="AY546" s="609"/>
      <c r="AZ546" s="609"/>
      <c r="BA546" s="609"/>
      <c r="BB546" s="609">
        <v>55</v>
      </c>
      <c r="BC546" s="609">
        <v>396</v>
      </c>
      <c r="BD546" s="740">
        <v>9.8000000000000004E-2</v>
      </c>
      <c r="BE546" s="609"/>
    </row>
    <row r="547" spans="1:57" s="324" customFormat="1" ht="15" customHeight="1" x14ac:dyDescent="0.25">
      <c r="A547" s="609">
        <v>2</v>
      </c>
      <c r="B547" s="537">
        <v>51.000001029000003</v>
      </c>
      <c r="C547" s="739" t="s">
        <v>505</v>
      </c>
      <c r="D547" s="512" t="s">
        <v>29</v>
      </c>
      <c r="E547" s="512">
        <v>402</v>
      </c>
      <c r="F547" s="512">
        <v>71</v>
      </c>
      <c r="G547" s="512">
        <v>7</v>
      </c>
      <c r="H547" s="498"/>
      <c r="I547" s="498"/>
      <c r="J547" s="498"/>
      <c r="K547" s="498"/>
      <c r="L547" s="331"/>
      <c r="M547" s="331"/>
      <c r="N547" s="331"/>
      <c r="O547" s="331"/>
      <c r="P547" s="331"/>
      <c r="Q547" s="331"/>
      <c r="R547" s="331"/>
      <c r="S547" s="331"/>
      <c r="T547" s="331"/>
      <c r="U547" s="331"/>
      <c r="V547" s="331"/>
      <c r="W547" s="331"/>
      <c r="X547" s="331">
        <v>1</v>
      </c>
      <c r="Y547" s="331"/>
      <c r="Z547" s="331"/>
      <c r="AA547" s="331">
        <f t="shared" si="98"/>
        <v>1</v>
      </c>
      <c r="AB547" s="331"/>
      <c r="AC547" s="331"/>
      <c r="AD547" s="331"/>
      <c r="AE547" s="331"/>
      <c r="AF547" s="331"/>
      <c r="AG547" s="331"/>
      <c r="AH547" s="331"/>
      <c r="AI547" s="331"/>
      <c r="AJ547" s="331"/>
      <c r="AK547" s="331"/>
      <c r="AL547" s="331"/>
      <c r="AM547" s="331"/>
      <c r="AN547" s="331"/>
      <c r="AO547" s="331"/>
      <c r="AP547" s="331"/>
      <c r="AQ547" s="331"/>
      <c r="AR547" s="331">
        <f t="shared" si="93"/>
        <v>1</v>
      </c>
      <c r="AS547" s="331"/>
      <c r="AT547" s="331"/>
      <c r="AU547" s="331">
        <f t="shared" si="94"/>
        <v>1</v>
      </c>
      <c r="AV547" s="332">
        <f t="shared" si="99"/>
        <v>1.3888888888888889E-4</v>
      </c>
      <c r="AW547" s="332">
        <f t="shared" si="100"/>
        <v>9.800000000000001E-5</v>
      </c>
      <c r="AX547" s="609"/>
      <c r="AY547" s="609"/>
      <c r="AZ547" s="609"/>
      <c r="BA547" s="609"/>
      <c r="BB547" s="609">
        <v>55</v>
      </c>
      <c r="BC547" s="609">
        <v>396</v>
      </c>
      <c r="BD547" s="740">
        <v>9.8000000000000004E-2</v>
      </c>
      <c r="BE547" s="609"/>
    </row>
    <row r="548" spans="1:57" s="324" customFormat="1" ht="15" customHeight="1" x14ac:dyDescent="0.25">
      <c r="A548" s="609">
        <v>3</v>
      </c>
      <c r="B548" s="537">
        <v>51.000001029000003</v>
      </c>
      <c r="C548" s="739" t="s">
        <v>505</v>
      </c>
      <c r="D548" s="512" t="s">
        <v>29</v>
      </c>
      <c r="E548" s="512">
        <v>12</v>
      </c>
      <c r="F548" s="512">
        <v>69</v>
      </c>
      <c r="G548" s="512">
        <v>11</v>
      </c>
      <c r="H548" s="498"/>
      <c r="I548" s="498"/>
      <c r="J548" s="498"/>
      <c r="K548" s="498"/>
      <c r="L548" s="331"/>
      <c r="M548" s="331"/>
      <c r="N548" s="331"/>
      <c r="O548" s="331"/>
      <c r="P548" s="331"/>
      <c r="Q548" s="331"/>
      <c r="R548" s="331"/>
      <c r="S548" s="331"/>
      <c r="T548" s="331"/>
      <c r="U548" s="331"/>
      <c r="V548" s="331"/>
      <c r="W548" s="331"/>
      <c r="X548" s="331">
        <v>1</v>
      </c>
      <c r="Y548" s="331"/>
      <c r="Z548" s="331"/>
      <c r="AA548" s="331">
        <f t="shared" si="98"/>
        <v>1</v>
      </c>
      <c r="AB548" s="331"/>
      <c r="AC548" s="331"/>
      <c r="AD548" s="331"/>
      <c r="AE548" s="331"/>
      <c r="AF548" s="331"/>
      <c r="AG548" s="331"/>
      <c r="AH548" s="331"/>
      <c r="AI548" s="331"/>
      <c r="AJ548" s="331"/>
      <c r="AK548" s="331"/>
      <c r="AL548" s="331"/>
      <c r="AM548" s="331"/>
      <c r="AN548" s="331"/>
      <c r="AO548" s="331"/>
      <c r="AP548" s="331"/>
      <c r="AQ548" s="331"/>
      <c r="AR548" s="331">
        <f t="shared" si="93"/>
        <v>1</v>
      </c>
      <c r="AS548" s="331"/>
      <c r="AT548" s="331"/>
      <c r="AU548" s="331">
        <f t="shared" si="94"/>
        <v>1</v>
      </c>
      <c r="AV548" s="332">
        <f t="shared" si="99"/>
        <v>1.3888888888888889E-4</v>
      </c>
      <c r="AW548" s="332">
        <f t="shared" si="100"/>
        <v>9.800000000000001E-5</v>
      </c>
      <c r="AX548" s="609"/>
      <c r="AY548" s="609"/>
      <c r="AZ548" s="609"/>
      <c r="BA548" s="609"/>
      <c r="BB548" s="609">
        <v>55</v>
      </c>
      <c r="BC548" s="609">
        <v>396</v>
      </c>
      <c r="BD548" s="740">
        <v>9.8000000000000004E-2</v>
      </c>
      <c r="BE548" s="609"/>
    </row>
    <row r="549" spans="1:57" s="324" customFormat="1" ht="15" customHeight="1" x14ac:dyDescent="0.25">
      <c r="A549" s="609">
        <v>4</v>
      </c>
      <c r="B549" s="537">
        <v>51.000001029000003</v>
      </c>
      <c r="C549" s="739" t="s">
        <v>505</v>
      </c>
      <c r="D549" s="512" t="s">
        <v>29</v>
      </c>
      <c r="E549" s="512">
        <v>11</v>
      </c>
      <c r="F549" s="512">
        <v>69</v>
      </c>
      <c r="G549" s="512">
        <v>11</v>
      </c>
      <c r="H549" s="498"/>
      <c r="I549" s="498"/>
      <c r="J549" s="498"/>
      <c r="K549" s="498"/>
      <c r="L549" s="331"/>
      <c r="M549" s="331"/>
      <c r="N549" s="331"/>
      <c r="O549" s="331"/>
      <c r="P549" s="331"/>
      <c r="Q549" s="331"/>
      <c r="R549" s="331"/>
      <c r="S549" s="331"/>
      <c r="T549" s="331"/>
      <c r="U549" s="331"/>
      <c r="V549" s="331"/>
      <c r="W549" s="331"/>
      <c r="X549" s="331">
        <v>1</v>
      </c>
      <c r="Y549" s="331"/>
      <c r="Z549" s="331"/>
      <c r="AA549" s="331">
        <f t="shared" si="98"/>
        <v>1</v>
      </c>
      <c r="AB549" s="331"/>
      <c r="AC549" s="331"/>
      <c r="AD549" s="331"/>
      <c r="AE549" s="331"/>
      <c r="AF549" s="331"/>
      <c r="AG549" s="331"/>
      <c r="AH549" s="331"/>
      <c r="AI549" s="331"/>
      <c r="AJ549" s="331"/>
      <c r="AK549" s="331"/>
      <c r="AL549" s="331"/>
      <c r="AM549" s="331"/>
      <c r="AN549" s="331"/>
      <c r="AO549" s="331"/>
      <c r="AP549" s="331"/>
      <c r="AQ549" s="331"/>
      <c r="AR549" s="331">
        <f t="shared" si="93"/>
        <v>1</v>
      </c>
      <c r="AS549" s="331"/>
      <c r="AT549" s="331"/>
      <c r="AU549" s="331">
        <f t="shared" si="94"/>
        <v>1</v>
      </c>
      <c r="AV549" s="332">
        <f t="shared" si="99"/>
        <v>1.3888888888888889E-4</v>
      </c>
      <c r="AW549" s="332">
        <f t="shared" si="100"/>
        <v>9.800000000000001E-5</v>
      </c>
      <c r="AX549" s="609"/>
      <c r="AY549" s="609"/>
      <c r="AZ549" s="609"/>
      <c r="BA549" s="609"/>
      <c r="BB549" s="609">
        <v>55</v>
      </c>
      <c r="BC549" s="609">
        <v>396</v>
      </c>
      <c r="BD549" s="740">
        <v>9.8000000000000004E-2</v>
      </c>
      <c r="BE549" s="609"/>
    </row>
    <row r="550" spans="1:57" s="324" customFormat="1" ht="15" customHeight="1" x14ac:dyDescent="0.25">
      <c r="A550" s="609">
        <v>5</v>
      </c>
      <c r="B550" s="537">
        <v>51.000001029000003</v>
      </c>
      <c r="C550" s="739" t="s">
        <v>505</v>
      </c>
      <c r="D550" s="512" t="s">
        <v>29</v>
      </c>
      <c r="E550" s="512">
        <v>8</v>
      </c>
      <c r="F550" s="512">
        <v>69</v>
      </c>
      <c r="G550" s="512">
        <v>11</v>
      </c>
      <c r="H550" s="498"/>
      <c r="I550" s="498"/>
      <c r="J550" s="498"/>
      <c r="K550" s="498"/>
      <c r="L550" s="331"/>
      <c r="M550" s="331"/>
      <c r="N550" s="331"/>
      <c r="O550" s="331"/>
      <c r="P550" s="331"/>
      <c r="Q550" s="331"/>
      <c r="R550" s="331"/>
      <c r="S550" s="331"/>
      <c r="T550" s="331"/>
      <c r="U550" s="331"/>
      <c r="V550" s="331"/>
      <c r="W550" s="331"/>
      <c r="X550" s="331">
        <v>1</v>
      </c>
      <c r="Y550" s="331"/>
      <c r="Z550" s="331"/>
      <c r="AA550" s="331">
        <f t="shared" si="98"/>
        <v>1</v>
      </c>
      <c r="AB550" s="331"/>
      <c r="AC550" s="331"/>
      <c r="AD550" s="331"/>
      <c r="AE550" s="331"/>
      <c r="AF550" s="331"/>
      <c r="AG550" s="331"/>
      <c r="AH550" s="331"/>
      <c r="AI550" s="331"/>
      <c r="AJ550" s="331"/>
      <c r="AK550" s="331"/>
      <c r="AL550" s="331"/>
      <c r="AM550" s="331"/>
      <c r="AN550" s="331"/>
      <c r="AO550" s="331"/>
      <c r="AP550" s="331"/>
      <c r="AQ550" s="331"/>
      <c r="AR550" s="331">
        <f t="shared" si="93"/>
        <v>1</v>
      </c>
      <c r="AS550" s="331"/>
      <c r="AT550" s="331"/>
      <c r="AU550" s="331">
        <f t="shared" si="94"/>
        <v>1</v>
      </c>
      <c r="AV550" s="332">
        <f t="shared" si="99"/>
        <v>1.3888888888888889E-4</v>
      </c>
      <c r="AW550" s="332">
        <f t="shared" si="100"/>
        <v>9.800000000000001E-5</v>
      </c>
      <c r="AX550" s="609"/>
      <c r="AY550" s="609"/>
      <c r="AZ550" s="609"/>
      <c r="BA550" s="609"/>
      <c r="BB550" s="609">
        <v>55</v>
      </c>
      <c r="BC550" s="609">
        <v>396</v>
      </c>
      <c r="BD550" s="740">
        <v>9.8000000000000004E-2</v>
      </c>
      <c r="BE550" s="609"/>
    </row>
    <row r="551" spans="1:57" s="324" customFormat="1" ht="15" customHeight="1" x14ac:dyDescent="0.25">
      <c r="A551" s="609">
        <v>6</v>
      </c>
      <c r="B551" s="537">
        <v>51.000001029000003</v>
      </c>
      <c r="C551" s="739" t="s">
        <v>505</v>
      </c>
      <c r="D551" s="512" t="s">
        <v>29</v>
      </c>
      <c r="E551" s="512">
        <v>7</v>
      </c>
      <c r="F551" s="512">
        <v>68</v>
      </c>
      <c r="G551" s="512">
        <v>11</v>
      </c>
      <c r="H551" s="498"/>
      <c r="I551" s="498"/>
      <c r="J551" s="498"/>
      <c r="K551" s="498"/>
      <c r="L551" s="331"/>
      <c r="M551" s="331"/>
      <c r="N551" s="331"/>
      <c r="O551" s="331"/>
      <c r="P551" s="331"/>
      <c r="Q551" s="331"/>
      <c r="R551" s="331"/>
      <c r="S551" s="331"/>
      <c r="T551" s="331"/>
      <c r="U551" s="331"/>
      <c r="V551" s="331"/>
      <c r="W551" s="331"/>
      <c r="X551" s="331">
        <v>1</v>
      </c>
      <c r="Y551" s="331"/>
      <c r="Z551" s="331"/>
      <c r="AA551" s="331">
        <f t="shared" si="98"/>
        <v>1</v>
      </c>
      <c r="AB551" s="331"/>
      <c r="AC551" s="331"/>
      <c r="AD551" s="331"/>
      <c r="AE551" s="331"/>
      <c r="AF551" s="331"/>
      <c r="AG551" s="331"/>
      <c r="AH551" s="331"/>
      <c r="AI551" s="331"/>
      <c r="AJ551" s="331"/>
      <c r="AK551" s="331"/>
      <c r="AL551" s="331"/>
      <c r="AM551" s="331"/>
      <c r="AN551" s="331"/>
      <c r="AO551" s="331"/>
      <c r="AP551" s="331"/>
      <c r="AQ551" s="331"/>
      <c r="AR551" s="331">
        <f t="shared" si="93"/>
        <v>1</v>
      </c>
      <c r="AS551" s="331"/>
      <c r="AT551" s="331"/>
      <c r="AU551" s="331">
        <f t="shared" si="94"/>
        <v>1</v>
      </c>
      <c r="AV551" s="332">
        <f t="shared" si="99"/>
        <v>1.3888888888888889E-4</v>
      </c>
      <c r="AW551" s="332">
        <f t="shared" si="100"/>
        <v>9.800000000000001E-5</v>
      </c>
      <c r="AX551" s="609"/>
      <c r="AY551" s="609"/>
      <c r="AZ551" s="609"/>
      <c r="BA551" s="609"/>
      <c r="BB551" s="609">
        <v>55</v>
      </c>
      <c r="BC551" s="609">
        <v>396</v>
      </c>
      <c r="BD551" s="740">
        <v>9.8000000000000004E-2</v>
      </c>
      <c r="BE551" s="609"/>
    </row>
    <row r="552" spans="1:57" s="324" customFormat="1" ht="15" customHeight="1" x14ac:dyDescent="0.25">
      <c r="A552" s="609">
        <v>7</v>
      </c>
      <c r="B552" s="537">
        <v>51.000001029000003</v>
      </c>
      <c r="C552" s="739" t="s">
        <v>505</v>
      </c>
      <c r="D552" s="512" t="s">
        <v>29</v>
      </c>
      <c r="E552" s="512">
        <v>2</v>
      </c>
      <c r="F552" s="512">
        <v>66</v>
      </c>
      <c r="G552" s="512">
        <v>11</v>
      </c>
      <c r="H552" s="498"/>
      <c r="I552" s="498"/>
      <c r="J552" s="498"/>
      <c r="K552" s="498"/>
      <c r="L552" s="331"/>
      <c r="M552" s="331"/>
      <c r="N552" s="331"/>
      <c r="O552" s="331"/>
      <c r="P552" s="331"/>
      <c r="Q552" s="331"/>
      <c r="R552" s="331"/>
      <c r="S552" s="331"/>
      <c r="T552" s="331"/>
      <c r="U552" s="331"/>
      <c r="V552" s="331"/>
      <c r="W552" s="331"/>
      <c r="X552" s="331">
        <v>1</v>
      </c>
      <c r="Y552" s="331"/>
      <c r="Z552" s="331"/>
      <c r="AA552" s="331">
        <f t="shared" si="98"/>
        <v>1</v>
      </c>
      <c r="AB552" s="331"/>
      <c r="AC552" s="331"/>
      <c r="AD552" s="331"/>
      <c r="AE552" s="331"/>
      <c r="AF552" s="331"/>
      <c r="AG552" s="331"/>
      <c r="AH552" s="331"/>
      <c r="AI552" s="331"/>
      <c r="AJ552" s="331"/>
      <c r="AK552" s="331"/>
      <c r="AL552" s="331"/>
      <c r="AM552" s="331"/>
      <c r="AN552" s="331"/>
      <c r="AO552" s="331"/>
      <c r="AP552" s="331"/>
      <c r="AQ552" s="331"/>
      <c r="AR552" s="331">
        <f t="shared" si="93"/>
        <v>1</v>
      </c>
      <c r="AS552" s="331"/>
      <c r="AT552" s="331"/>
      <c r="AU552" s="331">
        <f t="shared" si="94"/>
        <v>1</v>
      </c>
      <c r="AV552" s="332">
        <f t="shared" si="99"/>
        <v>1.3888888888888889E-4</v>
      </c>
      <c r="AW552" s="332">
        <f t="shared" si="100"/>
        <v>9.800000000000001E-5</v>
      </c>
      <c r="AX552" s="609"/>
      <c r="AY552" s="609"/>
      <c r="AZ552" s="609"/>
      <c r="BA552" s="609"/>
      <c r="BB552" s="609">
        <v>55</v>
      </c>
      <c r="BC552" s="609">
        <v>396</v>
      </c>
      <c r="BD552" s="740">
        <v>9.8000000000000004E-2</v>
      </c>
      <c r="BE552" s="609"/>
    </row>
    <row r="553" spans="1:57" s="324" customFormat="1" ht="15" customHeight="1" x14ac:dyDescent="0.25">
      <c r="A553" s="609">
        <v>8</v>
      </c>
      <c r="B553" s="537">
        <v>51.000001029000003</v>
      </c>
      <c r="C553" s="739" t="s">
        <v>505</v>
      </c>
      <c r="D553" s="512" t="s">
        <v>29</v>
      </c>
      <c r="E553" s="512">
        <v>2</v>
      </c>
      <c r="F553" s="512">
        <v>65</v>
      </c>
      <c r="G553" s="512">
        <v>11</v>
      </c>
      <c r="H553" s="498"/>
      <c r="I553" s="498"/>
      <c r="J553" s="498"/>
      <c r="K553" s="498"/>
      <c r="L553" s="331"/>
      <c r="M553" s="331"/>
      <c r="N553" s="331"/>
      <c r="O553" s="331"/>
      <c r="P553" s="331"/>
      <c r="Q553" s="331"/>
      <c r="R553" s="331"/>
      <c r="S553" s="331"/>
      <c r="T553" s="331"/>
      <c r="U553" s="331"/>
      <c r="V553" s="331"/>
      <c r="W553" s="331"/>
      <c r="X553" s="331">
        <v>6</v>
      </c>
      <c r="Y553" s="331"/>
      <c r="Z553" s="331"/>
      <c r="AA553" s="331">
        <f t="shared" si="98"/>
        <v>6</v>
      </c>
      <c r="AB553" s="331"/>
      <c r="AC553" s="331"/>
      <c r="AD553" s="331"/>
      <c r="AE553" s="331"/>
      <c r="AF553" s="331"/>
      <c r="AG553" s="331"/>
      <c r="AH553" s="331"/>
      <c r="AI553" s="331"/>
      <c r="AJ553" s="331"/>
      <c r="AK553" s="331"/>
      <c r="AL553" s="331"/>
      <c r="AM553" s="331"/>
      <c r="AN553" s="331"/>
      <c r="AO553" s="331"/>
      <c r="AP553" s="331"/>
      <c r="AQ553" s="331"/>
      <c r="AR553" s="331">
        <f t="shared" si="93"/>
        <v>6</v>
      </c>
      <c r="AS553" s="331"/>
      <c r="AT553" s="331"/>
      <c r="AU553" s="331">
        <f t="shared" si="94"/>
        <v>6</v>
      </c>
      <c r="AV553" s="332">
        <f t="shared" si="99"/>
        <v>8.3333333333333339E-4</v>
      </c>
      <c r="AW553" s="332">
        <f t="shared" si="100"/>
        <v>5.8800000000000009E-4</v>
      </c>
      <c r="AX553" s="609"/>
      <c r="AY553" s="609"/>
      <c r="AZ553" s="609"/>
      <c r="BA553" s="609"/>
      <c r="BB553" s="609">
        <v>55</v>
      </c>
      <c r="BC553" s="609">
        <v>396</v>
      </c>
      <c r="BD553" s="740">
        <v>9.8000000000000004E-2</v>
      </c>
      <c r="BE553" s="609"/>
    </row>
    <row r="554" spans="1:57" s="324" customFormat="1" ht="15" customHeight="1" x14ac:dyDescent="0.25">
      <c r="A554" s="609">
        <v>9</v>
      </c>
      <c r="B554" s="537">
        <v>51.000001029000003</v>
      </c>
      <c r="C554" s="739" t="s">
        <v>505</v>
      </c>
      <c r="D554" s="512" t="s">
        <v>29</v>
      </c>
      <c r="E554" s="512">
        <v>5</v>
      </c>
      <c r="F554" s="512">
        <v>63</v>
      </c>
      <c r="G554" s="512">
        <v>3144</v>
      </c>
      <c r="H554" s="498"/>
      <c r="I554" s="498"/>
      <c r="J554" s="498"/>
      <c r="K554" s="498"/>
      <c r="L554" s="331"/>
      <c r="M554" s="331"/>
      <c r="N554" s="331"/>
      <c r="O554" s="331"/>
      <c r="P554" s="331"/>
      <c r="Q554" s="331"/>
      <c r="R554" s="331"/>
      <c r="S554" s="331"/>
      <c r="T554" s="331"/>
      <c r="U554" s="331"/>
      <c r="V554" s="331"/>
      <c r="W554" s="331"/>
      <c r="X554" s="331">
        <v>5</v>
      </c>
      <c r="Y554" s="331"/>
      <c r="Z554" s="331"/>
      <c r="AA554" s="331">
        <f t="shared" si="98"/>
        <v>5</v>
      </c>
      <c r="AB554" s="331"/>
      <c r="AC554" s="331"/>
      <c r="AD554" s="331"/>
      <c r="AE554" s="331"/>
      <c r="AF554" s="331"/>
      <c r="AG554" s="331"/>
      <c r="AH554" s="331"/>
      <c r="AI554" s="331"/>
      <c r="AJ554" s="331"/>
      <c r="AK554" s="331"/>
      <c r="AL554" s="331"/>
      <c r="AM554" s="331"/>
      <c r="AN554" s="331"/>
      <c r="AO554" s="331"/>
      <c r="AP554" s="331"/>
      <c r="AQ554" s="331"/>
      <c r="AR554" s="331">
        <f t="shared" si="93"/>
        <v>5</v>
      </c>
      <c r="AS554" s="331"/>
      <c r="AT554" s="331"/>
      <c r="AU554" s="331">
        <f t="shared" si="94"/>
        <v>5</v>
      </c>
      <c r="AV554" s="332">
        <f t="shared" si="99"/>
        <v>6.9444444444444447E-4</v>
      </c>
      <c r="AW554" s="332">
        <f t="shared" si="100"/>
        <v>4.8999999999999998E-4</v>
      </c>
      <c r="AX554" s="609"/>
      <c r="AY554" s="609"/>
      <c r="AZ554" s="609"/>
      <c r="BA554" s="609"/>
      <c r="BB554" s="609">
        <v>55</v>
      </c>
      <c r="BC554" s="609">
        <v>396</v>
      </c>
      <c r="BD554" s="740">
        <v>9.8000000000000004E-2</v>
      </c>
      <c r="BE554" s="609"/>
    </row>
    <row r="555" spans="1:57" s="324" customFormat="1" ht="15" customHeight="1" x14ac:dyDescent="0.25">
      <c r="A555" s="609">
        <v>10</v>
      </c>
      <c r="B555" s="537">
        <v>51.000001029000003</v>
      </c>
      <c r="C555" s="739" t="s">
        <v>505</v>
      </c>
      <c r="D555" s="512" t="s">
        <v>29</v>
      </c>
      <c r="E555" s="512">
        <v>30</v>
      </c>
      <c r="F555" s="512">
        <v>62</v>
      </c>
      <c r="G555" s="512">
        <v>3144</v>
      </c>
      <c r="H555" s="498"/>
      <c r="I555" s="498"/>
      <c r="J555" s="498"/>
      <c r="K555" s="498"/>
      <c r="L555" s="331"/>
      <c r="M555" s="331"/>
      <c r="N555" s="331"/>
      <c r="O555" s="331"/>
      <c r="P555" s="331"/>
      <c r="Q555" s="331"/>
      <c r="R555" s="331"/>
      <c r="S555" s="331"/>
      <c r="T555" s="331"/>
      <c r="U555" s="331"/>
      <c r="V555" s="331"/>
      <c r="W555" s="331"/>
      <c r="X555" s="331">
        <v>1</v>
      </c>
      <c r="Y555" s="331"/>
      <c r="Z555" s="331"/>
      <c r="AA555" s="331">
        <f t="shared" si="98"/>
        <v>1</v>
      </c>
      <c r="AB555" s="331"/>
      <c r="AC555" s="331"/>
      <c r="AD555" s="331"/>
      <c r="AE555" s="331"/>
      <c r="AF555" s="331"/>
      <c r="AG555" s="331"/>
      <c r="AH555" s="331"/>
      <c r="AI555" s="331"/>
      <c r="AJ555" s="331"/>
      <c r="AK555" s="331"/>
      <c r="AL555" s="331"/>
      <c r="AM555" s="331"/>
      <c r="AN555" s="331"/>
      <c r="AO555" s="331"/>
      <c r="AP555" s="331"/>
      <c r="AQ555" s="331"/>
      <c r="AR555" s="331">
        <f t="shared" si="93"/>
        <v>1</v>
      </c>
      <c r="AS555" s="331"/>
      <c r="AT555" s="331"/>
      <c r="AU555" s="331">
        <f t="shared" si="94"/>
        <v>1</v>
      </c>
      <c r="AV555" s="332">
        <f t="shared" si="99"/>
        <v>1.3888888888888889E-4</v>
      </c>
      <c r="AW555" s="332">
        <f t="shared" si="100"/>
        <v>9.800000000000001E-5</v>
      </c>
      <c r="AX555" s="609"/>
      <c r="AY555" s="609"/>
      <c r="AZ555" s="609"/>
      <c r="BA555" s="609"/>
      <c r="BB555" s="609">
        <v>55</v>
      </c>
      <c r="BC555" s="609">
        <v>396</v>
      </c>
      <c r="BD555" s="740">
        <v>9.8000000000000004E-2</v>
      </c>
      <c r="BE555" s="609"/>
    </row>
    <row r="556" spans="1:57" s="324" customFormat="1" ht="15" customHeight="1" x14ac:dyDescent="0.25">
      <c r="A556" s="609">
        <v>11</v>
      </c>
      <c r="B556" s="537">
        <v>51.000001029000003</v>
      </c>
      <c r="C556" s="739" t="s">
        <v>505</v>
      </c>
      <c r="D556" s="512" t="s">
        <v>29</v>
      </c>
      <c r="E556" s="512">
        <v>28</v>
      </c>
      <c r="F556" s="512">
        <v>62</v>
      </c>
      <c r="G556" s="512">
        <v>3144</v>
      </c>
      <c r="H556" s="498"/>
      <c r="I556" s="498"/>
      <c r="J556" s="498"/>
      <c r="K556" s="498"/>
      <c r="L556" s="331"/>
      <c r="M556" s="331"/>
      <c r="N556" s="331"/>
      <c r="O556" s="331"/>
      <c r="P556" s="331"/>
      <c r="Q556" s="331"/>
      <c r="R556" s="331"/>
      <c r="S556" s="331"/>
      <c r="T556" s="331"/>
      <c r="U556" s="331"/>
      <c r="V556" s="331"/>
      <c r="W556" s="331"/>
      <c r="X556" s="331">
        <v>3</v>
      </c>
      <c r="Y556" s="331"/>
      <c r="Z556" s="331"/>
      <c r="AA556" s="331">
        <f t="shared" si="98"/>
        <v>3</v>
      </c>
      <c r="AB556" s="331"/>
      <c r="AC556" s="331"/>
      <c r="AD556" s="331"/>
      <c r="AE556" s="331"/>
      <c r="AF556" s="331"/>
      <c r="AG556" s="331"/>
      <c r="AH556" s="331"/>
      <c r="AI556" s="331"/>
      <c r="AJ556" s="331"/>
      <c r="AK556" s="331"/>
      <c r="AL556" s="331"/>
      <c r="AM556" s="331"/>
      <c r="AN556" s="331"/>
      <c r="AO556" s="331"/>
      <c r="AP556" s="331"/>
      <c r="AQ556" s="331"/>
      <c r="AR556" s="331">
        <f t="shared" si="93"/>
        <v>3</v>
      </c>
      <c r="AS556" s="331"/>
      <c r="AT556" s="331"/>
      <c r="AU556" s="331">
        <f t="shared" si="94"/>
        <v>3</v>
      </c>
      <c r="AV556" s="332">
        <f t="shared" si="99"/>
        <v>4.1666666666666669E-4</v>
      </c>
      <c r="AW556" s="332">
        <f t="shared" si="100"/>
        <v>2.9400000000000004E-4</v>
      </c>
      <c r="AX556" s="609"/>
      <c r="AY556" s="609"/>
      <c r="AZ556" s="609"/>
      <c r="BA556" s="609"/>
      <c r="BB556" s="609">
        <v>55</v>
      </c>
      <c r="BC556" s="609">
        <v>396</v>
      </c>
      <c r="BD556" s="740">
        <v>9.8000000000000004E-2</v>
      </c>
      <c r="BE556" s="609"/>
    </row>
    <row r="557" spans="1:57" s="324" customFormat="1" ht="15" customHeight="1" x14ac:dyDescent="0.25">
      <c r="A557" s="609">
        <v>12</v>
      </c>
      <c r="B557" s="537">
        <v>51.000001029000003</v>
      </c>
      <c r="C557" s="739" t="s">
        <v>505</v>
      </c>
      <c r="D557" s="512" t="s">
        <v>29</v>
      </c>
      <c r="E557" s="512">
        <v>20</v>
      </c>
      <c r="F557" s="512">
        <v>62</v>
      </c>
      <c r="G557" s="512">
        <v>3144</v>
      </c>
      <c r="H557" s="498"/>
      <c r="I557" s="498"/>
      <c r="J557" s="498"/>
      <c r="K557" s="498"/>
      <c r="L557" s="331"/>
      <c r="M557" s="331"/>
      <c r="N557" s="331"/>
      <c r="O557" s="331"/>
      <c r="P557" s="331"/>
      <c r="Q557" s="331"/>
      <c r="R557" s="331"/>
      <c r="S557" s="331"/>
      <c r="T557" s="331"/>
      <c r="U557" s="331"/>
      <c r="V557" s="331"/>
      <c r="W557" s="331"/>
      <c r="X557" s="331">
        <v>7</v>
      </c>
      <c r="Y557" s="331"/>
      <c r="Z557" s="331"/>
      <c r="AA557" s="331">
        <f t="shared" si="98"/>
        <v>7</v>
      </c>
      <c r="AB557" s="331"/>
      <c r="AC557" s="331"/>
      <c r="AD557" s="331"/>
      <c r="AE557" s="331"/>
      <c r="AF557" s="331"/>
      <c r="AG557" s="331"/>
      <c r="AH557" s="331"/>
      <c r="AI557" s="331"/>
      <c r="AJ557" s="331"/>
      <c r="AK557" s="331"/>
      <c r="AL557" s="331"/>
      <c r="AM557" s="331"/>
      <c r="AN557" s="331"/>
      <c r="AO557" s="331"/>
      <c r="AP557" s="331"/>
      <c r="AQ557" s="331"/>
      <c r="AR557" s="331">
        <f t="shared" si="93"/>
        <v>7</v>
      </c>
      <c r="AS557" s="331"/>
      <c r="AT557" s="331"/>
      <c r="AU557" s="331">
        <f t="shared" si="94"/>
        <v>7</v>
      </c>
      <c r="AV557" s="332">
        <f t="shared" si="99"/>
        <v>9.7222222222222219E-4</v>
      </c>
      <c r="AW557" s="332">
        <f t="shared" si="100"/>
        <v>6.8600000000000009E-4</v>
      </c>
      <c r="AX557" s="609"/>
      <c r="AY557" s="609"/>
      <c r="AZ557" s="609"/>
      <c r="BA557" s="609"/>
      <c r="BB557" s="609">
        <v>55</v>
      </c>
      <c r="BC557" s="609">
        <v>396</v>
      </c>
      <c r="BD557" s="740">
        <v>9.8000000000000004E-2</v>
      </c>
      <c r="BE557" s="609"/>
    </row>
    <row r="558" spans="1:57" s="324" customFormat="1" ht="15" customHeight="1" x14ac:dyDescent="0.25">
      <c r="A558" s="609">
        <v>13</v>
      </c>
      <c r="B558" s="537">
        <v>51.000001029000003</v>
      </c>
      <c r="C558" s="739" t="s">
        <v>505</v>
      </c>
      <c r="D558" s="512" t="s">
        <v>29</v>
      </c>
      <c r="E558" s="512">
        <v>11</v>
      </c>
      <c r="F558" s="512">
        <v>62</v>
      </c>
      <c r="G558" s="512">
        <v>3144</v>
      </c>
      <c r="H558" s="498"/>
      <c r="I558" s="498"/>
      <c r="J558" s="498"/>
      <c r="K558" s="498"/>
      <c r="L558" s="331"/>
      <c r="M558" s="331"/>
      <c r="N558" s="331"/>
      <c r="O558" s="331"/>
      <c r="P558" s="331"/>
      <c r="Q558" s="331"/>
      <c r="R558" s="331"/>
      <c r="S558" s="331"/>
      <c r="T558" s="331"/>
      <c r="U558" s="331"/>
      <c r="V558" s="331"/>
      <c r="W558" s="331"/>
      <c r="X558" s="331">
        <v>2</v>
      </c>
      <c r="Y558" s="331"/>
      <c r="Z558" s="331"/>
      <c r="AA558" s="331">
        <f t="shared" si="98"/>
        <v>2</v>
      </c>
      <c r="AB558" s="331"/>
      <c r="AC558" s="331"/>
      <c r="AD558" s="331"/>
      <c r="AE558" s="331"/>
      <c r="AF558" s="331"/>
      <c r="AG558" s="331"/>
      <c r="AH558" s="331"/>
      <c r="AI558" s="331"/>
      <c r="AJ558" s="331"/>
      <c r="AK558" s="331"/>
      <c r="AL558" s="331"/>
      <c r="AM558" s="331"/>
      <c r="AN558" s="331"/>
      <c r="AO558" s="331"/>
      <c r="AP558" s="331"/>
      <c r="AQ558" s="331"/>
      <c r="AR558" s="331">
        <f t="shared" ref="AR558:AR563" si="101">H558+L558+P558+T558+X558+AB558+AF558+AJ558</f>
        <v>2</v>
      </c>
      <c r="AS558" s="331"/>
      <c r="AT558" s="331"/>
      <c r="AU558" s="331">
        <f t="shared" si="94"/>
        <v>2</v>
      </c>
      <c r="AV558" s="332">
        <f t="shared" si="99"/>
        <v>2.7777777777777778E-4</v>
      </c>
      <c r="AW558" s="332">
        <f t="shared" si="100"/>
        <v>1.9600000000000002E-4</v>
      </c>
      <c r="AX558" s="609"/>
      <c r="AY558" s="609"/>
      <c r="AZ558" s="609"/>
      <c r="BA558" s="609"/>
      <c r="BB558" s="609">
        <v>55</v>
      </c>
      <c r="BC558" s="609">
        <v>396</v>
      </c>
      <c r="BD558" s="740">
        <v>9.8000000000000004E-2</v>
      </c>
      <c r="BE558" s="609"/>
    </row>
    <row r="559" spans="1:57" s="324" customFormat="1" ht="15" customHeight="1" x14ac:dyDescent="0.25">
      <c r="A559" s="609">
        <v>14</v>
      </c>
      <c r="B559" s="537">
        <v>51.000001029000003</v>
      </c>
      <c r="C559" s="739" t="s">
        <v>505</v>
      </c>
      <c r="D559" s="512" t="s">
        <v>29</v>
      </c>
      <c r="E559" s="512">
        <v>9</v>
      </c>
      <c r="F559" s="512">
        <v>62</v>
      </c>
      <c r="G559" s="512">
        <v>3144</v>
      </c>
      <c r="H559" s="498"/>
      <c r="I559" s="498"/>
      <c r="J559" s="498"/>
      <c r="K559" s="498"/>
      <c r="L559" s="331"/>
      <c r="M559" s="331"/>
      <c r="N559" s="331"/>
      <c r="O559" s="331"/>
      <c r="P559" s="331"/>
      <c r="Q559" s="331"/>
      <c r="R559" s="331"/>
      <c r="S559" s="331"/>
      <c r="T559" s="331"/>
      <c r="U559" s="331"/>
      <c r="V559" s="331"/>
      <c r="W559" s="331"/>
      <c r="X559" s="331">
        <v>6</v>
      </c>
      <c r="Y559" s="331"/>
      <c r="Z559" s="331"/>
      <c r="AA559" s="331">
        <f t="shared" si="98"/>
        <v>6</v>
      </c>
      <c r="AB559" s="331"/>
      <c r="AC559" s="331"/>
      <c r="AD559" s="331"/>
      <c r="AE559" s="331"/>
      <c r="AF559" s="331"/>
      <c r="AG559" s="331"/>
      <c r="AH559" s="331"/>
      <c r="AI559" s="331"/>
      <c r="AJ559" s="331"/>
      <c r="AK559" s="331"/>
      <c r="AL559" s="331"/>
      <c r="AM559" s="331"/>
      <c r="AN559" s="331"/>
      <c r="AO559" s="331"/>
      <c r="AP559" s="331"/>
      <c r="AQ559" s="331"/>
      <c r="AR559" s="331">
        <f t="shared" si="101"/>
        <v>6</v>
      </c>
      <c r="AS559" s="331"/>
      <c r="AT559" s="331"/>
      <c r="AU559" s="331">
        <f t="shared" si="94"/>
        <v>6</v>
      </c>
      <c r="AV559" s="332">
        <f t="shared" si="99"/>
        <v>8.3333333333333339E-4</v>
      </c>
      <c r="AW559" s="332">
        <f t="shared" si="100"/>
        <v>5.8800000000000009E-4</v>
      </c>
      <c r="AX559" s="609"/>
      <c r="AY559" s="609"/>
      <c r="AZ559" s="609"/>
      <c r="BA559" s="609"/>
      <c r="BB559" s="609">
        <v>55</v>
      </c>
      <c r="BC559" s="609">
        <v>396</v>
      </c>
      <c r="BD559" s="740">
        <v>9.8000000000000004E-2</v>
      </c>
      <c r="BE559" s="609"/>
    </row>
    <row r="560" spans="1:57" s="324" customFormat="1" ht="15" customHeight="1" x14ac:dyDescent="0.25">
      <c r="A560" s="609">
        <v>15</v>
      </c>
      <c r="B560" s="537">
        <v>51.000001029000003</v>
      </c>
      <c r="C560" s="739" t="s">
        <v>505</v>
      </c>
      <c r="D560" s="512" t="s">
        <v>29</v>
      </c>
      <c r="E560" s="512">
        <v>6</v>
      </c>
      <c r="F560" s="512">
        <v>62</v>
      </c>
      <c r="G560" s="512">
        <v>3144</v>
      </c>
      <c r="H560" s="498"/>
      <c r="I560" s="498"/>
      <c r="J560" s="498"/>
      <c r="K560" s="498"/>
      <c r="L560" s="331"/>
      <c r="M560" s="331"/>
      <c r="N560" s="331"/>
      <c r="O560" s="331"/>
      <c r="P560" s="331"/>
      <c r="Q560" s="331"/>
      <c r="R560" s="331"/>
      <c r="S560" s="331"/>
      <c r="T560" s="331"/>
      <c r="U560" s="331"/>
      <c r="V560" s="331"/>
      <c r="W560" s="331"/>
      <c r="X560" s="331">
        <v>3</v>
      </c>
      <c r="Y560" s="331"/>
      <c r="Z560" s="331"/>
      <c r="AA560" s="331">
        <f t="shared" si="98"/>
        <v>3</v>
      </c>
      <c r="AB560" s="331"/>
      <c r="AC560" s="331"/>
      <c r="AD560" s="331"/>
      <c r="AE560" s="331"/>
      <c r="AF560" s="331"/>
      <c r="AG560" s="331"/>
      <c r="AH560" s="331"/>
      <c r="AI560" s="331"/>
      <c r="AJ560" s="331"/>
      <c r="AK560" s="331"/>
      <c r="AL560" s="331"/>
      <c r="AM560" s="331"/>
      <c r="AN560" s="331"/>
      <c r="AO560" s="331"/>
      <c r="AP560" s="331"/>
      <c r="AQ560" s="331"/>
      <c r="AR560" s="331">
        <f t="shared" si="101"/>
        <v>3</v>
      </c>
      <c r="AS560" s="331"/>
      <c r="AT560" s="331"/>
      <c r="AU560" s="331">
        <f t="shared" si="94"/>
        <v>3</v>
      </c>
      <c r="AV560" s="332">
        <f t="shared" si="99"/>
        <v>4.1666666666666669E-4</v>
      </c>
      <c r="AW560" s="332">
        <f t="shared" si="100"/>
        <v>2.9400000000000004E-4</v>
      </c>
      <c r="AX560" s="609"/>
      <c r="AY560" s="609"/>
      <c r="AZ560" s="609"/>
      <c r="BA560" s="609"/>
      <c r="BB560" s="609">
        <v>55</v>
      </c>
      <c r="BC560" s="609">
        <v>396</v>
      </c>
      <c r="BD560" s="740">
        <v>9.8000000000000004E-2</v>
      </c>
      <c r="BE560" s="609"/>
    </row>
    <row r="561" spans="1:57" s="324" customFormat="1" ht="15" customHeight="1" x14ac:dyDescent="0.25">
      <c r="A561" s="609">
        <v>16</v>
      </c>
      <c r="B561" s="537">
        <v>51.000001029000003</v>
      </c>
      <c r="C561" s="739" t="s">
        <v>505</v>
      </c>
      <c r="D561" s="512" t="s">
        <v>29</v>
      </c>
      <c r="E561" s="512">
        <v>13</v>
      </c>
      <c r="F561" s="512">
        <v>61</v>
      </c>
      <c r="G561" s="512">
        <v>3144</v>
      </c>
      <c r="H561" s="498"/>
      <c r="I561" s="498"/>
      <c r="J561" s="498"/>
      <c r="K561" s="498"/>
      <c r="L561" s="331"/>
      <c r="M561" s="331"/>
      <c r="N561" s="331"/>
      <c r="O561" s="331"/>
      <c r="P561" s="331"/>
      <c r="Q561" s="331"/>
      <c r="R561" s="331"/>
      <c r="S561" s="331"/>
      <c r="T561" s="331"/>
      <c r="U561" s="331"/>
      <c r="V561" s="331"/>
      <c r="W561" s="331"/>
      <c r="X561" s="331">
        <v>3</v>
      </c>
      <c r="Y561" s="331"/>
      <c r="Z561" s="331"/>
      <c r="AA561" s="331">
        <f t="shared" si="98"/>
        <v>3</v>
      </c>
      <c r="AB561" s="331"/>
      <c r="AC561" s="331"/>
      <c r="AD561" s="331"/>
      <c r="AE561" s="331"/>
      <c r="AF561" s="331"/>
      <c r="AG561" s="331"/>
      <c r="AH561" s="331"/>
      <c r="AI561" s="331"/>
      <c r="AJ561" s="331"/>
      <c r="AK561" s="331"/>
      <c r="AL561" s="331"/>
      <c r="AM561" s="331"/>
      <c r="AN561" s="331"/>
      <c r="AO561" s="331"/>
      <c r="AP561" s="331"/>
      <c r="AQ561" s="331"/>
      <c r="AR561" s="331">
        <f t="shared" si="101"/>
        <v>3</v>
      </c>
      <c r="AS561" s="331"/>
      <c r="AT561" s="331"/>
      <c r="AU561" s="331">
        <f t="shared" si="94"/>
        <v>3</v>
      </c>
      <c r="AV561" s="332">
        <f t="shared" si="99"/>
        <v>4.1666666666666669E-4</v>
      </c>
      <c r="AW561" s="332">
        <f t="shared" si="100"/>
        <v>2.9400000000000004E-4</v>
      </c>
      <c r="AX561" s="609"/>
      <c r="AY561" s="609"/>
      <c r="AZ561" s="609"/>
      <c r="BA561" s="609"/>
      <c r="BB561" s="609">
        <v>55</v>
      </c>
      <c r="BC561" s="609">
        <v>396</v>
      </c>
      <c r="BD561" s="740">
        <v>9.8000000000000004E-2</v>
      </c>
      <c r="BE561" s="609"/>
    </row>
    <row r="562" spans="1:57" s="324" customFormat="1" ht="15" customHeight="1" x14ac:dyDescent="0.25">
      <c r="A562" s="609">
        <v>17</v>
      </c>
      <c r="B562" s="537">
        <v>51.000001029000003</v>
      </c>
      <c r="C562" s="739" t="s">
        <v>505</v>
      </c>
      <c r="D562" s="512" t="s">
        <v>29</v>
      </c>
      <c r="E562" s="512">
        <v>8</v>
      </c>
      <c r="F562" s="512">
        <v>60</v>
      </c>
      <c r="G562" s="512">
        <v>3144</v>
      </c>
      <c r="H562" s="498"/>
      <c r="I562" s="498"/>
      <c r="J562" s="498"/>
      <c r="K562" s="498"/>
      <c r="L562" s="331"/>
      <c r="M562" s="331"/>
      <c r="N562" s="331"/>
      <c r="O562" s="331"/>
      <c r="P562" s="331"/>
      <c r="Q562" s="331"/>
      <c r="R562" s="331"/>
      <c r="S562" s="331"/>
      <c r="T562" s="331"/>
      <c r="U562" s="331"/>
      <c r="V562" s="331"/>
      <c r="W562" s="331"/>
      <c r="X562" s="331">
        <v>1</v>
      </c>
      <c r="Y562" s="331"/>
      <c r="Z562" s="331"/>
      <c r="AA562" s="331">
        <f t="shared" si="98"/>
        <v>1</v>
      </c>
      <c r="AB562" s="331"/>
      <c r="AC562" s="331"/>
      <c r="AD562" s="331"/>
      <c r="AE562" s="331"/>
      <c r="AF562" s="331"/>
      <c r="AG562" s="331"/>
      <c r="AH562" s="331"/>
      <c r="AI562" s="331"/>
      <c r="AJ562" s="331"/>
      <c r="AK562" s="331"/>
      <c r="AL562" s="331"/>
      <c r="AM562" s="331"/>
      <c r="AN562" s="331"/>
      <c r="AO562" s="331"/>
      <c r="AP562" s="331"/>
      <c r="AQ562" s="331"/>
      <c r="AR562" s="331">
        <f t="shared" si="101"/>
        <v>1</v>
      </c>
      <c r="AS562" s="331"/>
      <c r="AT562" s="331"/>
      <c r="AU562" s="331">
        <f t="shared" si="94"/>
        <v>1</v>
      </c>
      <c r="AV562" s="332">
        <f t="shared" si="99"/>
        <v>1.3888888888888889E-4</v>
      </c>
      <c r="AW562" s="332">
        <f t="shared" si="100"/>
        <v>9.800000000000001E-5</v>
      </c>
      <c r="AX562" s="609"/>
      <c r="AY562" s="609"/>
      <c r="AZ562" s="609"/>
      <c r="BA562" s="609"/>
      <c r="BB562" s="609">
        <v>55</v>
      </c>
      <c r="BC562" s="609">
        <v>396</v>
      </c>
      <c r="BD562" s="740">
        <v>9.8000000000000004E-2</v>
      </c>
      <c r="BE562" s="609"/>
    </row>
    <row r="563" spans="1:57" s="351" customFormat="1" ht="15" customHeight="1" x14ac:dyDescent="0.25">
      <c r="A563" s="584"/>
      <c r="B563" s="373"/>
      <c r="C563" s="363" t="s">
        <v>30</v>
      </c>
      <c r="D563" s="361"/>
      <c r="E563" s="362"/>
      <c r="F563" s="362"/>
      <c r="G563" s="373"/>
      <c r="H563" s="504"/>
      <c r="I563" s="504"/>
      <c r="J563" s="504"/>
      <c r="K563" s="504"/>
      <c r="L563" s="366"/>
      <c r="M563" s="366"/>
      <c r="N563" s="366"/>
      <c r="O563" s="366"/>
      <c r="P563" s="366"/>
      <c r="Q563" s="366"/>
      <c r="R563" s="366"/>
      <c r="S563" s="366"/>
      <c r="T563" s="366"/>
      <c r="U563" s="366"/>
      <c r="V563" s="366"/>
      <c r="W563" s="366"/>
      <c r="X563" s="366">
        <f>SUM(X546:X562)</f>
        <v>59</v>
      </c>
      <c r="Y563" s="366"/>
      <c r="Z563" s="366"/>
      <c r="AA563" s="366">
        <f>SUM(AA546:AA562)</f>
        <v>59</v>
      </c>
      <c r="AB563" s="366"/>
      <c r="AC563" s="366"/>
      <c r="AD563" s="366"/>
      <c r="AE563" s="366"/>
      <c r="AF563" s="366"/>
      <c r="AG563" s="366"/>
      <c r="AH563" s="366"/>
      <c r="AI563" s="366"/>
      <c r="AJ563" s="366"/>
      <c r="AK563" s="366"/>
      <c r="AL563" s="366"/>
      <c r="AM563" s="366"/>
      <c r="AN563" s="366"/>
      <c r="AO563" s="366"/>
      <c r="AP563" s="366"/>
      <c r="AQ563" s="366"/>
      <c r="AR563" s="366">
        <f t="shared" si="101"/>
        <v>59</v>
      </c>
      <c r="AS563" s="366"/>
      <c r="AT563" s="366"/>
      <c r="AU563" s="366">
        <f t="shared" si="94"/>
        <v>59</v>
      </c>
      <c r="AV563" s="369">
        <f>SUM(AV546:AV562)</f>
        <v>8.1944444444444434E-3</v>
      </c>
      <c r="AW563" s="369">
        <f>SUM(AW546:AW562)</f>
        <v>5.7820000000000007E-3</v>
      </c>
      <c r="AX563" s="584"/>
      <c r="AY563" s="584"/>
      <c r="AZ563" s="584"/>
      <c r="BA563" s="584"/>
      <c r="BB563" s="741"/>
      <c r="BC563" s="741"/>
      <c r="BD563" s="741"/>
      <c r="BE563" s="584"/>
    </row>
    <row r="564" spans="1:57" s="351" customFormat="1" ht="15" customHeight="1" x14ac:dyDescent="0.25">
      <c r="A564" s="352">
        <v>1</v>
      </c>
      <c r="B564" s="422" t="s">
        <v>506</v>
      </c>
      <c r="C564" s="742" t="s">
        <v>318</v>
      </c>
      <c r="D564" s="333" t="s">
        <v>29</v>
      </c>
      <c r="E564" s="352">
        <v>23</v>
      </c>
      <c r="F564" s="352">
        <v>75</v>
      </c>
      <c r="G564" s="352">
        <v>233</v>
      </c>
      <c r="H564" s="556"/>
      <c r="I564" s="556"/>
      <c r="J564" s="556"/>
      <c r="K564" s="341"/>
      <c r="L564" s="341">
        <v>24</v>
      </c>
      <c r="M564" s="341"/>
      <c r="N564" s="341"/>
      <c r="O564" s="341">
        <v>24</v>
      </c>
      <c r="P564" s="556"/>
      <c r="Q564" s="556"/>
      <c r="R564" s="556"/>
      <c r="S564" s="556"/>
      <c r="T564" s="556"/>
      <c r="U564" s="556"/>
      <c r="V564" s="556"/>
      <c r="W564" s="556"/>
      <c r="X564" s="341"/>
      <c r="Y564" s="341"/>
      <c r="Z564" s="341"/>
      <c r="AA564" s="341"/>
      <c r="AB564" s="556"/>
      <c r="AC564" s="556"/>
      <c r="AD564" s="556"/>
      <c r="AE564" s="556"/>
      <c r="AF564" s="556"/>
      <c r="AG564" s="556"/>
      <c r="AH564" s="556"/>
      <c r="AI564" s="556"/>
      <c r="AJ564" s="341"/>
      <c r="AK564" s="341"/>
      <c r="AL564" s="341"/>
      <c r="AM564" s="341"/>
      <c r="AN564" s="341"/>
      <c r="AO564" s="341"/>
      <c r="AP564" s="341"/>
      <c r="AQ564" s="341"/>
      <c r="AR564" s="341">
        <f>L564+P564+T564+X564+AB564+AF564+AJ564+AN564+H564</f>
        <v>24</v>
      </c>
      <c r="AS564" s="341"/>
      <c r="AT564" s="341"/>
      <c r="AU564" s="317">
        <f>AR564+AS564+AT564</f>
        <v>24</v>
      </c>
      <c r="AV564" s="332">
        <f>((AU564/BC564)*BB564)/1000</f>
        <v>0.108</v>
      </c>
      <c r="AW564" s="558">
        <f>(AU564*BD564)/1000</f>
        <v>7.4400000000000008E-2</v>
      </c>
      <c r="AX564" s="352"/>
      <c r="AY564" s="352"/>
      <c r="AZ564" s="359"/>
      <c r="BA564" s="359"/>
      <c r="BB564" s="348">
        <v>45</v>
      </c>
      <c r="BC564" s="594">
        <v>10</v>
      </c>
      <c r="BD564" s="743">
        <v>3.1</v>
      </c>
      <c r="BE564" s="422"/>
    </row>
    <row r="565" spans="1:57" s="351" customFormat="1" ht="15" customHeight="1" x14ac:dyDescent="0.25">
      <c r="A565" s="511">
        <v>2</v>
      </c>
      <c r="B565" s="537">
        <v>51.000001269999998</v>
      </c>
      <c r="C565" s="613" t="s">
        <v>507</v>
      </c>
      <c r="D565" s="422" t="s">
        <v>29</v>
      </c>
      <c r="E565" s="559">
        <v>21</v>
      </c>
      <c r="F565" s="559">
        <v>55</v>
      </c>
      <c r="G565" s="559">
        <v>11</v>
      </c>
      <c r="H565" s="565"/>
      <c r="I565" s="565"/>
      <c r="J565" s="565"/>
      <c r="K565" s="341"/>
      <c r="L565" s="565"/>
      <c r="M565" s="565"/>
      <c r="N565" s="565"/>
      <c r="O565" s="565"/>
      <c r="P565" s="565"/>
      <c r="Q565" s="565"/>
      <c r="R565" s="565"/>
      <c r="S565" s="565"/>
      <c r="T565" s="565"/>
      <c r="U565" s="565"/>
      <c r="V565" s="565"/>
      <c r="W565" s="565"/>
      <c r="X565" s="341">
        <v>24</v>
      </c>
      <c r="Y565" s="557"/>
      <c r="Z565" s="557"/>
      <c r="AA565" s="317">
        <f>SUM(X565:Z565)</f>
        <v>24</v>
      </c>
      <c r="AB565" s="317"/>
      <c r="AC565" s="317"/>
      <c r="AD565" s="317"/>
      <c r="AE565" s="317"/>
      <c r="AF565" s="317"/>
      <c r="AG565" s="317"/>
      <c r="AH565" s="317"/>
      <c r="AI565" s="317"/>
      <c r="AJ565" s="317"/>
      <c r="AK565" s="317"/>
      <c r="AL565" s="317"/>
      <c r="AM565" s="317"/>
      <c r="AN565" s="317"/>
      <c r="AO565" s="317"/>
      <c r="AP565" s="317"/>
      <c r="AQ565" s="317"/>
      <c r="AR565" s="341">
        <f>L565+P565+T565+X565+AB565+AF565+AJ565+AN565+H565</f>
        <v>24</v>
      </c>
      <c r="AS565" s="341"/>
      <c r="AT565" s="341"/>
      <c r="AU565" s="317">
        <f>AR565+AS565+AT565</f>
        <v>24</v>
      </c>
      <c r="AV565" s="332">
        <f>((AU565/BC565)*BB565)/1000</f>
        <v>0.108</v>
      </c>
      <c r="AW565" s="558">
        <f>(AU565*BD565)/1000</f>
        <v>7.4400000000000008E-2</v>
      </c>
      <c r="AX565" s="559"/>
      <c r="AY565" s="560"/>
      <c r="AZ565" s="560"/>
      <c r="BA565" s="561"/>
      <c r="BB565" s="348">
        <v>45</v>
      </c>
      <c r="BC565" s="594">
        <v>10</v>
      </c>
      <c r="BD565" s="743">
        <v>3.1</v>
      </c>
      <c r="BE565" s="565"/>
    </row>
    <row r="566" spans="1:57" s="351" customFormat="1" ht="15" customHeight="1" x14ac:dyDescent="0.25">
      <c r="A566" s="566"/>
      <c r="B566" s="567"/>
      <c r="C566" s="376" t="s">
        <v>30</v>
      </c>
      <c r="D566" s="568"/>
      <c r="E566" s="568"/>
      <c r="F566" s="568"/>
      <c r="G566" s="568"/>
      <c r="H566" s="569"/>
      <c r="I566" s="569"/>
      <c r="J566" s="569"/>
      <c r="K566" s="569"/>
      <c r="L566" s="569">
        <f>SUM(L564:L565)</f>
        <v>24</v>
      </c>
      <c r="M566" s="569"/>
      <c r="N566" s="569"/>
      <c r="O566" s="569">
        <f>SUM(O564:O565)</f>
        <v>24</v>
      </c>
      <c r="P566" s="569"/>
      <c r="Q566" s="569"/>
      <c r="R566" s="569"/>
      <c r="S566" s="569"/>
      <c r="T566" s="569"/>
      <c r="U566" s="569"/>
      <c r="V566" s="569"/>
      <c r="W566" s="569"/>
      <c r="X566" s="569">
        <f>SUM(X564:X565)</f>
        <v>24</v>
      </c>
      <c r="Y566" s="569"/>
      <c r="Z566" s="569"/>
      <c r="AA566" s="569">
        <f>SUM(AA564:AA565)</f>
        <v>24</v>
      </c>
      <c r="AB566" s="569"/>
      <c r="AC566" s="569"/>
      <c r="AD566" s="569"/>
      <c r="AE566" s="569"/>
      <c r="AF566" s="569"/>
      <c r="AG566" s="569"/>
      <c r="AH566" s="569"/>
      <c r="AI566" s="569"/>
      <c r="AJ566" s="569"/>
      <c r="AK566" s="569"/>
      <c r="AL566" s="569"/>
      <c r="AM566" s="569"/>
      <c r="AN566" s="569"/>
      <c r="AO566" s="569"/>
      <c r="AP566" s="569"/>
      <c r="AQ566" s="569"/>
      <c r="AR566" s="569">
        <f>SUM(AR564:AR565)</f>
        <v>48</v>
      </c>
      <c r="AS566" s="569"/>
      <c r="AT566" s="569"/>
      <c r="AU566" s="569">
        <f>SUM(AU564:AU565)</f>
        <v>48</v>
      </c>
      <c r="AV566" s="570">
        <f>SUM(AV564:AV565)</f>
        <v>0.216</v>
      </c>
      <c r="AW566" s="570">
        <f>SUM(AW564:AW565)</f>
        <v>0.14880000000000002</v>
      </c>
      <c r="AX566" s="571"/>
      <c r="AY566" s="571"/>
      <c r="AZ566" s="572"/>
      <c r="BA566" s="573"/>
      <c r="BB566" s="567"/>
      <c r="BC566" s="574"/>
      <c r="BD566" s="575"/>
      <c r="BE566" s="576"/>
    </row>
    <row r="567" spans="1:57" s="351" customFormat="1" ht="15" customHeight="1" x14ac:dyDescent="0.25">
      <c r="A567" s="352">
        <v>1</v>
      </c>
      <c r="B567" s="588">
        <v>728531110003</v>
      </c>
      <c r="C567" s="742" t="s">
        <v>317</v>
      </c>
      <c r="D567" s="559" t="s">
        <v>29</v>
      </c>
      <c r="E567" s="744">
        <v>2</v>
      </c>
      <c r="F567" s="744">
        <v>80</v>
      </c>
      <c r="G567" s="744">
        <v>10</v>
      </c>
      <c r="H567" s="557"/>
      <c r="I567" s="557"/>
      <c r="J567" s="557"/>
      <c r="K567" s="557"/>
      <c r="L567" s="557"/>
      <c r="M567" s="557"/>
      <c r="N567" s="557"/>
      <c r="O567" s="557"/>
      <c r="P567" s="557"/>
      <c r="Q567" s="557"/>
      <c r="R567" s="557"/>
      <c r="S567" s="557"/>
      <c r="T567" s="557"/>
      <c r="U567" s="557"/>
      <c r="V567" s="557"/>
      <c r="W567" s="557"/>
      <c r="X567" s="557"/>
      <c r="Y567" s="557"/>
      <c r="Z567" s="557"/>
      <c r="AA567" s="557"/>
      <c r="AB567" s="557"/>
      <c r="AC567" s="557"/>
      <c r="AD567" s="557"/>
      <c r="AE567" s="557"/>
      <c r="AF567" s="729">
        <v>78</v>
      </c>
      <c r="AG567" s="729"/>
      <c r="AH567" s="729"/>
      <c r="AI567" s="729">
        <v>78</v>
      </c>
      <c r="AJ567" s="557"/>
      <c r="AK567" s="557"/>
      <c r="AL567" s="557"/>
      <c r="AM567" s="557"/>
      <c r="AN567" s="557"/>
      <c r="AO567" s="557"/>
      <c r="AP567" s="557"/>
      <c r="AQ567" s="557"/>
      <c r="AR567" s="341">
        <f t="shared" ref="AR567:AR579" si="102">L567+P567+T567+X567+AB567+AF567+AJ567+AN567+H567</f>
        <v>78</v>
      </c>
      <c r="AS567" s="341"/>
      <c r="AT567" s="341"/>
      <c r="AU567" s="317">
        <f t="shared" ref="AU567:AU579" si="103">AR567+AS567+AT567</f>
        <v>78</v>
      </c>
      <c r="AV567" s="558">
        <f t="shared" ref="AV567:AV579" si="104">AW567</f>
        <v>4.3680000000000004E-3</v>
      </c>
      <c r="AW567" s="558">
        <f t="shared" ref="AW567:AW579" si="105">(AU567*BD567)/1000</f>
        <v>4.3680000000000004E-3</v>
      </c>
      <c r="AX567" s="560"/>
      <c r="AY567" s="560"/>
      <c r="AZ567" s="359"/>
      <c r="BA567" s="359"/>
      <c r="BB567" s="348">
        <v>62</v>
      </c>
      <c r="BC567" s="594">
        <v>400</v>
      </c>
      <c r="BD567" s="350">
        <v>5.6000000000000001E-2</v>
      </c>
      <c r="BE567" s="565"/>
    </row>
    <row r="568" spans="1:57" s="351" customFormat="1" ht="15" customHeight="1" x14ac:dyDescent="0.25">
      <c r="A568" s="352">
        <v>2</v>
      </c>
      <c r="B568" s="588">
        <v>728531110003</v>
      </c>
      <c r="C568" s="742" t="s">
        <v>317</v>
      </c>
      <c r="D568" s="333" t="s">
        <v>29</v>
      </c>
      <c r="E568" s="352">
        <v>4</v>
      </c>
      <c r="F568" s="352">
        <v>77</v>
      </c>
      <c r="G568" s="352">
        <v>10</v>
      </c>
      <c r="H568" s="556"/>
      <c r="I568" s="556"/>
      <c r="J568" s="556"/>
      <c r="K568" s="341"/>
      <c r="L568" s="341">
        <v>35</v>
      </c>
      <c r="M568" s="341"/>
      <c r="N568" s="341"/>
      <c r="O568" s="341">
        <v>35</v>
      </c>
      <c r="P568" s="556"/>
      <c r="Q568" s="556"/>
      <c r="R568" s="556"/>
      <c r="S568" s="556"/>
      <c r="T568" s="556"/>
      <c r="U568" s="556"/>
      <c r="V568" s="556"/>
      <c r="W568" s="556"/>
      <c r="X568" s="341"/>
      <c r="Y568" s="341"/>
      <c r="Z568" s="341"/>
      <c r="AA568" s="341"/>
      <c r="AB568" s="556"/>
      <c r="AC568" s="556"/>
      <c r="AD568" s="556"/>
      <c r="AE568" s="556"/>
      <c r="AF568" s="556"/>
      <c r="AG568" s="556"/>
      <c r="AH568" s="556"/>
      <c r="AI568" s="556"/>
      <c r="AJ568" s="341"/>
      <c r="AK568" s="341"/>
      <c r="AL568" s="341"/>
      <c r="AM568" s="341"/>
      <c r="AN568" s="341"/>
      <c r="AO568" s="341"/>
      <c r="AP568" s="341"/>
      <c r="AQ568" s="341"/>
      <c r="AR568" s="341">
        <f t="shared" si="102"/>
        <v>35</v>
      </c>
      <c r="AS568" s="341"/>
      <c r="AT568" s="341"/>
      <c r="AU568" s="317">
        <f t="shared" si="103"/>
        <v>35</v>
      </c>
      <c r="AV568" s="558">
        <f t="shared" si="104"/>
        <v>1.9599999999999999E-3</v>
      </c>
      <c r="AW568" s="558">
        <f t="shared" si="105"/>
        <v>1.9599999999999999E-3</v>
      </c>
      <c r="AX568" s="352"/>
      <c r="AY568" s="352"/>
      <c r="AZ568" s="359"/>
      <c r="BA568" s="359"/>
      <c r="BB568" s="348">
        <v>62</v>
      </c>
      <c r="BC568" s="594">
        <v>400</v>
      </c>
      <c r="BD568" s="350">
        <v>5.6000000000000001E-2</v>
      </c>
      <c r="BE568" s="422"/>
    </row>
    <row r="569" spans="1:57" s="351" customFormat="1" ht="15" customHeight="1" x14ac:dyDescent="0.25">
      <c r="A569" s="352">
        <v>3</v>
      </c>
      <c r="B569" s="588">
        <v>728531110003</v>
      </c>
      <c r="C569" s="742" t="s">
        <v>317</v>
      </c>
      <c r="D569" s="559" t="s">
        <v>29</v>
      </c>
      <c r="E569" s="744">
        <v>2</v>
      </c>
      <c r="F569" s="744">
        <v>67</v>
      </c>
      <c r="G569" s="744">
        <v>10</v>
      </c>
      <c r="H569" s="557"/>
      <c r="I569" s="557"/>
      <c r="J569" s="557"/>
      <c r="K569" s="557"/>
      <c r="L569" s="557"/>
      <c r="M569" s="557"/>
      <c r="N569" s="557"/>
      <c r="O569" s="557"/>
      <c r="P569" s="557"/>
      <c r="Q569" s="557"/>
      <c r="R569" s="557"/>
      <c r="S569" s="557"/>
      <c r="T569" s="557"/>
      <c r="U569" s="557"/>
      <c r="V569" s="557"/>
      <c r="W569" s="557"/>
      <c r="X569" s="557"/>
      <c r="Y569" s="557"/>
      <c r="Z569" s="557"/>
      <c r="AA569" s="557"/>
      <c r="AB569" s="557"/>
      <c r="AC569" s="557"/>
      <c r="AD569" s="557"/>
      <c r="AE569" s="557"/>
      <c r="AF569" s="729">
        <v>136</v>
      </c>
      <c r="AG569" s="729"/>
      <c r="AH569" s="729"/>
      <c r="AI569" s="729">
        <v>136</v>
      </c>
      <c r="AJ569" s="557"/>
      <c r="AK569" s="557"/>
      <c r="AL569" s="557"/>
      <c r="AM569" s="557"/>
      <c r="AN569" s="557"/>
      <c r="AO569" s="557"/>
      <c r="AP569" s="557"/>
      <c r="AQ569" s="557"/>
      <c r="AR569" s="341">
        <f t="shared" si="102"/>
        <v>136</v>
      </c>
      <c r="AS569" s="341"/>
      <c r="AT569" s="341"/>
      <c r="AU569" s="317">
        <f t="shared" si="103"/>
        <v>136</v>
      </c>
      <c r="AV569" s="558">
        <f t="shared" si="104"/>
        <v>7.6160000000000004E-3</v>
      </c>
      <c r="AW569" s="558">
        <f t="shared" si="105"/>
        <v>7.6160000000000004E-3</v>
      </c>
      <c r="AX569" s="560"/>
      <c r="AY569" s="560"/>
      <c r="AZ569" s="359"/>
      <c r="BA569" s="359"/>
      <c r="BB569" s="348">
        <v>62</v>
      </c>
      <c r="BC569" s="594">
        <v>400</v>
      </c>
      <c r="BD569" s="350">
        <v>5.6000000000000001E-2</v>
      </c>
      <c r="BE569" s="565"/>
    </row>
    <row r="570" spans="1:57" s="351" customFormat="1" ht="15" customHeight="1" x14ac:dyDescent="0.25">
      <c r="A570" s="352">
        <v>4</v>
      </c>
      <c r="B570" s="588">
        <v>728531110003</v>
      </c>
      <c r="C570" s="742" t="s">
        <v>317</v>
      </c>
      <c r="D570" s="559" t="s">
        <v>29</v>
      </c>
      <c r="E570" s="744">
        <v>1</v>
      </c>
      <c r="F570" s="744">
        <v>67</v>
      </c>
      <c r="G570" s="744">
        <v>10</v>
      </c>
      <c r="H570" s="557"/>
      <c r="I570" s="557"/>
      <c r="J570" s="557"/>
      <c r="K570" s="557"/>
      <c r="L570" s="557"/>
      <c r="M570" s="557"/>
      <c r="N570" s="557"/>
      <c r="O570" s="557"/>
      <c r="P570" s="557"/>
      <c r="Q570" s="557"/>
      <c r="R570" s="557"/>
      <c r="S570" s="557"/>
      <c r="T570" s="557"/>
      <c r="U570" s="557"/>
      <c r="V570" s="557"/>
      <c r="W570" s="557"/>
      <c r="X570" s="557"/>
      <c r="Y570" s="557"/>
      <c r="Z570" s="557"/>
      <c r="AA570" s="557"/>
      <c r="AB570" s="557"/>
      <c r="AC570" s="557"/>
      <c r="AD570" s="557"/>
      <c r="AE570" s="557"/>
      <c r="AF570" s="729">
        <v>52</v>
      </c>
      <c r="AG570" s="729"/>
      <c r="AH570" s="729"/>
      <c r="AI570" s="729">
        <v>52</v>
      </c>
      <c r="AJ570" s="557"/>
      <c r="AK570" s="557"/>
      <c r="AL570" s="557"/>
      <c r="AM570" s="557"/>
      <c r="AN570" s="557"/>
      <c r="AO570" s="557"/>
      <c r="AP570" s="557"/>
      <c r="AQ570" s="557"/>
      <c r="AR570" s="341">
        <f t="shared" si="102"/>
        <v>52</v>
      </c>
      <c r="AS570" s="341"/>
      <c r="AT570" s="341"/>
      <c r="AU570" s="317">
        <f t="shared" si="103"/>
        <v>52</v>
      </c>
      <c r="AV570" s="558">
        <f t="shared" si="104"/>
        <v>2.9120000000000001E-3</v>
      </c>
      <c r="AW570" s="558">
        <f t="shared" si="105"/>
        <v>2.9120000000000001E-3</v>
      </c>
      <c r="AX570" s="560"/>
      <c r="AY570" s="560"/>
      <c r="AZ570" s="359"/>
      <c r="BA570" s="359"/>
      <c r="BB570" s="348">
        <v>62</v>
      </c>
      <c r="BC570" s="594">
        <v>400</v>
      </c>
      <c r="BD570" s="350">
        <v>5.6000000000000001E-2</v>
      </c>
      <c r="BE570" s="565"/>
    </row>
    <row r="571" spans="1:57" s="351" customFormat="1" ht="15" customHeight="1" x14ac:dyDescent="0.25">
      <c r="A571" s="352">
        <v>5</v>
      </c>
      <c r="B571" s="588">
        <v>728531110003</v>
      </c>
      <c r="C571" s="742" t="s">
        <v>317</v>
      </c>
      <c r="D571" s="333" t="s">
        <v>29</v>
      </c>
      <c r="E571" s="352">
        <v>3</v>
      </c>
      <c r="F571" s="352">
        <v>66</v>
      </c>
      <c r="G571" s="352">
        <v>10</v>
      </c>
      <c r="H571" s="556"/>
      <c r="I571" s="556"/>
      <c r="J571" s="556"/>
      <c r="K571" s="341"/>
      <c r="L571" s="341">
        <v>161</v>
      </c>
      <c r="M571" s="341"/>
      <c r="N571" s="341"/>
      <c r="O571" s="341">
        <v>161</v>
      </c>
      <c r="P571" s="556"/>
      <c r="Q571" s="556"/>
      <c r="R571" s="556"/>
      <c r="S571" s="556"/>
      <c r="T571" s="556"/>
      <c r="U571" s="556"/>
      <c r="V571" s="556"/>
      <c r="W571" s="556"/>
      <c r="X571" s="341"/>
      <c r="Y571" s="341"/>
      <c r="Z571" s="341"/>
      <c r="AA571" s="341"/>
      <c r="AB571" s="556"/>
      <c r="AC571" s="556"/>
      <c r="AD571" s="556"/>
      <c r="AE571" s="556"/>
      <c r="AF571" s="556"/>
      <c r="AG571" s="556"/>
      <c r="AH571" s="556"/>
      <c r="AI571" s="556"/>
      <c r="AJ571" s="341"/>
      <c r="AK571" s="341"/>
      <c r="AL571" s="341"/>
      <c r="AM571" s="341"/>
      <c r="AN571" s="341"/>
      <c r="AO571" s="341"/>
      <c r="AP571" s="341"/>
      <c r="AQ571" s="341"/>
      <c r="AR571" s="341">
        <f t="shared" si="102"/>
        <v>161</v>
      </c>
      <c r="AS571" s="341"/>
      <c r="AT571" s="341"/>
      <c r="AU571" s="317">
        <f t="shared" si="103"/>
        <v>161</v>
      </c>
      <c r="AV571" s="558">
        <f t="shared" si="104"/>
        <v>9.0159999999999997E-3</v>
      </c>
      <c r="AW571" s="558">
        <f t="shared" si="105"/>
        <v>9.0159999999999997E-3</v>
      </c>
      <c r="AX571" s="352"/>
      <c r="AY571" s="352"/>
      <c r="AZ571" s="359"/>
      <c r="BA571" s="359"/>
      <c r="BB571" s="348">
        <v>62</v>
      </c>
      <c r="BC571" s="594">
        <v>400</v>
      </c>
      <c r="BD571" s="350">
        <v>5.6000000000000001E-2</v>
      </c>
      <c r="BE571" s="422"/>
    </row>
    <row r="572" spans="1:57" s="351" customFormat="1" ht="15" customHeight="1" x14ac:dyDescent="0.25">
      <c r="A572" s="352">
        <v>6</v>
      </c>
      <c r="B572" s="588">
        <v>728531110003</v>
      </c>
      <c r="C572" s="742" t="s">
        <v>317</v>
      </c>
      <c r="D572" s="333" t="s">
        <v>29</v>
      </c>
      <c r="E572" s="352">
        <v>2</v>
      </c>
      <c r="F572" s="352">
        <v>66</v>
      </c>
      <c r="G572" s="352">
        <v>10</v>
      </c>
      <c r="H572" s="556"/>
      <c r="I572" s="556"/>
      <c r="J572" s="556"/>
      <c r="K572" s="341"/>
      <c r="L572" s="341">
        <v>98</v>
      </c>
      <c r="M572" s="341"/>
      <c r="N572" s="341"/>
      <c r="O572" s="341">
        <v>98</v>
      </c>
      <c r="P572" s="556"/>
      <c r="Q572" s="556"/>
      <c r="R572" s="556"/>
      <c r="S572" s="556"/>
      <c r="T572" s="556"/>
      <c r="U572" s="556"/>
      <c r="V572" s="556"/>
      <c r="W572" s="556"/>
      <c r="X572" s="341"/>
      <c r="Y572" s="341"/>
      <c r="Z572" s="341"/>
      <c r="AA572" s="341"/>
      <c r="AB572" s="556"/>
      <c r="AC572" s="556"/>
      <c r="AD572" s="556"/>
      <c r="AE572" s="556"/>
      <c r="AF572" s="556"/>
      <c r="AG572" s="556"/>
      <c r="AH572" s="556"/>
      <c r="AI572" s="556"/>
      <c r="AJ572" s="341"/>
      <c r="AK572" s="341"/>
      <c r="AL572" s="341"/>
      <c r="AM572" s="341"/>
      <c r="AN572" s="341"/>
      <c r="AO572" s="341"/>
      <c r="AP572" s="341"/>
      <c r="AQ572" s="341"/>
      <c r="AR572" s="341">
        <f t="shared" si="102"/>
        <v>98</v>
      </c>
      <c r="AS572" s="341"/>
      <c r="AT572" s="341"/>
      <c r="AU572" s="317">
        <f t="shared" si="103"/>
        <v>98</v>
      </c>
      <c r="AV572" s="558">
        <f t="shared" si="104"/>
        <v>5.4880000000000007E-3</v>
      </c>
      <c r="AW572" s="558">
        <f t="shared" si="105"/>
        <v>5.4880000000000007E-3</v>
      </c>
      <c r="AX572" s="352"/>
      <c r="AY572" s="352"/>
      <c r="AZ572" s="359"/>
      <c r="BA572" s="359"/>
      <c r="BB572" s="348">
        <v>62</v>
      </c>
      <c r="BC572" s="594">
        <v>400</v>
      </c>
      <c r="BD572" s="350">
        <v>5.6000000000000001E-2</v>
      </c>
      <c r="BE572" s="422"/>
    </row>
    <row r="573" spans="1:57" s="351" customFormat="1" ht="15" customHeight="1" x14ac:dyDescent="0.25">
      <c r="A573" s="352">
        <v>7</v>
      </c>
      <c r="B573" s="588">
        <v>728531110003</v>
      </c>
      <c r="C573" s="742" t="s">
        <v>317</v>
      </c>
      <c r="D573" s="333" t="s">
        <v>29</v>
      </c>
      <c r="E573" s="352">
        <v>2</v>
      </c>
      <c r="F573" s="352">
        <v>57</v>
      </c>
      <c r="G573" s="352">
        <v>10</v>
      </c>
      <c r="H573" s="556"/>
      <c r="I573" s="556"/>
      <c r="J573" s="556"/>
      <c r="K573" s="341"/>
      <c r="L573" s="341">
        <v>202</v>
      </c>
      <c r="M573" s="341"/>
      <c r="N573" s="341"/>
      <c r="O573" s="341">
        <v>202</v>
      </c>
      <c r="P573" s="556"/>
      <c r="Q573" s="556"/>
      <c r="R573" s="556"/>
      <c r="S573" s="556"/>
      <c r="T573" s="556"/>
      <c r="U573" s="556"/>
      <c r="V573" s="556"/>
      <c r="W573" s="556"/>
      <c r="X573" s="341"/>
      <c r="Y573" s="341"/>
      <c r="Z573" s="341"/>
      <c r="AA573" s="341"/>
      <c r="AB573" s="556"/>
      <c r="AC573" s="556"/>
      <c r="AD573" s="556"/>
      <c r="AE573" s="556"/>
      <c r="AF573" s="556"/>
      <c r="AG573" s="556"/>
      <c r="AH573" s="556"/>
      <c r="AI573" s="556"/>
      <c r="AJ573" s="341"/>
      <c r="AK573" s="341"/>
      <c r="AL573" s="341"/>
      <c r="AM573" s="341"/>
      <c r="AN573" s="341"/>
      <c r="AO573" s="341"/>
      <c r="AP573" s="341"/>
      <c r="AQ573" s="341"/>
      <c r="AR573" s="341">
        <f t="shared" si="102"/>
        <v>202</v>
      </c>
      <c r="AS573" s="341"/>
      <c r="AT573" s="341"/>
      <c r="AU573" s="317">
        <f t="shared" si="103"/>
        <v>202</v>
      </c>
      <c r="AV573" s="558">
        <f t="shared" si="104"/>
        <v>1.1311999999999999E-2</v>
      </c>
      <c r="AW573" s="558">
        <f t="shared" si="105"/>
        <v>1.1311999999999999E-2</v>
      </c>
      <c r="AX573" s="352"/>
      <c r="AY573" s="352"/>
      <c r="AZ573" s="359"/>
      <c r="BA573" s="359"/>
      <c r="BB573" s="348">
        <v>62</v>
      </c>
      <c r="BC573" s="594">
        <v>400</v>
      </c>
      <c r="BD573" s="350">
        <v>5.6000000000000001E-2</v>
      </c>
      <c r="BE573" s="422"/>
    </row>
    <row r="574" spans="1:57" s="351" customFormat="1" ht="15" customHeight="1" x14ac:dyDescent="0.25">
      <c r="A574" s="352">
        <v>8</v>
      </c>
      <c r="B574" s="588">
        <v>728531110003</v>
      </c>
      <c r="C574" s="742" t="s">
        <v>317</v>
      </c>
      <c r="D574" s="333" t="s">
        <v>29</v>
      </c>
      <c r="E574" s="352">
        <v>9</v>
      </c>
      <c r="F574" s="352">
        <v>56</v>
      </c>
      <c r="G574" s="352">
        <v>10</v>
      </c>
      <c r="H574" s="556"/>
      <c r="I574" s="556"/>
      <c r="J574" s="556"/>
      <c r="K574" s="341"/>
      <c r="L574" s="341">
        <v>28</v>
      </c>
      <c r="M574" s="341"/>
      <c r="N574" s="341"/>
      <c r="O574" s="341">
        <v>28</v>
      </c>
      <c r="P574" s="556"/>
      <c r="Q574" s="556"/>
      <c r="R574" s="556"/>
      <c r="S574" s="556"/>
      <c r="T574" s="556"/>
      <c r="U574" s="556"/>
      <c r="V574" s="556"/>
      <c r="W574" s="556"/>
      <c r="X574" s="341"/>
      <c r="Y574" s="341"/>
      <c r="Z574" s="341"/>
      <c r="AA574" s="341"/>
      <c r="AB574" s="556"/>
      <c r="AC574" s="556"/>
      <c r="AD574" s="556"/>
      <c r="AE574" s="556"/>
      <c r="AF574" s="556"/>
      <c r="AG574" s="556"/>
      <c r="AH574" s="556"/>
      <c r="AI574" s="556"/>
      <c r="AJ574" s="341"/>
      <c r="AK574" s="341"/>
      <c r="AL574" s="341"/>
      <c r="AM574" s="341"/>
      <c r="AN574" s="341"/>
      <c r="AO574" s="341"/>
      <c r="AP574" s="341"/>
      <c r="AQ574" s="341"/>
      <c r="AR574" s="341">
        <f t="shared" si="102"/>
        <v>28</v>
      </c>
      <c r="AS574" s="341"/>
      <c r="AT574" s="341"/>
      <c r="AU574" s="317">
        <f t="shared" si="103"/>
        <v>28</v>
      </c>
      <c r="AV574" s="558">
        <f t="shared" si="104"/>
        <v>1.5680000000000002E-3</v>
      </c>
      <c r="AW574" s="558">
        <f t="shared" si="105"/>
        <v>1.5680000000000002E-3</v>
      </c>
      <c r="AX574" s="352"/>
      <c r="AY574" s="352"/>
      <c r="AZ574" s="359"/>
      <c r="BA574" s="359"/>
      <c r="BB574" s="348">
        <v>62</v>
      </c>
      <c r="BC574" s="594">
        <v>400</v>
      </c>
      <c r="BD574" s="350">
        <v>5.6000000000000001E-2</v>
      </c>
      <c r="BE574" s="422"/>
    </row>
    <row r="575" spans="1:57" s="351" customFormat="1" ht="15" customHeight="1" x14ac:dyDescent="0.25">
      <c r="A575" s="352">
        <v>9</v>
      </c>
      <c r="B575" s="588">
        <v>728531110003</v>
      </c>
      <c r="C575" s="742" t="s">
        <v>317</v>
      </c>
      <c r="D575" s="559" t="s">
        <v>29</v>
      </c>
      <c r="E575" s="744">
        <v>6</v>
      </c>
      <c r="F575" s="744">
        <v>56</v>
      </c>
      <c r="G575" s="744">
        <v>10</v>
      </c>
      <c r="H575" s="557"/>
      <c r="I575" s="557"/>
      <c r="J575" s="557"/>
      <c r="K575" s="557"/>
      <c r="L575" s="557"/>
      <c r="M575" s="557"/>
      <c r="N575" s="557"/>
      <c r="O575" s="557"/>
      <c r="P575" s="557"/>
      <c r="Q575" s="557"/>
      <c r="R575" s="557"/>
      <c r="S575" s="557"/>
      <c r="T575" s="557"/>
      <c r="U575" s="557"/>
      <c r="V575" s="557"/>
      <c r="W575" s="557"/>
      <c r="X575" s="557"/>
      <c r="Y575" s="557"/>
      <c r="Z575" s="557"/>
      <c r="AA575" s="557"/>
      <c r="AB575" s="557"/>
      <c r="AC575" s="557"/>
      <c r="AD575" s="557"/>
      <c r="AE575" s="557"/>
      <c r="AF575" s="729">
        <v>170</v>
      </c>
      <c r="AG575" s="729"/>
      <c r="AH575" s="729"/>
      <c r="AI575" s="729">
        <v>170</v>
      </c>
      <c r="AJ575" s="557"/>
      <c r="AK575" s="557"/>
      <c r="AL575" s="557"/>
      <c r="AM575" s="557"/>
      <c r="AN575" s="557"/>
      <c r="AO575" s="557"/>
      <c r="AP575" s="557"/>
      <c r="AQ575" s="557"/>
      <c r="AR575" s="341">
        <f t="shared" si="102"/>
        <v>170</v>
      </c>
      <c r="AS575" s="341"/>
      <c r="AT575" s="341"/>
      <c r="AU575" s="317">
        <f t="shared" si="103"/>
        <v>170</v>
      </c>
      <c r="AV575" s="558">
        <f t="shared" si="104"/>
        <v>9.5199999999999989E-3</v>
      </c>
      <c r="AW575" s="558">
        <f t="shared" si="105"/>
        <v>9.5199999999999989E-3</v>
      </c>
      <c r="AX575" s="560"/>
      <c r="AY575" s="560"/>
      <c r="AZ575" s="359"/>
      <c r="BA575" s="359"/>
      <c r="BB575" s="348">
        <v>62</v>
      </c>
      <c r="BC575" s="594">
        <v>400</v>
      </c>
      <c r="BD575" s="350">
        <v>5.6000000000000001E-2</v>
      </c>
      <c r="BE575" s="565"/>
    </row>
    <row r="576" spans="1:57" s="351" customFormat="1" ht="15" customHeight="1" x14ac:dyDescent="0.25">
      <c r="A576" s="352">
        <v>10</v>
      </c>
      <c r="B576" s="588">
        <v>728531110003</v>
      </c>
      <c r="C576" s="742" t="s">
        <v>317</v>
      </c>
      <c r="D576" s="333" t="s">
        <v>29</v>
      </c>
      <c r="E576" s="352">
        <v>13</v>
      </c>
      <c r="F576" s="595">
        <v>55</v>
      </c>
      <c r="G576" s="595" t="s">
        <v>508</v>
      </c>
      <c r="H576" s="556"/>
      <c r="I576" s="556"/>
      <c r="J576" s="556"/>
      <c r="K576" s="341"/>
      <c r="L576" s="341">
        <v>678</v>
      </c>
      <c r="M576" s="341"/>
      <c r="N576" s="341"/>
      <c r="O576" s="341">
        <v>678</v>
      </c>
      <c r="P576" s="556"/>
      <c r="Q576" s="556"/>
      <c r="R576" s="556"/>
      <c r="S576" s="556"/>
      <c r="T576" s="556"/>
      <c r="U576" s="556"/>
      <c r="V576" s="556"/>
      <c r="W576" s="556"/>
      <c r="X576" s="341"/>
      <c r="Y576" s="341"/>
      <c r="Z576" s="341"/>
      <c r="AA576" s="341"/>
      <c r="AB576" s="556"/>
      <c r="AC576" s="556"/>
      <c r="AD576" s="556"/>
      <c r="AE576" s="556"/>
      <c r="AF576" s="556"/>
      <c r="AG576" s="556"/>
      <c r="AH576" s="556"/>
      <c r="AI576" s="556"/>
      <c r="AJ576" s="341"/>
      <c r="AK576" s="341"/>
      <c r="AL576" s="341"/>
      <c r="AM576" s="341"/>
      <c r="AN576" s="341"/>
      <c r="AO576" s="341"/>
      <c r="AP576" s="341"/>
      <c r="AQ576" s="341"/>
      <c r="AR576" s="341">
        <f t="shared" si="102"/>
        <v>678</v>
      </c>
      <c r="AS576" s="341"/>
      <c r="AT576" s="341"/>
      <c r="AU576" s="317">
        <f t="shared" si="103"/>
        <v>678</v>
      </c>
      <c r="AV576" s="558">
        <f t="shared" si="104"/>
        <v>3.7968000000000002E-2</v>
      </c>
      <c r="AW576" s="558">
        <f t="shared" si="105"/>
        <v>3.7968000000000002E-2</v>
      </c>
      <c r="AX576" s="352"/>
      <c r="AY576" s="352"/>
      <c r="AZ576" s="359"/>
      <c r="BA576" s="359"/>
      <c r="BB576" s="348">
        <v>62</v>
      </c>
      <c r="BC576" s="594">
        <v>400</v>
      </c>
      <c r="BD576" s="350">
        <v>5.6000000000000001E-2</v>
      </c>
      <c r="BE576" s="422"/>
    </row>
    <row r="577" spans="1:57" s="351" customFormat="1" ht="15" customHeight="1" x14ac:dyDescent="0.25">
      <c r="A577" s="352">
        <v>11</v>
      </c>
      <c r="B577" s="588">
        <v>728531110003</v>
      </c>
      <c r="C577" s="742" t="s">
        <v>317</v>
      </c>
      <c r="D577" s="333" t="s">
        <v>29</v>
      </c>
      <c r="E577" s="352">
        <v>7</v>
      </c>
      <c r="F577" s="595">
        <v>55</v>
      </c>
      <c r="G577" s="595" t="s">
        <v>508</v>
      </c>
      <c r="H577" s="556"/>
      <c r="I577" s="556"/>
      <c r="J577" s="556"/>
      <c r="K577" s="341"/>
      <c r="L577" s="341">
        <v>1230</v>
      </c>
      <c r="M577" s="341"/>
      <c r="N577" s="341"/>
      <c r="O577" s="341">
        <v>1230</v>
      </c>
      <c r="P577" s="556"/>
      <c r="Q577" s="556"/>
      <c r="R577" s="556"/>
      <c r="S577" s="556"/>
      <c r="T577" s="556"/>
      <c r="U577" s="556"/>
      <c r="V577" s="556"/>
      <c r="W577" s="556"/>
      <c r="X577" s="341"/>
      <c r="Y577" s="341"/>
      <c r="Z577" s="341"/>
      <c r="AA577" s="341"/>
      <c r="AB577" s="556"/>
      <c r="AC577" s="556"/>
      <c r="AD577" s="556"/>
      <c r="AE577" s="556"/>
      <c r="AF577" s="556"/>
      <c r="AG577" s="556"/>
      <c r="AH577" s="556"/>
      <c r="AI577" s="556"/>
      <c r="AJ577" s="341"/>
      <c r="AK577" s="341"/>
      <c r="AL577" s="341"/>
      <c r="AM577" s="341"/>
      <c r="AN577" s="341"/>
      <c r="AO577" s="341"/>
      <c r="AP577" s="341"/>
      <c r="AQ577" s="341"/>
      <c r="AR577" s="341">
        <f t="shared" si="102"/>
        <v>1230</v>
      </c>
      <c r="AS577" s="341"/>
      <c r="AT577" s="341"/>
      <c r="AU577" s="317">
        <f t="shared" si="103"/>
        <v>1230</v>
      </c>
      <c r="AV577" s="558">
        <f t="shared" si="104"/>
        <v>6.8879999999999997E-2</v>
      </c>
      <c r="AW577" s="558">
        <f t="shared" si="105"/>
        <v>6.8879999999999997E-2</v>
      </c>
      <c r="AX577" s="352"/>
      <c r="AY577" s="352"/>
      <c r="AZ577" s="359"/>
      <c r="BA577" s="359"/>
      <c r="BB577" s="348">
        <v>62</v>
      </c>
      <c r="BC577" s="594">
        <v>400</v>
      </c>
      <c r="BD577" s="350">
        <v>5.6000000000000001E-2</v>
      </c>
      <c r="BE577" s="422"/>
    </row>
    <row r="578" spans="1:57" s="351" customFormat="1" ht="15" customHeight="1" x14ac:dyDescent="0.25">
      <c r="A578" s="352">
        <v>12</v>
      </c>
      <c r="B578" s="588">
        <v>728531110003</v>
      </c>
      <c r="C578" s="742" t="s">
        <v>317</v>
      </c>
      <c r="D578" s="333" t="s">
        <v>29</v>
      </c>
      <c r="E578" s="352">
        <v>0</v>
      </c>
      <c r="F578" s="352">
        <v>0</v>
      </c>
      <c r="G578" s="352">
        <v>0</v>
      </c>
      <c r="H578" s="556"/>
      <c r="I578" s="556"/>
      <c r="J578" s="556"/>
      <c r="K578" s="341"/>
      <c r="L578" s="341">
        <v>147</v>
      </c>
      <c r="M578" s="341"/>
      <c r="N578" s="341"/>
      <c r="O578" s="317">
        <v>147</v>
      </c>
      <c r="P578" s="556"/>
      <c r="Q578" s="556"/>
      <c r="R578" s="556"/>
      <c r="S578" s="556"/>
      <c r="T578" s="556"/>
      <c r="U578" s="556"/>
      <c r="V578" s="556"/>
      <c r="W578" s="556"/>
      <c r="X578" s="341"/>
      <c r="Y578" s="341"/>
      <c r="Z578" s="341"/>
      <c r="AA578" s="341"/>
      <c r="AB578" s="556"/>
      <c r="AC578" s="556"/>
      <c r="AD578" s="556"/>
      <c r="AE578" s="556"/>
      <c r="AF578" s="556"/>
      <c r="AG578" s="556"/>
      <c r="AH578" s="556"/>
      <c r="AI578" s="556"/>
      <c r="AJ578" s="341"/>
      <c r="AK578" s="341"/>
      <c r="AL578" s="341"/>
      <c r="AM578" s="341"/>
      <c r="AN578" s="341"/>
      <c r="AO578" s="341"/>
      <c r="AP578" s="341"/>
      <c r="AQ578" s="341"/>
      <c r="AR578" s="341">
        <f t="shared" si="102"/>
        <v>147</v>
      </c>
      <c r="AS578" s="341"/>
      <c r="AT578" s="341"/>
      <c r="AU578" s="317">
        <f t="shared" si="103"/>
        <v>147</v>
      </c>
      <c r="AV578" s="558">
        <f t="shared" si="104"/>
        <v>8.2319999999999997E-3</v>
      </c>
      <c r="AW578" s="558">
        <f t="shared" si="105"/>
        <v>8.2319999999999997E-3</v>
      </c>
      <c r="AX578" s="352"/>
      <c r="AY578" s="352"/>
      <c r="AZ578" s="359"/>
      <c r="BA578" s="359"/>
      <c r="BB578" s="348">
        <v>62</v>
      </c>
      <c r="BC578" s="594">
        <v>400</v>
      </c>
      <c r="BD578" s="350">
        <v>5.6000000000000001E-2</v>
      </c>
      <c r="BE578" s="359"/>
    </row>
    <row r="579" spans="1:57" s="351" customFormat="1" ht="15" customHeight="1" x14ac:dyDescent="0.25">
      <c r="A579" s="352">
        <v>13</v>
      </c>
      <c r="B579" s="588">
        <v>728531110003</v>
      </c>
      <c r="C579" s="742" t="s">
        <v>317</v>
      </c>
      <c r="D579" s="333" t="s">
        <v>29</v>
      </c>
      <c r="E579" s="352">
        <v>0</v>
      </c>
      <c r="F579" s="352">
        <v>0</v>
      </c>
      <c r="G579" s="595" t="s">
        <v>508</v>
      </c>
      <c r="H579" s="556"/>
      <c r="I579" s="556"/>
      <c r="J579" s="556"/>
      <c r="K579" s="341"/>
      <c r="L579" s="341">
        <v>1157</v>
      </c>
      <c r="M579" s="341"/>
      <c r="N579" s="341"/>
      <c r="O579" s="341">
        <v>1157</v>
      </c>
      <c r="P579" s="556"/>
      <c r="Q579" s="556"/>
      <c r="R579" s="556"/>
      <c r="S579" s="556"/>
      <c r="T579" s="556"/>
      <c r="U579" s="556"/>
      <c r="V579" s="556"/>
      <c r="W579" s="556"/>
      <c r="X579" s="341"/>
      <c r="Y579" s="341"/>
      <c r="Z579" s="341"/>
      <c r="AA579" s="341"/>
      <c r="AB579" s="556"/>
      <c r="AC579" s="556"/>
      <c r="AD579" s="556"/>
      <c r="AE579" s="556"/>
      <c r="AF579" s="556"/>
      <c r="AG579" s="556"/>
      <c r="AH579" s="556"/>
      <c r="AI579" s="556"/>
      <c r="AJ579" s="341"/>
      <c r="AK579" s="341"/>
      <c r="AL579" s="341"/>
      <c r="AM579" s="341"/>
      <c r="AN579" s="341"/>
      <c r="AO579" s="341"/>
      <c r="AP579" s="341"/>
      <c r="AQ579" s="341"/>
      <c r="AR579" s="341">
        <f t="shared" si="102"/>
        <v>1157</v>
      </c>
      <c r="AS579" s="341"/>
      <c r="AT579" s="341"/>
      <c r="AU579" s="317">
        <f t="shared" si="103"/>
        <v>1157</v>
      </c>
      <c r="AV579" s="558">
        <f t="shared" si="104"/>
        <v>6.4792000000000002E-2</v>
      </c>
      <c r="AW579" s="558">
        <f t="shared" si="105"/>
        <v>6.4792000000000002E-2</v>
      </c>
      <c r="AX579" s="352"/>
      <c r="AY579" s="352"/>
      <c r="AZ579" s="359"/>
      <c r="BA579" s="359"/>
      <c r="BB579" s="348">
        <v>62</v>
      </c>
      <c r="BC579" s="594">
        <v>400</v>
      </c>
      <c r="BD579" s="350">
        <v>5.6000000000000001E-2</v>
      </c>
      <c r="BE579" s="422"/>
    </row>
    <row r="580" spans="1:57" s="351" customFormat="1" ht="15" customHeight="1" x14ac:dyDescent="0.25">
      <c r="A580" s="566"/>
      <c r="B580" s="567"/>
      <c r="C580" s="376" t="s">
        <v>30</v>
      </c>
      <c r="D580" s="568"/>
      <c r="E580" s="568"/>
      <c r="F580" s="568"/>
      <c r="G580" s="568"/>
      <c r="H580" s="569"/>
      <c r="I580" s="569"/>
      <c r="J580" s="569"/>
      <c r="K580" s="569"/>
      <c r="L580" s="569">
        <f>SUM(L567:L579)</f>
        <v>3736</v>
      </c>
      <c r="M580" s="569"/>
      <c r="N580" s="569"/>
      <c r="O580" s="569">
        <f>SUM(O567:O579)</f>
        <v>3736</v>
      </c>
      <c r="P580" s="569"/>
      <c r="Q580" s="569"/>
      <c r="R580" s="569"/>
      <c r="S580" s="569"/>
      <c r="T580" s="569"/>
      <c r="U580" s="569"/>
      <c r="V580" s="569"/>
      <c r="W580" s="569"/>
      <c r="X580" s="569"/>
      <c r="Y580" s="569"/>
      <c r="Z580" s="569"/>
      <c r="AA580" s="569"/>
      <c r="AB580" s="569"/>
      <c r="AC580" s="569"/>
      <c r="AD580" s="569"/>
      <c r="AE580" s="569"/>
      <c r="AF580" s="569">
        <f>SUM(AF567:AF579)</f>
        <v>436</v>
      </c>
      <c r="AG580" s="569"/>
      <c r="AH580" s="569"/>
      <c r="AI580" s="569">
        <f>SUM(AI558:AI578)</f>
        <v>436</v>
      </c>
      <c r="AJ580" s="569"/>
      <c r="AK580" s="569"/>
      <c r="AL580" s="569"/>
      <c r="AM580" s="569"/>
      <c r="AN580" s="569"/>
      <c r="AO580" s="569"/>
      <c r="AP580" s="569"/>
      <c r="AQ580" s="569"/>
      <c r="AR580" s="569">
        <f>SUM(AR567:AR579)</f>
        <v>4172</v>
      </c>
      <c r="AS580" s="569"/>
      <c r="AT580" s="569"/>
      <c r="AU580" s="569">
        <f>SUM(AU567:AU579)</f>
        <v>4172</v>
      </c>
      <c r="AV580" s="570">
        <f>SUM(AV567:AV579)</f>
        <v>0.23363200000000001</v>
      </c>
      <c r="AW580" s="570">
        <f>SUM(AW567:AW579)</f>
        <v>0.23363200000000001</v>
      </c>
      <c r="AX580" s="571"/>
      <c r="AY580" s="571"/>
      <c r="AZ580" s="572"/>
      <c r="BA580" s="573"/>
      <c r="BB580" s="567"/>
      <c r="BC580" s="574"/>
      <c r="BD580" s="575"/>
      <c r="BE580" s="576"/>
    </row>
    <row r="581" spans="1:57" s="324" customFormat="1" ht="15" customHeight="1" x14ac:dyDescent="0.25">
      <c r="A581" s="539" t="s">
        <v>59</v>
      </c>
      <c r="B581" s="539" t="s">
        <v>509</v>
      </c>
      <c r="C581" s="745" t="s">
        <v>123</v>
      </c>
      <c r="D581" s="703" t="s">
        <v>29</v>
      </c>
      <c r="E581" s="536">
        <v>1</v>
      </c>
      <c r="F581" s="536">
        <v>82</v>
      </c>
      <c r="G581" s="536">
        <v>10</v>
      </c>
      <c r="H581" s="540"/>
      <c r="I581" s="540"/>
      <c r="J581" s="540"/>
      <c r="K581" s="317"/>
      <c r="L581" s="541"/>
      <c r="M581" s="541"/>
      <c r="N581" s="541"/>
      <c r="O581" s="318"/>
      <c r="P581" s="541"/>
      <c r="Q581" s="541"/>
      <c r="R581" s="541"/>
      <c r="S581" s="318"/>
      <c r="T581" s="541">
        <v>21</v>
      </c>
      <c r="U581" s="541"/>
      <c r="V581" s="541"/>
      <c r="W581" s="318">
        <f>SUM(T581:V581)</f>
        <v>21</v>
      </c>
      <c r="X581" s="541"/>
      <c r="Y581" s="541"/>
      <c r="Z581" s="541"/>
      <c r="AA581" s="318"/>
      <c r="AB581" s="541"/>
      <c r="AC581" s="541"/>
      <c r="AD581" s="541"/>
      <c r="AE581" s="318"/>
      <c r="AF581" s="541"/>
      <c r="AG581" s="541"/>
      <c r="AH581" s="541"/>
      <c r="AI581" s="318"/>
      <c r="AJ581" s="541"/>
      <c r="AK581" s="541"/>
      <c r="AL581" s="541"/>
      <c r="AM581" s="318"/>
      <c r="AN581" s="541"/>
      <c r="AO581" s="541"/>
      <c r="AP581" s="541"/>
      <c r="AQ581" s="318"/>
      <c r="AR581" s="331">
        <f>H581+L581+P581+T581+X581+AB581+AF581+AJ581</f>
        <v>21</v>
      </c>
      <c r="AS581" s="331"/>
      <c r="AT581" s="331"/>
      <c r="AU581" s="331">
        <f t="shared" ref="AU581:AU599" si="106">AR581+AS581+AT581</f>
        <v>21</v>
      </c>
      <c r="AV581" s="332">
        <f>AW581</f>
        <v>5.8799999999999998E-4</v>
      </c>
      <c r="AW581" s="332">
        <f>(AU581*BD581)/1000</f>
        <v>5.8799999999999998E-4</v>
      </c>
      <c r="AX581" s="536"/>
      <c r="AY581" s="536"/>
      <c r="AZ581" s="542"/>
      <c r="BA581" s="715"/>
      <c r="BB581" s="543"/>
      <c r="BC581" s="746"/>
      <c r="BD581" s="545">
        <v>2.8000000000000001E-2</v>
      </c>
      <c r="BE581" s="715"/>
    </row>
    <row r="582" spans="1:57" s="324" customFormat="1" ht="15" customHeight="1" x14ac:dyDescent="0.25">
      <c r="A582" s="539" t="s">
        <v>190</v>
      </c>
      <c r="B582" s="539" t="s">
        <v>509</v>
      </c>
      <c r="C582" s="745" t="s">
        <v>123</v>
      </c>
      <c r="D582" s="703" t="s">
        <v>29</v>
      </c>
      <c r="E582" s="536">
        <v>1</v>
      </c>
      <c r="F582" s="536">
        <v>81</v>
      </c>
      <c r="G582" s="536">
        <v>10</v>
      </c>
      <c r="H582" s="540"/>
      <c r="I582" s="540"/>
      <c r="J582" s="540"/>
      <c r="K582" s="317"/>
      <c r="L582" s="541"/>
      <c r="M582" s="541"/>
      <c r="N582" s="541"/>
      <c r="O582" s="318"/>
      <c r="P582" s="541"/>
      <c r="Q582" s="541"/>
      <c r="R582" s="541"/>
      <c r="S582" s="318"/>
      <c r="T582" s="541">
        <v>79</v>
      </c>
      <c r="U582" s="541"/>
      <c r="V582" s="541"/>
      <c r="W582" s="318">
        <f>SUM(T582:V582)</f>
        <v>79</v>
      </c>
      <c r="X582" s="541"/>
      <c r="Y582" s="541"/>
      <c r="Z582" s="541"/>
      <c r="AA582" s="318"/>
      <c r="AB582" s="541"/>
      <c r="AC582" s="541"/>
      <c r="AD582" s="541"/>
      <c r="AE582" s="318"/>
      <c r="AF582" s="541"/>
      <c r="AG582" s="541"/>
      <c r="AH582" s="541"/>
      <c r="AI582" s="318"/>
      <c r="AJ582" s="541"/>
      <c r="AK582" s="541"/>
      <c r="AL582" s="541"/>
      <c r="AM582" s="318"/>
      <c r="AN582" s="541"/>
      <c r="AO582" s="541"/>
      <c r="AP582" s="541"/>
      <c r="AQ582" s="318"/>
      <c r="AR582" s="331">
        <f>H582+L582+P582+T582+X582+AB582+AF582+AJ582</f>
        <v>79</v>
      </c>
      <c r="AS582" s="331"/>
      <c r="AT582" s="331"/>
      <c r="AU582" s="331">
        <f t="shared" si="106"/>
        <v>79</v>
      </c>
      <c r="AV582" s="332">
        <f>AW582</f>
        <v>2.212E-3</v>
      </c>
      <c r="AW582" s="332">
        <f>(AU582*BD582)/1000</f>
        <v>2.212E-3</v>
      </c>
      <c r="AX582" s="536"/>
      <c r="AY582" s="536"/>
      <c r="AZ582" s="542"/>
      <c r="BA582" s="715"/>
      <c r="BB582" s="543"/>
      <c r="BC582" s="746"/>
      <c r="BD582" s="545">
        <v>2.8000000000000001E-2</v>
      </c>
      <c r="BE582" s="715"/>
    </row>
    <row r="583" spans="1:57" s="324" customFormat="1" ht="15" customHeight="1" x14ac:dyDescent="0.25">
      <c r="A583" s="539" t="s">
        <v>191</v>
      </c>
      <c r="B583" s="539" t="s">
        <v>509</v>
      </c>
      <c r="C583" s="745" t="s">
        <v>123</v>
      </c>
      <c r="D583" s="703" t="s">
        <v>29</v>
      </c>
      <c r="E583" s="536">
        <v>6</v>
      </c>
      <c r="F583" s="536">
        <v>56</v>
      </c>
      <c r="G583" s="536">
        <v>10</v>
      </c>
      <c r="H583" s="540"/>
      <c r="I583" s="540"/>
      <c r="J583" s="540"/>
      <c r="K583" s="317"/>
      <c r="L583" s="541"/>
      <c r="M583" s="541"/>
      <c r="N583" s="541"/>
      <c r="O583" s="318"/>
      <c r="P583" s="541"/>
      <c r="Q583" s="541"/>
      <c r="R583" s="541"/>
      <c r="S583" s="318"/>
      <c r="T583" s="541">
        <v>259</v>
      </c>
      <c r="U583" s="541"/>
      <c r="V583" s="541"/>
      <c r="W583" s="318">
        <f>SUM(T583:V583)</f>
        <v>259</v>
      </c>
      <c r="X583" s="541"/>
      <c r="Y583" s="541"/>
      <c r="Z583" s="541"/>
      <c r="AA583" s="318"/>
      <c r="AB583" s="541"/>
      <c r="AC583" s="541"/>
      <c r="AD583" s="541"/>
      <c r="AE583" s="318"/>
      <c r="AF583" s="541"/>
      <c r="AG583" s="541"/>
      <c r="AH583" s="541"/>
      <c r="AI583" s="318"/>
      <c r="AJ583" s="541"/>
      <c r="AK583" s="541"/>
      <c r="AL583" s="541"/>
      <c r="AM583" s="318"/>
      <c r="AN583" s="541"/>
      <c r="AO583" s="541"/>
      <c r="AP583" s="541"/>
      <c r="AQ583" s="318"/>
      <c r="AR583" s="331">
        <f>H583+L583+P583+T583+X583+AB583+AF583+AJ583</f>
        <v>259</v>
      </c>
      <c r="AS583" s="331"/>
      <c r="AT583" s="331"/>
      <c r="AU583" s="331">
        <f t="shared" si="106"/>
        <v>259</v>
      </c>
      <c r="AV583" s="332">
        <f>AW583</f>
        <v>7.2519999999999998E-3</v>
      </c>
      <c r="AW583" s="332">
        <f>(AU583*BD583)/1000</f>
        <v>7.2519999999999998E-3</v>
      </c>
      <c r="AX583" s="536"/>
      <c r="AY583" s="536"/>
      <c r="AZ583" s="542"/>
      <c r="BA583" s="715"/>
      <c r="BB583" s="543"/>
      <c r="BC583" s="746"/>
      <c r="BD583" s="545">
        <v>2.8000000000000001E-2</v>
      </c>
      <c r="BE583" s="715"/>
    </row>
    <row r="584" spans="1:57" s="351" customFormat="1" ht="15" customHeight="1" x14ac:dyDescent="0.25">
      <c r="A584" s="615"/>
      <c r="B584" s="615"/>
      <c r="C584" s="363" t="s">
        <v>30</v>
      </c>
      <c r="D584" s="361"/>
      <c r="E584" s="546"/>
      <c r="F584" s="546"/>
      <c r="G584" s="546"/>
      <c r="H584" s="549"/>
      <c r="I584" s="549"/>
      <c r="J584" s="549"/>
      <c r="K584" s="379"/>
      <c r="L584" s="550"/>
      <c r="M584" s="550"/>
      <c r="N584" s="550"/>
      <c r="O584" s="367"/>
      <c r="P584" s="550"/>
      <c r="Q584" s="550"/>
      <c r="R584" s="550"/>
      <c r="S584" s="367"/>
      <c r="T584" s="550">
        <f>SUM(T581:T583)</f>
        <v>359</v>
      </c>
      <c r="U584" s="550"/>
      <c r="V584" s="550"/>
      <c r="W584" s="367">
        <f>SUM(W581:W583)</f>
        <v>359</v>
      </c>
      <c r="X584" s="550"/>
      <c r="Y584" s="550"/>
      <c r="Z584" s="550"/>
      <c r="AA584" s="367"/>
      <c r="AB584" s="550"/>
      <c r="AC584" s="550"/>
      <c r="AD584" s="550"/>
      <c r="AE584" s="367"/>
      <c r="AF584" s="550"/>
      <c r="AG584" s="550"/>
      <c r="AH584" s="550"/>
      <c r="AI584" s="367"/>
      <c r="AJ584" s="550"/>
      <c r="AK584" s="550"/>
      <c r="AL584" s="550"/>
      <c r="AM584" s="367"/>
      <c r="AN584" s="550"/>
      <c r="AO584" s="550"/>
      <c r="AP584" s="550"/>
      <c r="AQ584" s="367"/>
      <c r="AR584" s="366">
        <f>H584+L584+P584+T584+X584+AB584+AF584+AJ584</f>
        <v>359</v>
      </c>
      <c r="AS584" s="366"/>
      <c r="AT584" s="366"/>
      <c r="AU584" s="366">
        <f t="shared" si="106"/>
        <v>359</v>
      </c>
      <c r="AV584" s="369">
        <f>SUM(AV581:AV583)</f>
        <v>1.0052E-2</v>
      </c>
      <c r="AW584" s="369">
        <f>SUM(AW581:AW583)</f>
        <v>1.0052E-2</v>
      </c>
      <c r="AX584" s="546"/>
      <c r="AY584" s="546"/>
      <c r="AZ584" s="551"/>
      <c r="BA584" s="747"/>
      <c r="BB584" s="552"/>
      <c r="BC584" s="748"/>
      <c r="BD584" s="554"/>
      <c r="BE584" s="747"/>
    </row>
    <row r="585" spans="1:57" s="351" customFormat="1" ht="15" customHeight="1" x14ac:dyDescent="0.25">
      <c r="A585" s="511">
        <v>1</v>
      </c>
      <c r="B585" s="588">
        <v>728531210010</v>
      </c>
      <c r="C585" s="565" t="s">
        <v>510</v>
      </c>
      <c r="D585" s="559" t="s">
        <v>29</v>
      </c>
      <c r="E585" s="744">
        <v>2</v>
      </c>
      <c r="F585" s="744">
        <v>80</v>
      </c>
      <c r="G585" s="744">
        <v>10</v>
      </c>
      <c r="H585" s="557"/>
      <c r="I585" s="557"/>
      <c r="J585" s="557"/>
      <c r="K585" s="557"/>
      <c r="L585" s="557"/>
      <c r="M585" s="557"/>
      <c r="N585" s="557"/>
      <c r="O585" s="557"/>
      <c r="P585" s="557"/>
      <c r="Q585" s="557"/>
      <c r="R585" s="557"/>
      <c r="S585" s="557"/>
      <c r="T585" s="557"/>
      <c r="U585" s="557"/>
      <c r="V585" s="557"/>
      <c r="W585" s="557"/>
      <c r="X585" s="557"/>
      <c r="Y585" s="557"/>
      <c r="Z585" s="557"/>
      <c r="AA585" s="557"/>
      <c r="AB585" s="557"/>
      <c r="AC585" s="557"/>
      <c r="AD585" s="557"/>
      <c r="AE585" s="557"/>
      <c r="AF585" s="729">
        <v>22</v>
      </c>
      <c r="AG585" s="729"/>
      <c r="AH585" s="729"/>
      <c r="AI585" s="729">
        <v>22</v>
      </c>
      <c r="AJ585" s="557"/>
      <c r="AK585" s="557"/>
      <c r="AL585" s="557"/>
      <c r="AM585" s="557"/>
      <c r="AN585" s="557"/>
      <c r="AO585" s="557"/>
      <c r="AP585" s="557"/>
      <c r="AQ585" s="557"/>
      <c r="AR585" s="341">
        <f>L585+P585+T585+X585+AB585+AF585+AJ585+AN585+H585</f>
        <v>22</v>
      </c>
      <c r="AS585" s="341"/>
      <c r="AT585" s="341"/>
      <c r="AU585" s="317">
        <f t="shared" si="106"/>
        <v>22</v>
      </c>
      <c r="AV585" s="558">
        <f>AW585</f>
        <v>6.1600000000000001E-4</v>
      </c>
      <c r="AW585" s="558">
        <f>(AU585*BD585)/1000</f>
        <v>6.1600000000000001E-4</v>
      </c>
      <c r="AX585" s="560"/>
      <c r="AY585" s="560"/>
      <c r="AZ585" s="359"/>
      <c r="BA585" s="359"/>
      <c r="BB585" s="673"/>
      <c r="BC585" s="352"/>
      <c r="BD585" s="749">
        <v>2.8000000000000001E-2</v>
      </c>
      <c r="BE585" s="565"/>
    </row>
    <row r="586" spans="1:57" s="351" customFormat="1" ht="15" customHeight="1" x14ac:dyDescent="0.25">
      <c r="A586" s="511">
        <v>2</v>
      </c>
      <c r="B586" s="588">
        <v>728531210010</v>
      </c>
      <c r="C586" s="565" t="s">
        <v>510</v>
      </c>
      <c r="D586" s="559" t="s">
        <v>29</v>
      </c>
      <c r="E586" s="744">
        <v>2</v>
      </c>
      <c r="F586" s="744">
        <v>79</v>
      </c>
      <c r="G586" s="744">
        <v>10</v>
      </c>
      <c r="H586" s="557"/>
      <c r="I586" s="557"/>
      <c r="J586" s="557"/>
      <c r="K586" s="557"/>
      <c r="L586" s="557"/>
      <c r="M586" s="557"/>
      <c r="N586" s="557"/>
      <c r="O586" s="557"/>
      <c r="P586" s="557"/>
      <c r="Q586" s="557"/>
      <c r="R586" s="557"/>
      <c r="S586" s="557"/>
      <c r="T586" s="557"/>
      <c r="U586" s="557"/>
      <c r="V586" s="557"/>
      <c r="W586" s="557"/>
      <c r="X586" s="557"/>
      <c r="Y586" s="557"/>
      <c r="Z586" s="557"/>
      <c r="AA586" s="557"/>
      <c r="AB586" s="557"/>
      <c r="AC586" s="557"/>
      <c r="AD586" s="557"/>
      <c r="AE586" s="557"/>
      <c r="AF586" s="729">
        <v>6</v>
      </c>
      <c r="AG586" s="729"/>
      <c r="AH586" s="729"/>
      <c r="AI586" s="729">
        <v>6</v>
      </c>
      <c r="AJ586" s="557"/>
      <c r="AK586" s="557"/>
      <c r="AL586" s="557"/>
      <c r="AM586" s="557"/>
      <c r="AN586" s="557"/>
      <c r="AO586" s="557"/>
      <c r="AP586" s="557"/>
      <c r="AQ586" s="557"/>
      <c r="AR586" s="341">
        <f>L586+P586+T586+X586+AB586+AF586+AJ586+AN586+H586</f>
        <v>6</v>
      </c>
      <c r="AS586" s="341"/>
      <c r="AT586" s="341"/>
      <c r="AU586" s="317">
        <f t="shared" si="106"/>
        <v>6</v>
      </c>
      <c r="AV586" s="558">
        <f>AW586</f>
        <v>1.6800000000000002E-4</v>
      </c>
      <c r="AW586" s="558">
        <f>(AU586*BD586)/1000</f>
        <v>1.6800000000000002E-4</v>
      </c>
      <c r="AX586" s="560"/>
      <c r="AY586" s="560"/>
      <c r="AZ586" s="359"/>
      <c r="BA586" s="359"/>
      <c r="BB586" s="673"/>
      <c r="BC586" s="352"/>
      <c r="BD586" s="749">
        <v>2.8000000000000001E-2</v>
      </c>
      <c r="BE586" s="565"/>
    </row>
    <row r="587" spans="1:57" s="351" customFormat="1" ht="15" customHeight="1" x14ac:dyDescent="0.25">
      <c r="A587" s="511">
        <v>3</v>
      </c>
      <c r="B587" s="588">
        <v>728531210010</v>
      </c>
      <c r="C587" s="565" t="s">
        <v>510</v>
      </c>
      <c r="D587" s="559" t="s">
        <v>29</v>
      </c>
      <c r="E587" s="744">
        <v>1</v>
      </c>
      <c r="F587" s="744">
        <v>61</v>
      </c>
      <c r="G587" s="744">
        <v>10</v>
      </c>
      <c r="H587" s="557"/>
      <c r="I587" s="557"/>
      <c r="J587" s="557"/>
      <c r="K587" s="557"/>
      <c r="L587" s="557"/>
      <c r="M587" s="557"/>
      <c r="N587" s="557"/>
      <c r="O587" s="557"/>
      <c r="P587" s="557"/>
      <c r="Q587" s="557"/>
      <c r="R587" s="557"/>
      <c r="S587" s="557"/>
      <c r="T587" s="557"/>
      <c r="U587" s="557"/>
      <c r="V587" s="557"/>
      <c r="W587" s="557"/>
      <c r="X587" s="557"/>
      <c r="Y587" s="557"/>
      <c r="Z587" s="557"/>
      <c r="AA587" s="557"/>
      <c r="AB587" s="557"/>
      <c r="AC587" s="557"/>
      <c r="AD587" s="557"/>
      <c r="AE587" s="557"/>
      <c r="AF587" s="729">
        <v>55</v>
      </c>
      <c r="AG587" s="729"/>
      <c r="AH587" s="729"/>
      <c r="AI587" s="729">
        <v>55</v>
      </c>
      <c r="AJ587" s="557"/>
      <c r="AK587" s="557"/>
      <c r="AL587" s="557"/>
      <c r="AM587" s="557"/>
      <c r="AN587" s="557"/>
      <c r="AO587" s="557"/>
      <c r="AP587" s="557"/>
      <c r="AQ587" s="557"/>
      <c r="AR587" s="341">
        <f>L587+P587+T587+X587+AB587+AF587+AJ587+AN587+H587</f>
        <v>55</v>
      </c>
      <c r="AS587" s="341"/>
      <c r="AT587" s="341"/>
      <c r="AU587" s="317">
        <f t="shared" si="106"/>
        <v>55</v>
      </c>
      <c r="AV587" s="558">
        <f>AW587</f>
        <v>1.5400000000000001E-3</v>
      </c>
      <c r="AW587" s="558">
        <f>(AU587*BD587)/1000</f>
        <v>1.5400000000000001E-3</v>
      </c>
      <c r="AX587" s="560"/>
      <c r="AY587" s="560"/>
      <c r="AZ587" s="359"/>
      <c r="BA587" s="359"/>
      <c r="BB587" s="673"/>
      <c r="BC587" s="352"/>
      <c r="BD587" s="749">
        <v>2.8000000000000001E-2</v>
      </c>
      <c r="BE587" s="565"/>
    </row>
    <row r="588" spans="1:57" s="351" customFormat="1" ht="15" customHeight="1" x14ac:dyDescent="0.25">
      <c r="A588" s="511">
        <v>4</v>
      </c>
      <c r="B588" s="588">
        <v>728531210010</v>
      </c>
      <c r="C588" s="565" t="s">
        <v>510</v>
      </c>
      <c r="D588" s="559" t="s">
        <v>29</v>
      </c>
      <c r="E588" s="744">
        <v>2</v>
      </c>
      <c r="F588" s="744">
        <v>52</v>
      </c>
      <c r="G588" s="352" t="s">
        <v>511</v>
      </c>
      <c r="H588" s="557"/>
      <c r="I588" s="557"/>
      <c r="J588" s="557"/>
      <c r="K588" s="557"/>
      <c r="L588" s="557"/>
      <c r="M588" s="557"/>
      <c r="N588" s="557"/>
      <c r="O588" s="557"/>
      <c r="P588" s="557"/>
      <c r="Q588" s="557"/>
      <c r="R588" s="557"/>
      <c r="S588" s="557"/>
      <c r="T588" s="557"/>
      <c r="U588" s="557"/>
      <c r="V588" s="557"/>
      <c r="W588" s="557"/>
      <c r="X588" s="557"/>
      <c r="Y588" s="557"/>
      <c r="Z588" s="557"/>
      <c r="AA588" s="557"/>
      <c r="AB588" s="557"/>
      <c r="AC588" s="557"/>
      <c r="AD588" s="557"/>
      <c r="AE588" s="557"/>
      <c r="AF588" s="729">
        <v>10</v>
      </c>
      <c r="AG588" s="729"/>
      <c r="AH588" s="729"/>
      <c r="AI588" s="729">
        <v>10</v>
      </c>
      <c r="AJ588" s="557"/>
      <c r="AK588" s="557"/>
      <c r="AL588" s="557"/>
      <c r="AM588" s="557"/>
      <c r="AN588" s="557"/>
      <c r="AO588" s="557"/>
      <c r="AP588" s="557"/>
      <c r="AQ588" s="557"/>
      <c r="AR588" s="341">
        <f>L588+P588+T588+X588+AB588+AF588+AJ588+AN588+H588</f>
        <v>10</v>
      </c>
      <c r="AS588" s="341"/>
      <c r="AT588" s="341"/>
      <c r="AU588" s="317">
        <f t="shared" si="106"/>
        <v>10</v>
      </c>
      <c r="AV588" s="558">
        <f>AW588</f>
        <v>2.8000000000000003E-4</v>
      </c>
      <c r="AW588" s="558">
        <f>(AU588*BD588)/1000</f>
        <v>2.8000000000000003E-4</v>
      </c>
      <c r="AX588" s="560"/>
      <c r="AY588" s="560"/>
      <c r="AZ588" s="359"/>
      <c r="BA588" s="359"/>
      <c r="BB588" s="673"/>
      <c r="BC588" s="352"/>
      <c r="BD588" s="749">
        <v>2.8000000000000001E-2</v>
      </c>
      <c r="BE588" s="565"/>
    </row>
    <row r="589" spans="1:57" s="351" customFormat="1" ht="15" customHeight="1" x14ac:dyDescent="0.25">
      <c r="A589" s="566"/>
      <c r="B589" s="567"/>
      <c r="C589" s="376" t="s">
        <v>52</v>
      </c>
      <c r="D589" s="568"/>
      <c r="E589" s="568"/>
      <c r="F589" s="568"/>
      <c r="G589" s="568"/>
      <c r="H589" s="569"/>
      <c r="I589" s="569"/>
      <c r="J589" s="569"/>
      <c r="K589" s="569"/>
      <c r="L589" s="569"/>
      <c r="M589" s="569"/>
      <c r="N589" s="569"/>
      <c r="O589" s="569"/>
      <c r="P589" s="569"/>
      <c r="Q589" s="569"/>
      <c r="R589" s="569"/>
      <c r="S589" s="569"/>
      <c r="T589" s="569"/>
      <c r="U589" s="569"/>
      <c r="V589" s="569"/>
      <c r="W589" s="569"/>
      <c r="X589" s="569"/>
      <c r="Y589" s="569"/>
      <c r="Z589" s="569"/>
      <c r="AA589" s="569"/>
      <c r="AB589" s="569"/>
      <c r="AC589" s="569"/>
      <c r="AD589" s="569"/>
      <c r="AE589" s="569"/>
      <c r="AF589" s="569">
        <f>SUM(AF585:AF588)</f>
        <v>93</v>
      </c>
      <c r="AG589" s="569"/>
      <c r="AH589" s="569"/>
      <c r="AI589" s="569">
        <f>SUM(AI585:AI588)</f>
        <v>93</v>
      </c>
      <c r="AJ589" s="569"/>
      <c r="AK589" s="569"/>
      <c r="AL589" s="569"/>
      <c r="AM589" s="569"/>
      <c r="AN589" s="569"/>
      <c r="AO589" s="569"/>
      <c r="AP589" s="569"/>
      <c r="AQ589" s="569"/>
      <c r="AR589" s="569">
        <f>SUM(AR585:AR588)</f>
        <v>93</v>
      </c>
      <c r="AS589" s="569"/>
      <c r="AT589" s="569"/>
      <c r="AU589" s="569">
        <f>SUM(AU585:AU588)</f>
        <v>93</v>
      </c>
      <c r="AV589" s="570">
        <f>SUM(AV585:AV588)</f>
        <v>2.604E-3</v>
      </c>
      <c r="AW589" s="570">
        <f>SUM(AW585:AW588)</f>
        <v>2.604E-3</v>
      </c>
      <c r="AX589" s="571"/>
      <c r="AY589" s="571"/>
      <c r="AZ589" s="572"/>
      <c r="BA589" s="573"/>
      <c r="BB589" s="567"/>
      <c r="BC589" s="574"/>
      <c r="BD589" s="575"/>
      <c r="BE589" s="576"/>
    </row>
    <row r="590" spans="1:57" s="324" customFormat="1" ht="15" customHeight="1" x14ac:dyDescent="0.25">
      <c r="A590" s="536">
        <v>1</v>
      </c>
      <c r="B590" s="543">
        <v>728592210101</v>
      </c>
      <c r="C590" s="734" t="s">
        <v>512</v>
      </c>
      <c r="D590" s="703" t="s">
        <v>29</v>
      </c>
      <c r="E590" s="522">
        <v>8</v>
      </c>
      <c r="F590" s="578" t="s">
        <v>513</v>
      </c>
      <c r="G590" s="522" t="s">
        <v>508</v>
      </c>
      <c r="H590" s="540"/>
      <c r="I590" s="540"/>
      <c r="J590" s="540"/>
      <c r="K590" s="317"/>
      <c r="L590" s="541"/>
      <c r="M590" s="541"/>
      <c r="N590" s="541"/>
      <c r="O590" s="318"/>
      <c r="P590" s="541"/>
      <c r="Q590" s="541"/>
      <c r="R590" s="541"/>
      <c r="S590" s="318"/>
      <c r="T590" s="541">
        <v>20</v>
      </c>
      <c r="U590" s="541"/>
      <c r="V590" s="541"/>
      <c r="W590" s="318">
        <f>SUM(T590:V590)</f>
        <v>20</v>
      </c>
      <c r="X590" s="541"/>
      <c r="Y590" s="541"/>
      <c r="Z590" s="541"/>
      <c r="AA590" s="318"/>
      <c r="AB590" s="541"/>
      <c r="AC590" s="541"/>
      <c r="AD590" s="541"/>
      <c r="AE590" s="318"/>
      <c r="AF590" s="541"/>
      <c r="AG590" s="541"/>
      <c r="AH590" s="541"/>
      <c r="AI590" s="318"/>
      <c r="AJ590" s="541"/>
      <c r="AK590" s="541"/>
      <c r="AL590" s="541"/>
      <c r="AM590" s="318"/>
      <c r="AN590" s="541"/>
      <c r="AO590" s="541"/>
      <c r="AP590" s="541"/>
      <c r="AQ590" s="318"/>
      <c r="AR590" s="331">
        <f t="shared" ref="AR590:AR595" si="107">H590+L590+P590+T590+X590+AB590+AF590+AJ590</f>
        <v>20</v>
      </c>
      <c r="AS590" s="331"/>
      <c r="AT590" s="331"/>
      <c r="AU590" s="331">
        <f t="shared" si="106"/>
        <v>20</v>
      </c>
      <c r="AV590" s="332">
        <f t="shared" ref="AV590:AV599" si="108">AW590</f>
        <v>2.9999999999999997E-4</v>
      </c>
      <c r="AW590" s="332">
        <f>(AU590*BD590)/1000</f>
        <v>2.9999999999999997E-4</v>
      </c>
      <c r="AX590" s="614"/>
      <c r="AY590" s="614"/>
      <c r="AZ590" s="541"/>
      <c r="BA590" s="715"/>
      <c r="BB590" s="543"/>
      <c r="BC590" s="746"/>
      <c r="BD590" s="545">
        <v>1.4999999999999999E-2</v>
      </c>
      <c r="BE590" s="715"/>
    </row>
    <row r="591" spans="1:57" s="324" customFormat="1" ht="15" customHeight="1" x14ac:dyDescent="0.25">
      <c r="A591" s="536">
        <v>2</v>
      </c>
      <c r="B591" s="543">
        <v>728592210101</v>
      </c>
      <c r="C591" s="734" t="s">
        <v>512</v>
      </c>
      <c r="D591" s="703" t="s">
        <v>29</v>
      </c>
      <c r="E591" s="750">
        <v>7</v>
      </c>
      <c r="F591" s="522" t="s">
        <v>513</v>
      </c>
      <c r="G591" s="522" t="s">
        <v>508</v>
      </c>
      <c r="H591" s="540"/>
      <c r="I591" s="540"/>
      <c r="J591" s="540"/>
      <c r="K591" s="317"/>
      <c r="L591" s="541"/>
      <c r="M591" s="541"/>
      <c r="N591" s="541"/>
      <c r="O591" s="318"/>
      <c r="P591" s="541"/>
      <c r="Q591" s="541"/>
      <c r="R591" s="541"/>
      <c r="S591" s="318"/>
      <c r="T591" s="541">
        <v>16</v>
      </c>
      <c r="U591" s="541"/>
      <c r="V591" s="541"/>
      <c r="W591" s="318">
        <f>SUM(T591:V591)</f>
        <v>16</v>
      </c>
      <c r="X591" s="541"/>
      <c r="Y591" s="541"/>
      <c r="Z591" s="541"/>
      <c r="AA591" s="318"/>
      <c r="AB591" s="541"/>
      <c r="AC591" s="541"/>
      <c r="AD591" s="541"/>
      <c r="AE591" s="318"/>
      <c r="AF591" s="541"/>
      <c r="AG591" s="541"/>
      <c r="AH591" s="541"/>
      <c r="AI591" s="318"/>
      <c r="AJ591" s="541"/>
      <c r="AK591" s="541"/>
      <c r="AL591" s="541"/>
      <c r="AM591" s="318"/>
      <c r="AN591" s="541"/>
      <c r="AO591" s="541"/>
      <c r="AP591" s="541"/>
      <c r="AQ591" s="318"/>
      <c r="AR591" s="331">
        <f t="shared" si="107"/>
        <v>16</v>
      </c>
      <c r="AS591" s="331"/>
      <c r="AT591" s="331"/>
      <c r="AU591" s="331">
        <f t="shared" si="106"/>
        <v>16</v>
      </c>
      <c r="AV591" s="332">
        <f t="shared" si="108"/>
        <v>2.3999999999999998E-4</v>
      </c>
      <c r="AW591" s="332">
        <f>(AU591*BD591)/1000</f>
        <v>2.3999999999999998E-4</v>
      </c>
      <c r="AX591" s="614"/>
      <c r="AY591" s="614"/>
      <c r="AZ591" s="541"/>
      <c r="BA591" s="715"/>
      <c r="BB591" s="543"/>
      <c r="BC591" s="746"/>
      <c r="BD591" s="545">
        <v>1.4999999999999999E-2</v>
      </c>
      <c r="BE591" s="715"/>
    </row>
    <row r="592" spans="1:57" s="324" customFormat="1" ht="15" customHeight="1" x14ac:dyDescent="0.25">
      <c r="A592" s="536">
        <v>3</v>
      </c>
      <c r="B592" s="543">
        <v>728592210101</v>
      </c>
      <c r="C592" s="734" t="s">
        <v>512</v>
      </c>
      <c r="D592" s="703" t="s">
        <v>29</v>
      </c>
      <c r="E592" s="522" t="s">
        <v>125</v>
      </c>
      <c r="F592" s="522">
        <v>82</v>
      </c>
      <c r="G592" s="522">
        <v>7</v>
      </c>
      <c r="H592" s="540"/>
      <c r="I592" s="540"/>
      <c r="J592" s="540"/>
      <c r="K592" s="317"/>
      <c r="L592" s="541"/>
      <c r="M592" s="541"/>
      <c r="N592" s="541"/>
      <c r="O592" s="318"/>
      <c r="P592" s="541"/>
      <c r="Q592" s="541"/>
      <c r="R592" s="541"/>
      <c r="S592" s="318"/>
      <c r="T592" s="541">
        <v>20</v>
      </c>
      <c r="U592" s="541"/>
      <c r="V592" s="541"/>
      <c r="W592" s="318">
        <f>SUM(T592:V592)</f>
        <v>20</v>
      </c>
      <c r="X592" s="541"/>
      <c r="Y592" s="541"/>
      <c r="Z592" s="541"/>
      <c r="AA592" s="318"/>
      <c r="AB592" s="541"/>
      <c r="AC592" s="541"/>
      <c r="AD592" s="541"/>
      <c r="AE592" s="318"/>
      <c r="AF592" s="541"/>
      <c r="AG592" s="541"/>
      <c r="AH592" s="541"/>
      <c r="AI592" s="318"/>
      <c r="AJ592" s="541"/>
      <c r="AK592" s="541"/>
      <c r="AL592" s="541"/>
      <c r="AM592" s="318"/>
      <c r="AN592" s="541"/>
      <c r="AO592" s="541"/>
      <c r="AP592" s="541"/>
      <c r="AQ592" s="318"/>
      <c r="AR592" s="331">
        <f t="shared" si="107"/>
        <v>20</v>
      </c>
      <c r="AS592" s="331"/>
      <c r="AT592" s="331"/>
      <c r="AU592" s="331">
        <f t="shared" si="106"/>
        <v>20</v>
      </c>
      <c r="AV592" s="332">
        <f t="shared" si="108"/>
        <v>2.9999999999999997E-4</v>
      </c>
      <c r="AW592" s="332">
        <f>(AU592*BD592)/1000</f>
        <v>2.9999999999999997E-4</v>
      </c>
      <c r="AX592" s="614"/>
      <c r="AY592" s="614"/>
      <c r="AZ592" s="541"/>
      <c r="BA592" s="715"/>
      <c r="BB592" s="543"/>
      <c r="BC592" s="746"/>
      <c r="BD592" s="545">
        <v>1.4999999999999999E-2</v>
      </c>
      <c r="BE592" s="715"/>
    </row>
    <row r="593" spans="1:57" s="324" customFormat="1" ht="15" customHeight="1" x14ac:dyDescent="0.25">
      <c r="A593" s="536">
        <v>4</v>
      </c>
      <c r="B593" s="543">
        <v>728592210101</v>
      </c>
      <c r="C593" s="734" t="s">
        <v>512</v>
      </c>
      <c r="D593" s="703" t="s">
        <v>29</v>
      </c>
      <c r="E593" s="578" t="s">
        <v>125</v>
      </c>
      <c r="F593" s="522">
        <v>82</v>
      </c>
      <c r="G593" s="522">
        <v>8</v>
      </c>
      <c r="H593" s="540"/>
      <c r="I593" s="540"/>
      <c r="J593" s="540"/>
      <c r="K593" s="317"/>
      <c r="L593" s="541"/>
      <c r="M593" s="541"/>
      <c r="N593" s="541"/>
      <c r="O593" s="318"/>
      <c r="P593" s="541"/>
      <c r="Q593" s="541"/>
      <c r="R593" s="541"/>
      <c r="S593" s="318"/>
      <c r="T593" s="541">
        <v>23</v>
      </c>
      <c r="U593" s="541"/>
      <c r="V593" s="541"/>
      <c r="W593" s="318">
        <f>SUM(T593:V593)</f>
        <v>23</v>
      </c>
      <c r="X593" s="541"/>
      <c r="Y593" s="541"/>
      <c r="Z593" s="541"/>
      <c r="AA593" s="318"/>
      <c r="AB593" s="541"/>
      <c r="AC593" s="541"/>
      <c r="AD593" s="541"/>
      <c r="AE593" s="318"/>
      <c r="AF593" s="541"/>
      <c r="AG593" s="541"/>
      <c r="AH593" s="541"/>
      <c r="AI593" s="318"/>
      <c r="AJ593" s="541"/>
      <c r="AK593" s="541"/>
      <c r="AL593" s="541"/>
      <c r="AM593" s="318"/>
      <c r="AN593" s="541"/>
      <c r="AO593" s="541"/>
      <c r="AP593" s="541"/>
      <c r="AQ593" s="318"/>
      <c r="AR593" s="331">
        <f t="shared" si="107"/>
        <v>23</v>
      </c>
      <c r="AS593" s="331"/>
      <c r="AT593" s="331"/>
      <c r="AU593" s="331">
        <f t="shared" si="106"/>
        <v>23</v>
      </c>
      <c r="AV593" s="332">
        <f t="shared" si="108"/>
        <v>3.4499999999999998E-4</v>
      </c>
      <c r="AW593" s="332">
        <f>(AU593*BD593)/1000</f>
        <v>3.4499999999999998E-4</v>
      </c>
      <c r="AX593" s="614"/>
      <c r="AY593" s="614"/>
      <c r="AZ593" s="541"/>
      <c r="BA593" s="715">
        <v>1</v>
      </c>
      <c r="BB593" s="543"/>
      <c r="BC593" s="746"/>
      <c r="BD593" s="545">
        <v>1.4999999999999999E-2</v>
      </c>
      <c r="BE593" s="715"/>
    </row>
    <row r="594" spans="1:57" s="324" customFormat="1" ht="15" customHeight="1" x14ac:dyDescent="0.25">
      <c r="A594" s="536">
        <v>5</v>
      </c>
      <c r="B594" s="543">
        <v>728592210101</v>
      </c>
      <c r="C594" s="734" t="s">
        <v>512</v>
      </c>
      <c r="D594" s="703" t="s">
        <v>29</v>
      </c>
      <c r="E594" s="750">
        <v>13</v>
      </c>
      <c r="F594" s="522">
        <v>55</v>
      </c>
      <c r="G594" s="522" t="s">
        <v>508</v>
      </c>
      <c r="H594" s="540"/>
      <c r="I594" s="540"/>
      <c r="J594" s="540"/>
      <c r="K594" s="317"/>
      <c r="L594" s="541"/>
      <c r="M594" s="541"/>
      <c r="N594" s="541"/>
      <c r="O594" s="318"/>
      <c r="P594" s="541"/>
      <c r="Q594" s="541"/>
      <c r="R594" s="541"/>
      <c r="S594" s="318"/>
      <c r="T594" s="541">
        <v>32</v>
      </c>
      <c r="U594" s="541"/>
      <c r="V594" s="541"/>
      <c r="W594" s="318">
        <f>SUM(T594:V594)</f>
        <v>32</v>
      </c>
      <c r="X594" s="541"/>
      <c r="Y594" s="541"/>
      <c r="Z594" s="541"/>
      <c r="AA594" s="318"/>
      <c r="AB594" s="541"/>
      <c r="AC594" s="541"/>
      <c r="AD594" s="541"/>
      <c r="AE594" s="318"/>
      <c r="AF594" s="541"/>
      <c r="AG594" s="541"/>
      <c r="AH594" s="541"/>
      <c r="AI594" s="318"/>
      <c r="AJ594" s="541"/>
      <c r="AK594" s="541"/>
      <c r="AL594" s="541"/>
      <c r="AM594" s="318"/>
      <c r="AN594" s="541"/>
      <c r="AO594" s="541"/>
      <c r="AP594" s="541"/>
      <c r="AQ594" s="318"/>
      <c r="AR594" s="331">
        <f t="shared" si="107"/>
        <v>32</v>
      </c>
      <c r="AS594" s="331"/>
      <c r="AT594" s="331"/>
      <c r="AU594" s="331">
        <f t="shared" si="106"/>
        <v>32</v>
      </c>
      <c r="AV594" s="332">
        <f t="shared" si="108"/>
        <v>4.7999999999999996E-4</v>
      </c>
      <c r="AW594" s="332">
        <f>(AU594*BD594)/1000</f>
        <v>4.7999999999999996E-4</v>
      </c>
      <c r="AX594" s="614"/>
      <c r="AY594" s="614"/>
      <c r="AZ594" s="541"/>
      <c r="BA594" s="715"/>
      <c r="BB594" s="543"/>
      <c r="BC594" s="746"/>
      <c r="BD594" s="545">
        <v>1.4999999999999999E-2</v>
      </c>
      <c r="BE594" s="715"/>
    </row>
    <row r="595" spans="1:57" s="351" customFormat="1" ht="15" customHeight="1" x14ac:dyDescent="0.25">
      <c r="A595" s="546"/>
      <c r="B595" s="552"/>
      <c r="C595" s="363" t="s">
        <v>30</v>
      </c>
      <c r="D595" s="361"/>
      <c r="E595" s="548"/>
      <c r="F595" s="548"/>
      <c r="G595" s="548"/>
      <c r="H595" s="549"/>
      <c r="I595" s="549"/>
      <c r="J595" s="549"/>
      <c r="K595" s="549"/>
      <c r="L595" s="550"/>
      <c r="M595" s="550"/>
      <c r="N595" s="550"/>
      <c r="O595" s="550"/>
      <c r="P595" s="550"/>
      <c r="Q595" s="550"/>
      <c r="R595" s="550"/>
      <c r="S595" s="550"/>
      <c r="T595" s="550">
        <f>SUM(T590:T594)</f>
        <v>111</v>
      </c>
      <c r="U595" s="550"/>
      <c r="V595" s="550"/>
      <c r="W595" s="550">
        <f>SUM(W590:W594)</f>
        <v>111</v>
      </c>
      <c r="X595" s="550"/>
      <c r="Y595" s="550"/>
      <c r="Z595" s="550"/>
      <c r="AA595" s="550"/>
      <c r="AB595" s="550"/>
      <c r="AC595" s="550"/>
      <c r="AD595" s="550"/>
      <c r="AE595" s="550"/>
      <c r="AF595" s="550"/>
      <c r="AG595" s="550"/>
      <c r="AH595" s="550"/>
      <c r="AI595" s="550"/>
      <c r="AJ595" s="550"/>
      <c r="AK595" s="550"/>
      <c r="AL595" s="550"/>
      <c r="AM595" s="550"/>
      <c r="AN595" s="550"/>
      <c r="AO595" s="550"/>
      <c r="AP595" s="550"/>
      <c r="AQ595" s="550"/>
      <c r="AR595" s="366">
        <f t="shared" si="107"/>
        <v>111</v>
      </c>
      <c r="AS595" s="366"/>
      <c r="AT595" s="366"/>
      <c r="AU595" s="366">
        <f t="shared" si="106"/>
        <v>111</v>
      </c>
      <c r="AV595" s="369">
        <f t="shared" si="108"/>
        <v>1.6649999999999998E-3</v>
      </c>
      <c r="AW595" s="583">
        <f>SUM(AW590:AW594)</f>
        <v>1.6649999999999998E-3</v>
      </c>
      <c r="AX595" s="546"/>
      <c r="AY595" s="546"/>
      <c r="AZ595" s="551"/>
      <c r="BA595" s="550"/>
      <c r="BB595" s="552"/>
      <c r="BC595" s="553"/>
      <c r="BD595" s="554"/>
      <c r="BE595" s="548"/>
    </row>
    <row r="596" spans="1:57" s="351" customFormat="1" ht="15" customHeight="1" x14ac:dyDescent="0.25">
      <c r="A596" s="511">
        <v>1</v>
      </c>
      <c r="B596" s="588">
        <v>728531310006</v>
      </c>
      <c r="C596" s="565" t="s">
        <v>514</v>
      </c>
      <c r="D596" s="559" t="s">
        <v>29</v>
      </c>
      <c r="E596" s="744">
        <v>1</v>
      </c>
      <c r="F596" s="744">
        <v>80</v>
      </c>
      <c r="G596" s="744">
        <v>10</v>
      </c>
      <c r="H596" s="557"/>
      <c r="I596" s="557"/>
      <c r="J596" s="557"/>
      <c r="K596" s="557"/>
      <c r="L596" s="557"/>
      <c r="M596" s="557"/>
      <c r="N596" s="557"/>
      <c r="O596" s="557"/>
      <c r="P596" s="557"/>
      <c r="Q596" s="557"/>
      <c r="R596" s="557"/>
      <c r="S596" s="557"/>
      <c r="T596" s="557"/>
      <c r="U596" s="557"/>
      <c r="V596" s="557"/>
      <c r="W596" s="557"/>
      <c r="X596" s="557"/>
      <c r="Y596" s="557"/>
      <c r="Z596" s="557"/>
      <c r="AA596" s="557"/>
      <c r="AB596" s="557"/>
      <c r="AC596" s="557"/>
      <c r="AD596" s="557"/>
      <c r="AE596" s="557"/>
      <c r="AF596" s="729">
        <v>88</v>
      </c>
      <c r="AG596" s="729"/>
      <c r="AH596" s="729"/>
      <c r="AI596" s="729">
        <v>88</v>
      </c>
      <c r="AJ596" s="557"/>
      <c r="AK596" s="557"/>
      <c r="AL596" s="557"/>
      <c r="AM596" s="557"/>
      <c r="AN596" s="557"/>
      <c r="AO596" s="557"/>
      <c r="AP596" s="557"/>
      <c r="AQ596" s="557"/>
      <c r="AR596" s="341">
        <f>L596+P596+T596+X596+AB596+AF596+AJ596+AN596+H596</f>
        <v>88</v>
      </c>
      <c r="AS596" s="341"/>
      <c r="AT596" s="341"/>
      <c r="AU596" s="317">
        <f t="shared" si="106"/>
        <v>88</v>
      </c>
      <c r="AV596" s="558">
        <f t="shared" si="108"/>
        <v>2.464E-3</v>
      </c>
      <c r="AW596" s="558">
        <f>(AU596*BD596)/1000</f>
        <v>2.464E-3</v>
      </c>
      <c r="AX596" s="560"/>
      <c r="AY596" s="560"/>
      <c r="AZ596" s="359"/>
      <c r="BA596" s="359"/>
      <c r="BB596" s="673"/>
      <c r="BC596" s="352"/>
      <c r="BD596" s="749">
        <v>2.8000000000000001E-2</v>
      </c>
      <c r="BE596" s="565"/>
    </row>
    <row r="597" spans="1:57" s="351" customFormat="1" ht="15" customHeight="1" x14ac:dyDescent="0.25">
      <c r="A597" s="511">
        <v>2</v>
      </c>
      <c r="B597" s="588">
        <v>728531310006</v>
      </c>
      <c r="C597" s="565" t="s">
        <v>514</v>
      </c>
      <c r="D597" s="559" t="s">
        <v>29</v>
      </c>
      <c r="E597" s="744">
        <v>4</v>
      </c>
      <c r="F597" s="744">
        <v>70</v>
      </c>
      <c r="G597" s="744">
        <v>10</v>
      </c>
      <c r="H597" s="557"/>
      <c r="I597" s="557"/>
      <c r="J597" s="557"/>
      <c r="K597" s="557"/>
      <c r="L597" s="557"/>
      <c r="M597" s="557"/>
      <c r="N597" s="557"/>
      <c r="O597" s="557"/>
      <c r="P597" s="557"/>
      <c r="Q597" s="557"/>
      <c r="R597" s="557"/>
      <c r="S597" s="557"/>
      <c r="T597" s="557"/>
      <c r="U597" s="557"/>
      <c r="V597" s="557"/>
      <c r="W597" s="557"/>
      <c r="X597" s="557"/>
      <c r="Y597" s="557"/>
      <c r="Z597" s="557"/>
      <c r="AA597" s="557"/>
      <c r="AB597" s="557"/>
      <c r="AC597" s="557"/>
      <c r="AD597" s="557"/>
      <c r="AE597" s="557"/>
      <c r="AF597" s="729">
        <v>39</v>
      </c>
      <c r="AG597" s="729"/>
      <c r="AH597" s="729"/>
      <c r="AI597" s="729">
        <v>39</v>
      </c>
      <c r="AJ597" s="557"/>
      <c r="AK597" s="557"/>
      <c r="AL597" s="557"/>
      <c r="AM597" s="557"/>
      <c r="AN597" s="557"/>
      <c r="AO597" s="557"/>
      <c r="AP597" s="557"/>
      <c r="AQ597" s="557"/>
      <c r="AR597" s="341">
        <f>L597+P597+T597+X597+AB597+AF597+AJ597+AN597+H597</f>
        <v>39</v>
      </c>
      <c r="AS597" s="341"/>
      <c r="AT597" s="341"/>
      <c r="AU597" s="317">
        <f t="shared" si="106"/>
        <v>39</v>
      </c>
      <c r="AV597" s="558">
        <f t="shared" si="108"/>
        <v>1.0920000000000001E-3</v>
      </c>
      <c r="AW597" s="558">
        <f>(AU597*BD597)/1000</f>
        <v>1.0920000000000001E-3</v>
      </c>
      <c r="AX597" s="560"/>
      <c r="AY597" s="560"/>
      <c r="AZ597" s="359"/>
      <c r="BA597" s="359"/>
      <c r="BB597" s="673"/>
      <c r="BC597" s="352"/>
      <c r="BD597" s="749">
        <v>2.8000000000000001E-2</v>
      </c>
      <c r="BE597" s="565"/>
    </row>
    <row r="598" spans="1:57" s="351" customFormat="1" ht="15" customHeight="1" x14ac:dyDescent="0.25">
      <c r="A598" s="511">
        <v>3</v>
      </c>
      <c r="B598" s="588">
        <v>728531310006</v>
      </c>
      <c r="C598" s="565" t="s">
        <v>514</v>
      </c>
      <c r="D598" s="559" t="s">
        <v>29</v>
      </c>
      <c r="E598" s="744">
        <v>2</v>
      </c>
      <c r="F598" s="744">
        <v>67</v>
      </c>
      <c r="G598" s="744">
        <v>10</v>
      </c>
      <c r="H598" s="557"/>
      <c r="I598" s="557"/>
      <c r="J598" s="557"/>
      <c r="K598" s="557"/>
      <c r="L598" s="557"/>
      <c r="M598" s="557"/>
      <c r="N598" s="557"/>
      <c r="O598" s="557"/>
      <c r="P598" s="557"/>
      <c r="Q598" s="557"/>
      <c r="R598" s="557"/>
      <c r="S598" s="557"/>
      <c r="T598" s="557"/>
      <c r="U598" s="557"/>
      <c r="V598" s="557"/>
      <c r="W598" s="557"/>
      <c r="X598" s="557"/>
      <c r="Y598" s="557"/>
      <c r="Z598" s="557"/>
      <c r="AA598" s="557"/>
      <c r="AB598" s="557"/>
      <c r="AC598" s="557"/>
      <c r="AD598" s="557"/>
      <c r="AE598" s="557"/>
      <c r="AF598" s="729">
        <v>1</v>
      </c>
      <c r="AG598" s="729"/>
      <c r="AH598" s="729"/>
      <c r="AI598" s="729">
        <v>1</v>
      </c>
      <c r="AJ598" s="557"/>
      <c r="AK598" s="557"/>
      <c r="AL598" s="557"/>
      <c r="AM598" s="557"/>
      <c r="AN598" s="557"/>
      <c r="AO598" s="557"/>
      <c r="AP598" s="557"/>
      <c r="AQ598" s="557"/>
      <c r="AR598" s="341">
        <f>L598+P598+T598+X598+AB598+AF598+AJ598+AN598+H598</f>
        <v>1</v>
      </c>
      <c r="AS598" s="341"/>
      <c r="AT598" s="341"/>
      <c r="AU598" s="317">
        <f t="shared" si="106"/>
        <v>1</v>
      </c>
      <c r="AV598" s="558">
        <f t="shared" si="108"/>
        <v>2.8E-5</v>
      </c>
      <c r="AW598" s="558">
        <f>(AU598*BD598)/1000</f>
        <v>2.8E-5</v>
      </c>
      <c r="AX598" s="560"/>
      <c r="AY598" s="560"/>
      <c r="AZ598" s="359"/>
      <c r="BA598" s="359"/>
      <c r="BB598" s="673"/>
      <c r="BC598" s="352"/>
      <c r="BD598" s="749">
        <v>2.8000000000000001E-2</v>
      </c>
      <c r="BE598" s="565"/>
    </row>
    <row r="599" spans="1:57" s="351" customFormat="1" ht="15" customHeight="1" x14ac:dyDescent="0.25">
      <c r="A599" s="511">
        <v>4</v>
      </c>
      <c r="B599" s="588">
        <v>728531310006</v>
      </c>
      <c r="C599" s="565" t="s">
        <v>514</v>
      </c>
      <c r="D599" s="559" t="s">
        <v>29</v>
      </c>
      <c r="E599" s="744">
        <v>6</v>
      </c>
      <c r="F599" s="744">
        <v>56</v>
      </c>
      <c r="G599" s="744">
        <v>10</v>
      </c>
      <c r="H599" s="557"/>
      <c r="I599" s="557"/>
      <c r="J599" s="557"/>
      <c r="K599" s="557"/>
      <c r="L599" s="557"/>
      <c r="M599" s="557"/>
      <c r="N599" s="557"/>
      <c r="O599" s="557"/>
      <c r="P599" s="557"/>
      <c r="Q599" s="557"/>
      <c r="R599" s="557"/>
      <c r="S599" s="557"/>
      <c r="T599" s="557"/>
      <c r="U599" s="557"/>
      <c r="V599" s="557"/>
      <c r="W599" s="557"/>
      <c r="X599" s="557"/>
      <c r="Y599" s="557"/>
      <c r="Z599" s="557"/>
      <c r="AA599" s="557"/>
      <c r="AB599" s="557"/>
      <c r="AC599" s="557"/>
      <c r="AD599" s="557"/>
      <c r="AE599" s="557"/>
      <c r="AF599" s="729">
        <v>220</v>
      </c>
      <c r="AG599" s="729"/>
      <c r="AH599" s="729"/>
      <c r="AI599" s="729">
        <v>220</v>
      </c>
      <c r="AJ599" s="557"/>
      <c r="AK599" s="557"/>
      <c r="AL599" s="557"/>
      <c r="AM599" s="557"/>
      <c r="AN599" s="557"/>
      <c r="AO599" s="557"/>
      <c r="AP599" s="557"/>
      <c r="AQ599" s="557"/>
      <c r="AR599" s="341">
        <f>L599+P599+T599+X599+AB599+AF599+AJ599+AN599+H599</f>
        <v>220</v>
      </c>
      <c r="AS599" s="341"/>
      <c r="AT599" s="341"/>
      <c r="AU599" s="317">
        <f t="shared" si="106"/>
        <v>220</v>
      </c>
      <c r="AV599" s="558">
        <f t="shared" si="108"/>
        <v>6.1600000000000005E-3</v>
      </c>
      <c r="AW599" s="558">
        <f>(AU599*BD599)/1000</f>
        <v>6.1600000000000005E-3</v>
      </c>
      <c r="AX599" s="560"/>
      <c r="AY599" s="560"/>
      <c r="AZ599" s="359"/>
      <c r="BA599" s="359"/>
      <c r="BB599" s="673"/>
      <c r="BC599" s="352"/>
      <c r="BD599" s="749">
        <v>2.8000000000000001E-2</v>
      </c>
      <c r="BE599" s="565"/>
    </row>
    <row r="600" spans="1:57" s="351" customFormat="1" ht="15" customHeight="1" x14ac:dyDescent="0.25">
      <c r="A600" s="566"/>
      <c r="B600" s="567"/>
      <c r="C600" s="376" t="s">
        <v>52</v>
      </c>
      <c r="D600" s="568"/>
      <c r="E600" s="568"/>
      <c r="F600" s="568"/>
      <c r="G600" s="568"/>
      <c r="H600" s="569"/>
      <c r="I600" s="569"/>
      <c r="J600" s="569"/>
      <c r="K600" s="569"/>
      <c r="L600" s="569"/>
      <c r="M600" s="569"/>
      <c r="N600" s="569"/>
      <c r="O600" s="569"/>
      <c r="P600" s="569"/>
      <c r="Q600" s="569"/>
      <c r="R600" s="569"/>
      <c r="S600" s="569"/>
      <c r="T600" s="569"/>
      <c r="U600" s="569"/>
      <c r="V600" s="569"/>
      <c r="W600" s="569"/>
      <c r="X600" s="569"/>
      <c r="Y600" s="569"/>
      <c r="Z600" s="569"/>
      <c r="AA600" s="569"/>
      <c r="AB600" s="569"/>
      <c r="AC600" s="569"/>
      <c r="AD600" s="569"/>
      <c r="AE600" s="569"/>
      <c r="AF600" s="569">
        <f>SUM(AF596:AF599)</f>
        <v>348</v>
      </c>
      <c r="AG600" s="569"/>
      <c r="AH600" s="569"/>
      <c r="AI600" s="569">
        <f>SUM(AI596:AI599)</f>
        <v>348</v>
      </c>
      <c r="AJ600" s="569"/>
      <c r="AK600" s="569"/>
      <c r="AL600" s="569"/>
      <c r="AM600" s="569"/>
      <c r="AN600" s="569"/>
      <c r="AO600" s="569"/>
      <c r="AP600" s="569"/>
      <c r="AQ600" s="569"/>
      <c r="AR600" s="569">
        <f>SUM(AR596:AR599)</f>
        <v>348</v>
      </c>
      <c r="AS600" s="569"/>
      <c r="AT600" s="569"/>
      <c r="AU600" s="569">
        <f>SUM(AU596:AU599)</f>
        <v>348</v>
      </c>
      <c r="AV600" s="570">
        <f>SUM(AV596:AV599)</f>
        <v>9.7440000000000009E-3</v>
      </c>
      <c r="AW600" s="570">
        <f>SUM(AW596:AW599)</f>
        <v>9.7440000000000009E-3</v>
      </c>
      <c r="AX600" s="571"/>
      <c r="AY600" s="571"/>
      <c r="AZ600" s="572"/>
      <c r="BA600" s="573"/>
      <c r="BB600" s="567"/>
      <c r="BC600" s="574"/>
      <c r="BD600" s="575"/>
      <c r="BE600" s="576"/>
    </row>
    <row r="601" spans="1:57" s="351" customFormat="1" ht="15" customHeight="1" x14ac:dyDescent="0.25">
      <c r="A601" s="511">
        <v>1</v>
      </c>
      <c r="B601" s="588">
        <v>728533210000</v>
      </c>
      <c r="C601" s="555" t="s">
        <v>515</v>
      </c>
      <c r="D601" s="559" t="s">
        <v>29</v>
      </c>
      <c r="E601" s="559">
        <v>16</v>
      </c>
      <c r="F601" s="559">
        <v>88</v>
      </c>
      <c r="G601" s="559">
        <v>0</v>
      </c>
      <c r="H601" s="557"/>
      <c r="I601" s="557"/>
      <c r="J601" s="557"/>
      <c r="K601" s="557"/>
      <c r="L601" s="557"/>
      <c r="M601" s="557"/>
      <c r="N601" s="557"/>
      <c r="O601" s="557"/>
      <c r="P601" s="557"/>
      <c r="Q601" s="557"/>
      <c r="R601" s="557"/>
      <c r="S601" s="557"/>
      <c r="T601" s="557"/>
      <c r="U601" s="557"/>
      <c r="V601" s="557"/>
      <c r="W601" s="557"/>
      <c r="X601" s="557"/>
      <c r="Y601" s="557"/>
      <c r="Z601" s="557"/>
      <c r="AA601" s="557"/>
      <c r="AB601" s="557"/>
      <c r="AC601" s="557"/>
      <c r="AD601" s="557"/>
      <c r="AE601" s="557"/>
      <c r="AF601" s="729">
        <v>9</v>
      </c>
      <c r="AG601" s="565"/>
      <c r="AH601" s="341"/>
      <c r="AI601" s="729">
        <v>9</v>
      </c>
      <c r="AJ601" s="557"/>
      <c r="AK601" s="557"/>
      <c r="AL601" s="557"/>
      <c r="AM601" s="557"/>
      <c r="AN601" s="557"/>
      <c r="AO601" s="557"/>
      <c r="AP601" s="557"/>
      <c r="AQ601" s="557"/>
      <c r="AR601" s="341">
        <f t="shared" ref="AR601:AR614" si="109">L601+P601+T601+X601+AB601+AF601+AJ601+AN601+H601</f>
        <v>9</v>
      </c>
      <c r="AS601" s="341"/>
      <c r="AT601" s="341"/>
      <c r="AU601" s="317">
        <f t="shared" ref="AU601:AU614" si="110">AR601+AS601+AT601</f>
        <v>9</v>
      </c>
      <c r="AV601" s="332">
        <f t="shared" ref="AV601:AV614" si="111">AW601</f>
        <v>1.395E-3</v>
      </c>
      <c r="AW601" s="558">
        <f t="shared" ref="AW601:AW614" si="112">(AU601*BD601)/1000</f>
        <v>1.395E-3</v>
      </c>
      <c r="AX601" s="560"/>
      <c r="AY601" s="560"/>
      <c r="AZ601" s="359"/>
      <c r="BA601" s="359"/>
      <c r="BB601" s="673"/>
      <c r="BC601" s="352"/>
      <c r="BD601" s="611">
        <v>0.155</v>
      </c>
      <c r="BE601" s="565"/>
    </row>
    <row r="602" spans="1:57" s="351" customFormat="1" ht="15" customHeight="1" x14ac:dyDescent="0.25">
      <c r="A602" s="511">
        <v>2</v>
      </c>
      <c r="B602" s="588">
        <v>728533210000</v>
      </c>
      <c r="C602" s="555" t="s">
        <v>515</v>
      </c>
      <c r="D602" s="559" t="s">
        <v>29</v>
      </c>
      <c r="E602" s="559">
        <v>3</v>
      </c>
      <c r="F602" s="559">
        <v>76</v>
      </c>
      <c r="G602" s="559">
        <v>10</v>
      </c>
      <c r="H602" s="557"/>
      <c r="I602" s="557"/>
      <c r="J602" s="557"/>
      <c r="K602" s="557"/>
      <c r="L602" s="557"/>
      <c r="M602" s="557"/>
      <c r="N602" s="557"/>
      <c r="O602" s="557"/>
      <c r="P602" s="557"/>
      <c r="Q602" s="557"/>
      <c r="R602" s="557"/>
      <c r="S602" s="557"/>
      <c r="T602" s="557"/>
      <c r="U602" s="557"/>
      <c r="V602" s="557"/>
      <c r="W602" s="557"/>
      <c r="X602" s="557"/>
      <c r="Y602" s="557"/>
      <c r="Z602" s="557"/>
      <c r="AA602" s="557"/>
      <c r="AB602" s="557"/>
      <c r="AC602" s="557"/>
      <c r="AD602" s="557"/>
      <c r="AE602" s="557"/>
      <c r="AF602" s="729">
        <v>20</v>
      </c>
      <c r="AG602" s="565"/>
      <c r="AH602" s="565"/>
      <c r="AI602" s="729">
        <v>20</v>
      </c>
      <c r="AJ602" s="557"/>
      <c r="AK602" s="557"/>
      <c r="AL602" s="557"/>
      <c r="AM602" s="557"/>
      <c r="AN602" s="557"/>
      <c r="AO602" s="557"/>
      <c r="AP602" s="557"/>
      <c r="AQ602" s="557"/>
      <c r="AR602" s="341">
        <f t="shared" si="109"/>
        <v>20</v>
      </c>
      <c r="AS602" s="341"/>
      <c r="AT602" s="341"/>
      <c r="AU602" s="317">
        <f t="shared" si="110"/>
        <v>20</v>
      </c>
      <c r="AV602" s="332">
        <f t="shared" si="111"/>
        <v>3.0999999999999999E-3</v>
      </c>
      <c r="AW602" s="558">
        <f t="shared" si="112"/>
        <v>3.0999999999999999E-3</v>
      </c>
      <c r="AX602" s="560"/>
      <c r="AY602" s="560"/>
      <c r="AZ602" s="359"/>
      <c r="BA602" s="359"/>
      <c r="BB602" s="673"/>
      <c r="BC602" s="352"/>
      <c r="BD602" s="611">
        <v>0.155</v>
      </c>
      <c r="BE602" s="565"/>
    </row>
    <row r="603" spans="1:57" s="351" customFormat="1" ht="24" customHeight="1" x14ac:dyDescent="0.25">
      <c r="A603" s="511">
        <v>3</v>
      </c>
      <c r="B603" s="537">
        <v>51.000001284</v>
      </c>
      <c r="C603" s="613" t="s">
        <v>516</v>
      </c>
      <c r="D603" s="422" t="s">
        <v>29</v>
      </c>
      <c r="E603" s="559">
        <v>2</v>
      </c>
      <c r="F603" s="559">
        <v>76</v>
      </c>
      <c r="G603" s="559">
        <v>10</v>
      </c>
      <c r="H603" s="565"/>
      <c r="I603" s="565"/>
      <c r="J603" s="565"/>
      <c r="K603" s="341"/>
      <c r="L603" s="565"/>
      <c r="M603" s="565"/>
      <c r="N603" s="565"/>
      <c r="O603" s="565"/>
      <c r="P603" s="565"/>
      <c r="Q603" s="565"/>
      <c r="R603" s="565"/>
      <c r="S603" s="565"/>
      <c r="T603" s="565"/>
      <c r="U603" s="565"/>
      <c r="V603" s="565"/>
      <c r="W603" s="565"/>
      <c r="X603" s="341">
        <v>1645</v>
      </c>
      <c r="Y603" s="557"/>
      <c r="Z603" s="557"/>
      <c r="AA603" s="317">
        <f>SUM(X603:Z603)</f>
        <v>1645</v>
      </c>
      <c r="AB603" s="317"/>
      <c r="AC603" s="317"/>
      <c r="AD603" s="317"/>
      <c r="AE603" s="317"/>
      <c r="AF603" s="317"/>
      <c r="AG603" s="317"/>
      <c r="AH603" s="317"/>
      <c r="AI603" s="317"/>
      <c r="AJ603" s="317"/>
      <c r="AK603" s="317"/>
      <c r="AL603" s="317"/>
      <c r="AM603" s="317"/>
      <c r="AN603" s="317"/>
      <c r="AO603" s="317"/>
      <c r="AP603" s="317"/>
      <c r="AQ603" s="317"/>
      <c r="AR603" s="341">
        <f t="shared" si="109"/>
        <v>1645</v>
      </c>
      <c r="AS603" s="341"/>
      <c r="AT603" s="341"/>
      <c r="AU603" s="317">
        <f t="shared" si="110"/>
        <v>1645</v>
      </c>
      <c r="AV603" s="332">
        <f t="shared" si="111"/>
        <v>0.25497500000000001</v>
      </c>
      <c r="AW603" s="558">
        <f t="shared" si="112"/>
        <v>0.25497500000000001</v>
      </c>
      <c r="AX603" s="559"/>
      <c r="AY603" s="560"/>
      <c r="AZ603" s="560"/>
      <c r="BA603" s="561"/>
      <c r="BB603" s="673"/>
      <c r="BC603" s="352"/>
      <c r="BD603" s="611">
        <v>0.155</v>
      </c>
      <c r="BE603" s="565"/>
    </row>
    <row r="604" spans="1:57" s="351" customFormat="1" ht="15" customHeight="1" x14ac:dyDescent="0.25">
      <c r="A604" s="511">
        <v>4</v>
      </c>
      <c r="B604" s="588">
        <v>728533210000</v>
      </c>
      <c r="C604" s="555" t="s">
        <v>515</v>
      </c>
      <c r="D604" s="559" t="s">
        <v>29</v>
      </c>
      <c r="E604" s="559">
        <v>2</v>
      </c>
      <c r="F604" s="559">
        <v>75</v>
      </c>
      <c r="G604" s="559">
        <v>10</v>
      </c>
      <c r="H604" s="557"/>
      <c r="I604" s="557"/>
      <c r="J604" s="557"/>
      <c r="K604" s="557"/>
      <c r="L604" s="557"/>
      <c r="M604" s="557"/>
      <c r="N604" s="557"/>
      <c r="O604" s="557"/>
      <c r="P604" s="557"/>
      <c r="Q604" s="557"/>
      <c r="R604" s="557"/>
      <c r="S604" s="557"/>
      <c r="T604" s="557"/>
      <c r="U604" s="557"/>
      <c r="V604" s="557"/>
      <c r="W604" s="557"/>
      <c r="X604" s="557"/>
      <c r="Y604" s="557"/>
      <c r="Z604" s="557"/>
      <c r="AA604" s="557"/>
      <c r="AB604" s="557"/>
      <c r="AC604" s="557"/>
      <c r="AD604" s="557"/>
      <c r="AE604" s="557"/>
      <c r="AF604" s="729">
        <v>2</v>
      </c>
      <c r="AG604" s="565"/>
      <c r="AH604" s="565"/>
      <c r="AI604" s="729">
        <v>2</v>
      </c>
      <c r="AJ604" s="557"/>
      <c r="AK604" s="557"/>
      <c r="AL604" s="557"/>
      <c r="AM604" s="557"/>
      <c r="AN604" s="557"/>
      <c r="AO604" s="557"/>
      <c r="AP604" s="557"/>
      <c r="AQ604" s="557"/>
      <c r="AR604" s="341">
        <f t="shared" si="109"/>
        <v>2</v>
      </c>
      <c r="AS604" s="341"/>
      <c r="AT604" s="341"/>
      <c r="AU604" s="317">
        <f t="shared" si="110"/>
        <v>2</v>
      </c>
      <c r="AV604" s="332">
        <f t="shared" si="111"/>
        <v>3.1E-4</v>
      </c>
      <c r="AW604" s="558">
        <f t="shared" si="112"/>
        <v>3.1E-4</v>
      </c>
      <c r="AX604" s="560"/>
      <c r="AY604" s="560"/>
      <c r="AZ604" s="359"/>
      <c r="BA604" s="359"/>
      <c r="BB604" s="673"/>
      <c r="BC604" s="352"/>
      <c r="BD604" s="611">
        <v>0.155</v>
      </c>
      <c r="BE604" s="565"/>
    </row>
    <row r="605" spans="1:57" s="351" customFormat="1" ht="15" customHeight="1" x14ac:dyDescent="0.25">
      <c r="A605" s="511">
        <v>5</v>
      </c>
      <c r="B605" s="588">
        <v>728533210000</v>
      </c>
      <c r="C605" s="555" t="s">
        <v>515</v>
      </c>
      <c r="D605" s="559" t="s">
        <v>29</v>
      </c>
      <c r="E605" s="559">
        <v>3</v>
      </c>
      <c r="F605" s="559">
        <v>74</v>
      </c>
      <c r="G605" s="559">
        <v>10</v>
      </c>
      <c r="H605" s="557"/>
      <c r="I605" s="557"/>
      <c r="J605" s="557"/>
      <c r="K605" s="557"/>
      <c r="L605" s="557"/>
      <c r="M605" s="557"/>
      <c r="N605" s="557"/>
      <c r="O605" s="557"/>
      <c r="P605" s="557"/>
      <c r="Q605" s="557"/>
      <c r="R605" s="557"/>
      <c r="S605" s="557"/>
      <c r="T605" s="557"/>
      <c r="U605" s="557"/>
      <c r="V605" s="557"/>
      <c r="W605" s="557"/>
      <c r="X605" s="557"/>
      <c r="Y605" s="557"/>
      <c r="Z605" s="557"/>
      <c r="AA605" s="557"/>
      <c r="AB605" s="557"/>
      <c r="AC605" s="557"/>
      <c r="AD605" s="557"/>
      <c r="AE605" s="557"/>
      <c r="AF605" s="729">
        <v>22</v>
      </c>
      <c r="AG605" s="565"/>
      <c r="AH605" s="565"/>
      <c r="AI605" s="729">
        <v>22</v>
      </c>
      <c r="AJ605" s="557"/>
      <c r="AK605" s="557"/>
      <c r="AL605" s="557"/>
      <c r="AM605" s="557"/>
      <c r="AN605" s="557"/>
      <c r="AO605" s="557"/>
      <c r="AP605" s="557"/>
      <c r="AQ605" s="557"/>
      <c r="AR605" s="341">
        <f t="shared" si="109"/>
        <v>22</v>
      </c>
      <c r="AS605" s="341"/>
      <c r="AT605" s="341"/>
      <c r="AU605" s="317">
        <f t="shared" si="110"/>
        <v>22</v>
      </c>
      <c r="AV605" s="332">
        <f t="shared" si="111"/>
        <v>3.4100000000000003E-3</v>
      </c>
      <c r="AW605" s="558">
        <f t="shared" si="112"/>
        <v>3.4100000000000003E-3</v>
      </c>
      <c r="AX605" s="560"/>
      <c r="AY605" s="560"/>
      <c r="AZ605" s="359"/>
      <c r="BA605" s="359"/>
      <c r="BB605" s="673"/>
      <c r="BC605" s="352"/>
      <c r="BD605" s="611">
        <v>0.155</v>
      </c>
      <c r="BE605" s="565"/>
    </row>
    <row r="606" spans="1:57" s="351" customFormat="1" ht="15" customHeight="1" x14ac:dyDescent="0.25">
      <c r="A606" s="511">
        <v>6</v>
      </c>
      <c r="B606" s="588">
        <v>728533210000</v>
      </c>
      <c r="C606" s="555" t="s">
        <v>515</v>
      </c>
      <c r="D606" s="559" t="s">
        <v>29</v>
      </c>
      <c r="E606" s="559">
        <v>2</v>
      </c>
      <c r="F606" s="559">
        <v>73</v>
      </c>
      <c r="G606" s="559">
        <v>10</v>
      </c>
      <c r="H606" s="557"/>
      <c r="I606" s="557"/>
      <c r="J606" s="557"/>
      <c r="K606" s="557"/>
      <c r="L606" s="557"/>
      <c r="M606" s="557"/>
      <c r="N606" s="557"/>
      <c r="O606" s="557"/>
      <c r="P606" s="557"/>
      <c r="Q606" s="557"/>
      <c r="R606" s="557"/>
      <c r="S606" s="557"/>
      <c r="T606" s="557"/>
      <c r="U606" s="557"/>
      <c r="V606" s="557"/>
      <c r="W606" s="557"/>
      <c r="X606" s="557"/>
      <c r="Y606" s="557"/>
      <c r="Z606" s="557"/>
      <c r="AA606" s="557"/>
      <c r="AB606" s="557"/>
      <c r="AC606" s="557"/>
      <c r="AD606" s="557"/>
      <c r="AE606" s="557"/>
      <c r="AF606" s="729">
        <v>4</v>
      </c>
      <c r="AG606" s="565"/>
      <c r="AH606" s="341"/>
      <c r="AI606" s="729">
        <v>4</v>
      </c>
      <c r="AJ606" s="557"/>
      <c r="AK606" s="557"/>
      <c r="AL606" s="557"/>
      <c r="AM606" s="557"/>
      <c r="AN606" s="557"/>
      <c r="AO606" s="557"/>
      <c r="AP606" s="557"/>
      <c r="AQ606" s="557"/>
      <c r="AR606" s="341">
        <f t="shared" si="109"/>
        <v>4</v>
      </c>
      <c r="AS606" s="341"/>
      <c r="AT606" s="341"/>
      <c r="AU606" s="317">
        <f t="shared" si="110"/>
        <v>4</v>
      </c>
      <c r="AV606" s="332">
        <f t="shared" si="111"/>
        <v>6.2E-4</v>
      </c>
      <c r="AW606" s="558">
        <f t="shared" si="112"/>
        <v>6.2E-4</v>
      </c>
      <c r="AX606" s="560"/>
      <c r="AY606" s="560"/>
      <c r="AZ606" s="359"/>
      <c r="BA606" s="359"/>
      <c r="BB606" s="673"/>
      <c r="BC606" s="352"/>
      <c r="BD606" s="611">
        <v>0.155</v>
      </c>
      <c r="BE606" s="565"/>
    </row>
    <row r="607" spans="1:57" s="351" customFormat="1" ht="15" customHeight="1" x14ac:dyDescent="0.25">
      <c r="A607" s="511">
        <v>7</v>
      </c>
      <c r="B607" s="588">
        <v>728533210000</v>
      </c>
      <c r="C607" s="555" t="s">
        <v>515</v>
      </c>
      <c r="D607" s="559" t="s">
        <v>29</v>
      </c>
      <c r="E607" s="559">
        <v>4</v>
      </c>
      <c r="F607" s="559">
        <v>72</v>
      </c>
      <c r="G607" s="559">
        <v>10</v>
      </c>
      <c r="H607" s="557"/>
      <c r="I607" s="557"/>
      <c r="J607" s="557"/>
      <c r="K607" s="557"/>
      <c r="L607" s="557"/>
      <c r="M607" s="557"/>
      <c r="N607" s="557"/>
      <c r="O607" s="557"/>
      <c r="P607" s="557"/>
      <c r="Q607" s="557"/>
      <c r="R607" s="557"/>
      <c r="S607" s="557"/>
      <c r="T607" s="557"/>
      <c r="U607" s="557"/>
      <c r="V607" s="557"/>
      <c r="W607" s="557"/>
      <c r="X607" s="557"/>
      <c r="Y607" s="557"/>
      <c r="Z607" s="557"/>
      <c r="AA607" s="557"/>
      <c r="AB607" s="557"/>
      <c r="AC607" s="557"/>
      <c r="AD607" s="557"/>
      <c r="AE607" s="557"/>
      <c r="AF607" s="729">
        <v>1</v>
      </c>
      <c r="AG607" s="565"/>
      <c r="AH607" s="341"/>
      <c r="AI607" s="729">
        <v>1</v>
      </c>
      <c r="AJ607" s="557"/>
      <c r="AK607" s="557"/>
      <c r="AL607" s="557"/>
      <c r="AM607" s="557"/>
      <c r="AN607" s="557"/>
      <c r="AO607" s="557"/>
      <c r="AP607" s="557"/>
      <c r="AQ607" s="557"/>
      <c r="AR607" s="341">
        <f t="shared" si="109"/>
        <v>1</v>
      </c>
      <c r="AS607" s="341"/>
      <c r="AT607" s="341"/>
      <c r="AU607" s="317">
        <f t="shared" si="110"/>
        <v>1</v>
      </c>
      <c r="AV607" s="332">
        <f t="shared" si="111"/>
        <v>1.55E-4</v>
      </c>
      <c r="AW607" s="558">
        <f t="shared" si="112"/>
        <v>1.55E-4</v>
      </c>
      <c r="AX607" s="560"/>
      <c r="AY607" s="560"/>
      <c r="AZ607" s="359"/>
      <c r="BA607" s="359"/>
      <c r="BB607" s="673"/>
      <c r="BC607" s="352"/>
      <c r="BD607" s="611">
        <v>0.155</v>
      </c>
      <c r="BE607" s="565"/>
    </row>
    <row r="608" spans="1:57" s="351" customFormat="1" ht="24" customHeight="1" x14ac:dyDescent="0.25">
      <c r="A608" s="511">
        <v>8</v>
      </c>
      <c r="B608" s="537">
        <v>51.000001284</v>
      </c>
      <c r="C608" s="613" t="s">
        <v>516</v>
      </c>
      <c r="D608" s="422" t="s">
        <v>29</v>
      </c>
      <c r="E608" s="559">
        <v>1</v>
      </c>
      <c r="F608" s="559">
        <v>72</v>
      </c>
      <c r="G608" s="559">
        <v>10</v>
      </c>
      <c r="H608" s="565"/>
      <c r="I608" s="565"/>
      <c r="J608" s="565"/>
      <c r="K608" s="341"/>
      <c r="L608" s="565"/>
      <c r="M608" s="565"/>
      <c r="N608" s="565"/>
      <c r="O608" s="565"/>
      <c r="P608" s="565"/>
      <c r="Q608" s="565"/>
      <c r="R608" s="565"/>
      <c r="S608" s="565"/>
      <c r="T608" s="565"/>
      <c r="U608" s="565"/>
      <c r="V608" s="565"/>
      <c r="W608" s="565"/>
      <c r="X608" s="341">
        <v>10</v>
      </c>
      <c r="Y608" s="557"/>
      <c r="Z608" s="557"/>
      <c r="AA608" s="317">
        <f>SUM(X608:Z608)</f>
        <v>10</v>
      </c>
      <c r="AB608" s="317"/>
      <c r="AC608" s="317"/>
      <c r="AD608" s="317"/>
      <c r="AE608" s="317"/>
      <c r="AF608" s="317"/>
      <c r="AG608" s="317"/>
      <c r="AH608" s="317"/>
      <c r="AI608" s="317"/>
      <c r="AJ608" s="317"/>
      <c r="AK608" s="317"/>
      <c r="AL608" s="317"/>
      <c r="AM608" s="317"/>
      <c r="AN608" s="317"/>
      <c r="AO608" s="317"/>
      <c r="AP608" s="317"/>
      <c r="AQ608" s="317"/>
      <c r="AR608" s="341">
        <f t="shared" si="109"/>
        <v>10</v>
      </c>
      <c r="AS608" s="341"/>
      <c r="AT608" s="341"/>
      <c r="AU608" s="317">
        <f t="shared" si="110"/>
        <v>10</v>
      </c>
      <c r="AV608" s="332">
        <f t="shared" si="111"/>
        <v>1.5499999999999999E-3</v>
      </c>
      <c r="AW608" s="558">
        <f t="shared" si="112"/>
        <v>1.5499999999999999E-3</v>
      </c>
      <c r="AX608" s="559"/>
      <c r="AY608" s="560"/>
      <c r="AZ608" s="560"/>
      <c r="BA608" s="561"/>
      <c r="BB608" s="673"/>
      <c r="BC608" s="352"/>
      <c r="BD608" s="611">
        <v>0.155</v>
      </c>
      <c r="BE608" s="565"/>
    </row>
    <row r="609" spans="1:57" s="351" customFormat="1" ht="15" customHeight="1" x14ac:dyDescent="0.25">
      <c r="A609" s="511">
        <v>9</v>
      </c>
      <c r="B609" s="588">
        <v>728533210000</v>
      </c>
      <c r="C609" s="555" t="s">
        <v>515</v>
      </c>
      <c r="D609" s="559" t="s">
        <v>29</v>
      </c>
      <c r="E609" s="559">
        <v>5</v>
      </c>
      <c r="F609" s="559">
        <v>71</v>
      </c>
      <c r="G609" s="559">
        <v>10</v>
      </c>
      <c r="H609" s="557"/>
      <c r="I609" s="557"/>
      <c r="J609" s="557"/>
      <c r="K609" s="557"/>
      <c r="L609" s="557"/>
      <c r="M609" s="557"/>
      <c r="N609" s="557"/>
      <c r="O609" s="557"/>
      <c r="P609" s="557"/>
      <c r="Q609" s="557"/>
      <c r="R609" s="557"/>
      <c r="S609" s="557"/>
      <c r="T609" s="557"/>
      <c r="U609" s="557"/>
      <c r="V609" s="557"/>
      <c r="W609" s="557"/>
      <c r="X609" s="557"/>
      <c r="Y609" s="557"/>
      <c r="Z609" s="557"/>
      <c r="AA609" s="557"/>
      <c r="AB609" s="557"/>
      <c r="AC609" s="557"/>
      <c r="AD609" s="557"/>
      <c r="AE609" s="557"/>
      <c r="AF609" s="729">
        <v>12</v>
      </c>
      <c r="AG609" s="565"/>
      <c r="AH609" s="565"/>
      <c r="AI609" s="729">
        <v>12</v>
      </c>
      <c r="AJ609" s="557"/>
      <c r="AK609" s="557"/>
      <c r="AL609" s="557"/>
      <c r="AM609" s="557"/>
      <c r="AN609" s="557"/>
      <c r="AO609" s="557"/>
      <c r="AP609" s="557"/>
      <c r="AQ609" s="557"/>
      <c r="AR609" s="341">
        <f t="shared" si="109"/>
        <v>12</v>
      </c>
      <c r="AS609" s="341"/>
      <c r="AT609" s="341"/>
      <c r="AU609" s="317">
        <f t="shared" si="110"/>
        <v>12</v>
      </c>
      <c r="AV609" s="332">
        <f t="shared" si="111"/>
        <v>1.8599999999999999E-3</v>
      </c>
      <c r="AW609" s="558">
        <f t="shared" si="112"/>
        <v>1.8599999999999999E-3</v>
      </c>
      <c r="AX609" s="560"/>
      <c r="AY609" s="560"/>
      <c r="AZ609" s="359"/>
      <c r="BA609" s="359"/>
      <c r="BB609" s="673"/>
      <c r="BC609" s="352"/>
      <c r="BD609" s="611">
        <v>0.155</v>
      </c>
      <c r="BE609" s="565"/>
    </row>
    <row r="610" spans="1:57" s="351" customFormat="1" ht="15" customHeight="1" x14ac:dyDescent="0.25">
      <c r="A610" s="511">
        <v>10</v>
      </c>
      <c r="B610" s="588">
        <v>728533210000</v>
      </c>
      <c r="C610" s="555" t="s">
        <v>515</v>
      </c>
      <c r="D610" s="559" t="s">
        <v>29</v>
      </c>
      <c r="E610" s="559">
        <v>2</v>
      </c>
      <c r="F610" s="559">
        <v>71</v>
      </c>
      <c r="G610" s="559">
        <v>10</v>
      </c>
      <c r="H610" s="557"/>
      <c r="I610" s="557"/>
      <c r="J610" s="557"/>
      <c r="K610" s="557"/>
      <c r="L610" s="557"/>
      <c r="M610" s="557"/>
      <c r="N610" s="557"/>
      <c r="O610" s="557"/>
      <c r="P610" s="557"/>
      <c r="Q610" s="557"/>
      <c r="R610" s="557"/>
      <c r="S610" s="557"/>
      <c r="T610" s="557"/>
      <c r="U610" s="557"/>
      <c r="V610" s="557"/>
      <c r="W610" s="557"/>
      <c r="X610" s="557"/>
      <c r="Y610" s="557"/>
      <c r="Z610" s="557"/>
      <c r="AA610" s="557"/>
      <c r="AB610" s="557"/>
      <c r="AC610" s="557"/>
      <c r="AD610" s="557"/>
      <c r="AE610" s="557"/>
      <c r="AF610" s="729">
        <v>1</v>
      </c>
      <c r="AG610" s="565"/>
      <c r="AH610" s="565"/>
      <c r="AI610" s="729">
        <v>1</v>
      </c>
      <c r="AJ610" s="557"/>
      <c r="AK610" s="557"/>
      <c r="AL610" s="557"/>
      <c r="AM610" s="557"/>
      <c r="AN610" s="557"/>
      <c r="AO610" s="557"/>
      <c r="AP610" s="557"/>
      <c r="AQ610" s="557"/>
      <c r="AR610" s="341">
        <f t="shared" si="109"/>
        <v>1</v>
      </c>
      <c r="AS610" s="341"/>
      <c r="AT610" s="341"/>
      <c r="AU610" s="317">
        <f t="shared" si="110"/>
        <v>1</v>
      </c>
      <c r="AV610" s="332">
        <f t="shared" si="111"/>
        <v>1.55E-4</v>
      </c>
      <c r="AW610" s="558">
        <f t="shared" si="112"/>
        <v>1.55E-4</v>
      </c>
      <c r="AX610" s="560"/>
      <c r="AY610" s="560"/>
      <c r="AZ610" s="359"/>
      <c r="BA610" s="359"/>
      <c r="BB610" s="673"/>
      <c r="BC610" s="352"/>
      <c r="BD610" s="611">
        <v>0.155</v>
      </c>
      <c r="BE610" s="565"/>
    </row>
    <row r="611" spans="1:57" s="351" customFormat="1" ht="15" customHeight="1" x14ac:dyDescent="0.25">
      <c r="A611" s="511">
        <v>11</v>
      </c>
      <c r="B611" s="588">
        <v>728533210000</v>
      </c>
      <c r="C611" s="555" t="s">
        <v>515</v>
      </c>
      <c r="D611" s="559" t="s">
        <v>29</v>
      </c>
      <c r="E611" s="559">
        <v>1</v>
      </c>
      <c r="F611" s="559">
        <v>71</v>
      </c>
      <c r="G611" s="559">
        <v>10</v>
      </c>
      <c r="H611" s="557"/>
      <c r="I611" s="557"/>
      <c r="J611" s="557"/>
      <c r="K611" s="557"/>
      <c r="L611" s="557"/>
      <c r="M611" s="557"/>
      <c r="N611" s="557"/>
      <c r="O611" s="557"/>
      <c r="P611" s="557"/>
      <c r="Q611" s="557"/>
      <c r="R611" s="557"/>
      <c r="S611" s="557"/>
      <c r="T611" s="557"/>
      <c r="U611" s="557"/>
      <c r="V611" s="557"/>
      <c r="W611" s="557"/>
      <c r="X611" s="557"/>
      <c r="Y611" s="557"/>
      <c r="Z611" s="557"/>
      <c r="AA611" s="557"/>
      <c r="AB611" s="557"/>
      <c r="AC611" s="557"/>
      <c r="AD611" s="557"/>
      <c r="AE611" s="557"/>
      <c r="AF611" s="729">
        <v>11</v>
      </c>
      <c r="AG611" s="565"/>
      <c r="AH611" s="565"/>
      <c r="AI611" s="729">
        <v>11</v>
      </c>
      <c r="AJ611" s="557"/>
      <c r="AK611" s="557"/>
      <c r="AL611" s="557"/>
      <c r="AM611" s="557"/>
      <c r="AN611" s="557"/>
      <c r="AO611" s="557"/>
      <c r="AP611" s="557"/>
      <c r="AQ611" s="557"/>
      <c r="AR611" s="341">
        <f t="shared" si="109"/>
        <v>11</v>
      </c>
      <c r="AS611" s="341"/>
      <c r="AT611" s="341"/>
      <c r="AU611" s="317">
        <f t="shared" si="110"/>
        <v>11</v>
      </c>
      <c r="AV611" s="332">
        <f t="shared" si="111"/>
        <v>1.7050000000000001E-3</v>
      </c>
      <c r="AW611" s="558">
        <f t="shared" si="112"/>
        <v>1.7050000000000001E-3</v>
      </c>
      <c r="AX611" s="560"/>
      <c r="AY611" s="560"/>
      <c r="AZ611" s="359"/>
      <c r="BA611" s="359"/>
      <c r="BB611" s="673"/>
      <c r="BC611" s="352"/>
      <c r="BD611" s="611">
        <v>0.155</v>
      </c>
      <c r="BE611" s="565"/>
    </row>
    <row r="612" spans="1:57" s="351" customFormat="1" ht="15" customHeight="1" x14ac:dyDescent="0.25">
      <c r="A612" s="511">
        <v>12</v>
      </c>
      <c r="B612" s="588">
        <v>728533210000</v>
      </c>
      <c r="C612" s="555" t="s">
        <v>515</v>
      </c>
      <c r="D612" s="559" t="s">
        <v>29</v>
      </c>
      <c r="E612" s="559">
        <v>4</v>
      </c>
      <c r="F612" s="559">
        <v>70</v>
      </c>
      <c r="G612" s="559">
        <v>10</v>
      </c>
      <c r="H612" s="557"/>
      <c r="I612" s="557"/>
      <c r="J612" s="557"/>
      <c r="K612" s="557"/>
      <c r="L612" s="557"/>
      <c r="M612" s="557"/>
      <c r="N612" s="557"/>
      <c r="O612" s="557"/>
      <c r="P612" s="557"/>
      <c r="Q612" s="557"/>
      <c r="R612" s="557"/>
      <c r="S612" s="557"/>
      <c r="T612" s="557"/>
      <c r="U612" s="557"/>
      <c r="V612" s="557"/>
      <c r="W612" s="557"/>
      <c r="X612" s="557"/>
      <c r="Y612" s="557"/>
      <c r="Z612" s="557"/>
      <c r="AA612" s="557"/>
      <c r="AB612" s="557"/>
      <c r="AC612" s="557"/>
      <c r="AD612" s="557"/>
      <c r="AE612" s="557"/>
      <c r="AF612" s="729">
        <v>40</v>
      </c>
      <c r="AG612" s="565"/>
      <c r="AH612" s="341"/>
      <c r="AI612" s="729">
        <v>40</v>
      </c>
      <c r="AJ612" s="557"/>
      <c r="AK612" s="557"/>
      <c r="AL612" s="557"/>
      <c r="AM612" s="557"/>
      <c r="AN612" s="557"/>
      <c r="AO612" s="557"/>
      <c r="AP612" s="557"/>
      <c r="AQ612" s="557"/>
      <c r="AR612" s="341">
        <f t="shared" si="109"/>
        <v>40</v>
      </c>
      <c r="AS612" s="341"/>
      <c r="AT612" s="341"/>
      <c r="AU612" s="317">
        <f t="shared" si="110"/>
        <v>40</v>
      </c>
      <c r="AV612" s="332">
        <f t="shared" si="111"/>
        <v>6.1999999999999998E-3</v>
      </c>
      <c r="AW612" s="558">
        <f t="shared" si="112"/>
        <v>6.1999999999999998E-3</v>
      </c>
      <c r="AX612" s="560"/>
      <c r="AY612" s="560"/>
      <c r="AZ612" s="359"/>
      <c r="BA612" s="359"/>
      <c r="BB612" s="673"/>
      <c r="BC612" s="352"/>
      <c r="BD612" s="611">
        <v>0.155</v>
      </c>
      <c r="BE612" s="565"/>
    </row>
    <row r="613" spans="1:57" s="351" customFormat="1" ht="23.25" customHeight="1" x14ac:dyDescent="0.25">
      <c r="A613" s="511">
        <v>13</v>
      </c>
      <c r="B613" s="537">
        <v>51.000001284</v>
      </c>
      <c r="C613" s="613" t="s">
        <v>516</v>
      </c>
      <c r="D613" s="422" t="s">
        <v>29</v>
      </c>
      <c r="E613" s="559">
        <v>3</v>
      </c>
      <c r="F613" s="559">
        <v>70</v>
      </c>
      <c r="G613" s="559">
        <v>10</v>
      </c>
      <c r="H613" s="565"/>
      <c r="I613" s="565"/>
      <c r="J613" s="565"/>
      <c r="K613" s="341"/>
      <c r="L613" s="565"/>
      <c r="M613" s="565"/>
      <c r="N613" s="565"/>
      <c r="O613" s="565"/>
      <c r="P613" s="565"/>
      <c r="Q613" s="565"/>
      <c r="R613" s="565"/>
      <c r="S613" s="565"/>
      <c r="T613" s="565"/>
      <c r="U613" s="565"/>
      <c r="V613" s="565"/>
      <c r="W613" s="565"/>
      <c r="X613" s="341">
        <v>596</v>
      </c>
      <c r="Y613" s="557"/>
      <c r="Z613" s="557"/>
      <c r="AA613" s="317">
        <f>SUM(X613:Z613)</f>
        <v>596</v>
      </c>
      <c r="AB613" s="317"/>
      <c r="AC613" s="317"/>
      <c r="AD613" s="317"/>
      <c r="AE613" s="317"/>
      <c r="AF613" s="317"/>
      <c r="AG613" s="317"/>
      <c r="AH613" s="317"/>
      <c r="AI613" s="317"/>
      <c r="AJ613" s="317"/>
      <c r="AK613" s="317"/>
      <c r="AL613" s="317"/>
      <c r="AM613" s="317"/>
      <c r="AN613" s="317"/>
      <c r="AO613" s="317"/>
      <c r="AP613" s="317"/>
      <c r="AQ613" s="317"/>
      <c r="AR613" s="341">
        <f t="shared" si="109"/>
        <v>596</v>
      </c>
      <c r="AS613" s="341"/>
      <c r="AT613" s="341"/>
      <c r="AU613" s="317">
        <f t="shared" si="110"/>
        <v>596</v>
      </c>
      <c r="AV613" s="332">
        <f t="shared" si="111"/>
        <v>9.237999999999999E-2</v>
      </c>
      <c r="AW613" s="558">
        <f t="shared" si="112"/>
        <v>9.237999999999999E-2</v>
      </c>
      <c r="AX613" s="559"/>
      <c r="AY613" s="560"/>
      <c r="AZ613" s="560"/>
      <c r="BA613" s="561"/>
      <c r="BB613" s="673"/>
      <c r="BC613" s="352"/>
      <c r="BD613" s="611">
        <v>0.155</v>
      </c>
      <c r="BE613" s="565"/>
    </row>
    <row r="614" spans="1:57" s="351" customFormat="1" ht="15" customHeight="1" x14ac:dyDescent="0.25">
      <c r="A614" s="511">
        <v>14</v>
      </c>
      <c r="B614" s="588">
        <v>728533210000</v>
      </c>
      <c r="C614" s="555" t="s">
        <v>515</v>
      </c>
      <c r="D614" s="559" t="s">
        <v>29</v>
      </c>
      <c r="E614" s="559">
        <v>2</v>
      </c>
      <c r="F614" s="559">
        <v>70</v>
      </c>
      <c r="G614" s="559">
        <v>10</v>
      </c>
      <c r="H614" s="557"/>
      <c r="I614" s="557"/>
      <c r="J614" s="557"/>
      <c r="K614" s="557"/>
      <c r="L614" s="557"/>
      <c r="M614" s="557"/>
      <c r="N614" s="557"/>
      <c r="O614" s="557"/>
      <c r="P614" s="557"/>
      <c r="Q614" s="557"/>
      <c r="R614" s="557"/>
      <c r="S614" s="557"/>
      <c r="T614" s="557"/>
      <c r="U614" s="557"/>
      <c r="V614" s="557"/>
      <c r="W614" s="557"/>
      <c r="X614" s="557"/>
      <c r="Y614" s="557"/>
      <c r="Z614" s="557"/>
      <c r="AA614" s="557"/>
      <c r="AB614" s="557"/>
      <c r="AC614" s="557"/>
      <c r="AD614" s="557"/>
      <c r="AE614" s="557"/>
      <c r="AF614" s="729">
        <v>3</v>
      </c>
      <c r="AG614" s="565"/>
      <c r="AH614" s="565"/>
      <c r="AI614" s="729">
        <v>3</v>
      </c>
      <c r="AJ614" s="557"/>
      <c r="AK614" s="557"/>
      <c r="AL614" s="557"/>
      <c r="AM614" s="557"/>
      <c r="AN614" s="557"/>
      <c r="AO614" s="557"/>
      <c r="AP614" s="557"/>
      <c r="AQ614" s="557"/>
      <c r="AR614" s="341">
        <f t="shared" si="109"/>
        <v>3</v>
      </c>
      <c r="AS614" s="341"/>
      <c r="AT614" s="341"/>
      <c r="AU614" s="317">
        <f t="shared" si="110"/>
        <v>3</v>
      </c>
      <c r="AV614" s="332">
        <f t="shared" si="111"/>
        <v>4.6499999999999997E-4</v>
      </c>
      <c r="AW614" s="558">
        <f t="shared" si="112"/>
        <v>4.6499999999999997E-4</v>
      </c>
      <c r="AX614" s="560"/>
      <c r="AY614" s="560"/>
      <c r="AZ614" s="359"/>
      <c r="BA614" s="359"/>
      <c r="BB614" s="673"/>
      <c r="BC614" s="352"/>
      <c r="BD614" s="611">
        <v>0.155</v>
      </c>
      <c r="BE614" s="565"/>
    </row>
    <row r="615" spans="1:57" s="351" customFormat="1" ht="15" customHeight="1" x14ac:dyDescent="0.25">
      <c r="A615" s="566"/>
      <c r="B615" s="567"/>
      <c r="C615" s="376" t="s">
        <v>30</v>
      </c>
      <c r="D615" s="568"/>
      <c r="E615" s="568"/>
      <c r="F615" s="568"/>
      <c r="G615" s="568"/>
      <c r="H615" s="569"/>
      <c r="I615" s="569"/>
      <c r="J615" s="569"/>
      <c r="K615" s="569"/>
      <c r="L615" s="569"/>
      <c r="M615" s="569"/>
      <c r="N615" s="569"/>
      <c r="O615" s="569"/>
      <c r="P615" s="569"/>
      <c r="Q615" s="569"/>
      <c r="R615" s="569"/>
      <c r="S615" s="569"/>
      <c r="T615" s="569"/>
      <c r="U615" s="569"/>
      <c r="V615" s="569"/>
      <c r="W615" s="569"/>
      <c r="X615" s="569">
        <f>SUM(X601:X614)</f>
        <v>2251</v>
      </c>
      <c r="Y615" s="569"/>
      <c r="Z615" s="569"/>
      <c r="AA615" s="569">
        <f>SUM(AA601:AA614)</f>
        <v>2251</v>
      </c>
      <c r="AB615" s="569"/>
      <c r="AC615" s="569"/>
      <c r="AD615" s="569"/>
      <c r="AE615" s="569"/>
      <c r="AF615" s="569">
        <f>SUM(AF601:AF614)</f>
        <v>125</v>
      </c>
      <c r="AG615" s="569"/>
      <c r="AH615" s="569"/>
      <c r="AI615" s="569">
        <f>SUM(AI601:AI614)</f>
        <v>125</v>
      </c>
      <c r="AJ615" s="569"/>
      <c r="AK615" s="569"/>
      <c r="AL615" s="569"/>
      <c r="AM615" s="569"/>
      <c r="AN615" s="569"/>
      <c r="AO615" s="569"/>
      <c r="AP615" s="569"/>
      <c r="AQ615" s="569"/>
      <c r="AR615" s="569">
        <f>SUM(AR601:AR614)</f>
        <v>2376</v>
      </c>
      <c r="AS615" s="569"/>
      <c r="AT615" s="569"/>
      <c r="AU615" s="569">
        <f>SUM(AU601:AU614)</f>
        <v>2376</v>
      </c>
      <c r="AV615" s="570">
        <f>SUM(AV601:AV614)</f>
        <v>0.36828</v>
      </c>
      <c r="AW615" s="570">
        <f>SUM(AW601:AW614)</f>
        <v>0.36828</v>
      </c>
      <c r="AX615" s="571"/>
      <c r="AY615" s="571"/>
      <c r="AZ615" s="572"/>
      <c r="BA615" s="573"/>
      <c r="BB615" s="567"/>
      <c r="BC615" s="574"/>
      <c r="BD615" s="575"/>
      <c r="BE615" s="576"/>
    </row>
    <row r="616" spans="1:57" s="324" customFormat="1" ht="15" customHeight="1" x14ac:dyDescent="0.25">
      <c r="A616" s="539" t="s">
        <v>59</v>
      </c>
      <c r="B616" s="539" t="s">
        <v>517</v>
      </c>
      <c r="C616" s="734" t="s">
        <v>518</v>
      </c>
      <c r="D616" s="703" t="s">
        <v>29</v>
      </c>
      <c r="E616" s="578" t="s">
        <v>59</v>
      </c>
      <c r="F616" s="578" t="s">
        <v>320</v>
      </c>
      <c r="G616" s="522">
        <v>10</v>
      </c>
      <c r="H616" s="540"/>
      <c r="I616" s="540"/>
      <c r="J616" s="540"/>
      <c r="K616" s="317"/>
      <c r="L616" s="541"/>
      <c r="M616" s="541"/>
      <c r="N616" s="541"/>
      <c r="O616" s="318"/>
      <c r="P616" s="541"/>
      <c r="Q616" s="541"/>
      <c r="R616" s="541"/>
      <c r="S616" s="318"/>
      <c r="T616" s="541">
        <v>30</v>
      </c>
      <c r="U616" s="541"/>
      <c r="V616" s="541"/>
      <c r="W616" s="318">
        <f>SUM(T616:V616)</f>
        <v>30</v>
      </c>
      <c r="X616" s="541"/>
      <c r="Y616" s="541"/>
      <c r="Z616" s="541"/>
      <c r="AA616" s="318"/>
      <c r="AB616" s="541"/>
      <c r="AC616" s="541"/>
      <c r="AD616" s="541"/>
      <c r="AE616" s="318"/>
      <c r="AF616" s="541"/>
      <c r="AG616" s="541"/>
      <c r="AH616" s="541"/>
      <c r="AI616" s="318"/>
      <c r="AJ616" s="541"/>
      <c r="AK616" s="541"/>
      <c r="AL616" s="541"/>
      <c r="AM616" s="318"/>
      <c r="AN616" s="541"/>
      <c r="AO616" s="541"/>
      <c r="AP616" s="541"/>
      <c r="AQ616" s="318"/>
      <c r="AR616" s="331">
        <f>H616+L616+P616+T616+X616+AB616+AF616+AJ616</f>
        <v>30</v>
      </c>
      <c r="AS616" s="331"/>
      <c r="AT616" s="331"/>
      <c r="AU616" s="331">
        <f t="shared" ref="AU616:AU621" si="113">AR616+AS616+AT616</f>
        <v>30</v>
      </c>
      <c r="AV616" s="332">
        <f>AW616</f>
        <v>4.4999999999999993E-4</v>
      </c>
      <c r="AW616" s="332">
        <f>(AU616*BD616)/1000</f>
        <v>4.4999999999999993E-4</v>
      </c>
      <c r="AX616" s="614"/>
      <c r="AY616" s="614"/>
      <c r="AZ616" s="541"/>
      <c r="BA616" s="715">
        <v>1</v>
      </c>
      <c r="BB616" s="543"/>
      <c r="BC616" s="746"/>
      <c r="BD616" s="545">
        <v>1.4999999999999999E-2</v>
      </c>
      <c r="BE616" s="715"/>
    </row>
    <row r="617" spans="1:57" s="351" customFormat="1" ht="15" customHeight="1" x14ac:dyDescent="0.25">
      <c r="A617" s="615"/>
      <c r="B617" s="615"/>
      <c r="C617" s="363" t="s">
        <v>30</v>
      </c>
      <c r="D617" s="361"/>
      <c r="E617" s="548"/>
      <c r="F617" s="548"/>
      <c r="G617" s="526"/>
      <c r="H617" s="549"/>
      <c r="I617" s="549"/>
      <c r="J617" s="549"/>
      <c r="K617" s="379"/>
      <c r="L617" s="550"/>
      <c r="M617" s="550"/>
      <c r="N617" s="550"/>
      <c r="O617" s="367"/>
      <c r="P617" s="550"/>
      <c r="Q617" s="550"/>
      <c r="R617" s="550"/>
      <c r="S617" s="367"/>
      <c r="T617" s="550">
        <f>SUM(T616)</f>
        <v>30</v>
      </c>
      <c r="U617" s="550"/>
      <c r="V617" s="550"/>
      <c r="W617" s="367">
        <f>SUM(W616)</f>
        <v>30</v>
      </c>
      <c r="X617" s="550"/>
      <c r="Y617" s="550"/>
      <c r="Z617" s="550"/>
      <c r="AA617" s="367"/>
      <c r="AB617" s="550"/>
      <c r="AC617" s="550"/>
      <c r="AD617" s="550"/>
      <c r="AE617" s="367"/>
      <c r="AF617" s="550"/>
      <c r="AG617" s="550"/>
      <c r="AH617" s="550"/>
      <c r="AI617" s="367"/>
      <c r="AJ617" s="550"/>
      <c r="AK617" s="550"/>
      <c r="AL617" s="550"/>
      <c r="AM617" s="367"/>
      <c r="AN617" s="550"/>
      <c r="AO617" s="550"/>
      <c r="AP617" s="550"/>
      <c r="AQ617" s="367"/>
      <c r="AR617" s="366">
        <f>H617+L617+P617+T617+X617+AB617+AF617+AJ617</f>
        <v>30</v>
      </c>
      <c r="AS617" s="366"/>
      <c r="AT617" s="366"/>
      <c r="AU617" s="366">
        <f t="shared" si="113"/>
        <v>30</v>
      </c>
      <c r="AV617" s="369">
        <f>SUM(AV616)</f>
        <v>4.4999999999999993E-4</v>
      </c>
      <c r="AW617" s="369">
        <f>SUM(AW616)</f>
        <v>4.4999999999999993E-4</v>
      </c>
      <c r="AX617" s="751"/>
      <c r="AY617" s="751"/>
      <c r="AZ617" s="550"/>
      <c r="BA617" s="747"/>
      <c r="BB617" s="552"/>
      <c r="BC617" s="748"/>
      <c r="BD617" s="554"/>
      <c r="BE617" s="747"/>
    </row>
    <row r="618" spans="1:57" s="351" customFormat="1" ht="15" customHeight="1" x14ac:dyDescent="0.25">
      <c r="A618" s="352">
        <v>1</v>
      </c>
      <c r="B618" s="537">
        <v>51.000001357000002</v>
      </c>
      <c r="C618" s="613" t="s">
        <v>311</v>
      </c>
      <c r="D618" s="422" t="s">
        <v>29</v>
      </c>
      <c r="E618" s="559">
        <v>1</v>
      </c>
      <c r="F618" s="559">
        <v>86</v>
      </c>
      <c r="G618" s="559">
        <v>10</v>
      </c>
      <c r="H618" s="341"/>
      <c r="I618" s="341"/>
      <c r="J618" s="341"/>
      <c r="K618" s="341"/>
      <c r="L618" s="341"/>
      <c r="M618" s="341"/>
      <c r="N618" s="341"/>
      <c r="O618" s="341"/>
      <c r="P618" s="341"/>
      <c r="Q618" s="341"/>
      <c r="R618" s="341"/>
      <c r="S618" s="341"/>
      <c r="T618" s="341"/>
      <c r="U618" s="341"/>
      <c r="V618" s="341"/>
      <c r="W618" s="341"/>
      <c r="X618" s="591">
        <v>1</v>
      </c>
      <c r="Y618" s="341"/>
      <c r="Z618" s="341"/>
      <c r="AA618" s="341">
        <f>X618+Y618+Z618</f>
        <v>1</v>
      </c>
      <c r="AB618" s="341"/>
      <c r="AC618" s="341"/>
      <c r="AD618" s="341"/>
      <c r="AE618" s="341"/>
      <c r="AF618" s="341"/>
      <c r="AG618" s="341"/>
      <c r="AH618" s="341"/>
      <c r="AI618" s="341"/>
      <c r="AJ618" s="654"/>
      <c r="AK618" s="654"/>
      <c r="AL618" s="654"/>
      <c r="AM618" s="654"/>
      <c r="AN618" s="654"/>
      <c r="AO618" s="654"/>
      <c r="AP618" s="654"/>
      <c r="AQ618" s="654"/>
      <c r="AR618" s="341">
        <f>L618+P618+T618+X618+AB618+AF618+AJ618+AN618+H618</f>
        <v>1</v>
      </c>
      <c r="AS618" s="341"/>
      <c r="AT618" s="341"/>
      <c r="AU618" s="317">
        <f t="shared" si="113"/>
        <v>1</v>
      </c>
      <c r="AV618" s="655">
        <f>((AU618/BC618)*BB618)/1000</f>
        <v>9.6296296296296296E-5</v>
      </c>
      <c r="AW618" s="656">
        <f>(AU618*BD618)/1000</f>
        <v>7.0000000000000007E-5</v>
      </c>
      <c r="AX618" s="752"/>
      <c r="AY618" s="662"/>
      <c r="AZ618" s="753"/>
      <c r="BA618" s="663">
        <v>1</v>
      </c>
      <c r="BB618" s="360">
        <v>52</v>
      </c>
      <c r="BC618" s="754">
        <v>540</v>
      </c>
      <c r="BD618" s="755">
        <v>7.0000000000000007E-2</v>
      </c>
      <c r="BE618" s="753"/>
    </row>
    <row r="619" spans="1:57" s="351" customFormat="1" ht="15" customHeight="1" x14ac:dyDescent="0.25">
      <c r="A619" s="352">
        <v>2</v>
      </c>
      <c r="B619" s="537">
        <v>51.000001357000002</v>
      </c>
      <c r="C619" s="613" t="s">
        <v>311</v>
      </c>
      <c r="D619" s="756" t="s">
        <v>29</v>
      </c>
      <c r="E619" s="559">
        <v>5</v>
      </c>
      <c r="F619" s="559">
        <v>84</v>
      </c>
      <c r="G619" s="559">
        <v>10</v>
      </c>
      <c r="H619" s="341"/>
      <c r="I619" s="341"/>
      <c r="J619" s="341"/>
      <c r="K619" s="341"/>
      <c r="L619" s="341"/>
      <c r="M619" s="341"/>
      <c r="N619" s="341"/>
      <c r="O619" s="341"/>
      <c r="P619" s="341"/>
      <c r="Q619" s="341"/>
      <c r="R619" s="341"/>
      <c r="S619" s="341"/>
      <c r="T619" s="341"/>
      <c r="U619" s="341"/>
      <c r="V619" s="341"/>
      <c r="W619" s="341"/>
      <c r="X619" s="341"/>
      <c r="Y619" s="341"/>
      <c r="Z619" s="341"/>
      <c r="AA619" s="341"/>
      <c r="AB619" s="341"/>
      <c r="AC619" s="341"/>
      <c r="AD619" s="341"/>
      <c r="AE619" s="341"/>
      <c r="AF619" s="342"/>
      <c r="AG619" s="757">
        <v>12780</v>
      </c>
      <c r="AH619" s="342"/>
      <c r="AI619" s="342">
        <f>AF619+AG619+AH619</f>
        <v>12780</v>
      </c>
      <c r="AJ619" s="342"/>
      <c r="AK619" s="654"/>
      <c r="AL619" s="654"/>
      <c r="AM619" s="654"/>
      <c r="AN619" s="654"/>
      <c r="AO619" s="654"/>
      <c r="AP619" s="654"/>
      <c r="AQ619" s="654"/>
      <c r="AR619" s="341"/>
      <c r="AS619" s="341">
        <f>M619+Q619+U619+Y619+AC619+AG619+AK619+AO619+I619</f>
        <v>12780</v>
      </c>
      <c r="AT619" s="341"/>
      <c r="AU619" s="317">
        <f t="shared" si="113"/>
        <v>12780</v>
      </c>
      <c r="AV619" s="655">
        <f>((AU619/BC619)*BB619)/1000</f>
        <v>1.2306666666666668</v>
      </c>
      <c r="AW619" s="656">
        <f>(AU619*BD619)/1000</f>
        <v>0.89460000000000017</v>
      </c>
      <c r="AX619" s="752"/>
      <c r="AY619" s="662"/>
      <c r="AZ619" s="753"/>
      <c r="BA619" s="663"/>
      <c r="BB619" s="360">
        <v>52</v>
      </c>
      <c r="BC619" s="754">
        <v>540</v>
      </c>
      <c r="BD619" s="755">
        <v>7.0000000000000007E-2</v>
      </c>
      <c r="BE619" s="758"/>
    </row>
    <row r="620" spans="1:57" s="351" customFormat="1" ht="15" customHeight="1" x14ac:dyDescent="0.25">
      <c r="A620" s="352">
        <v>3</v>
      </c>
      <c r="B620" s="537">
        <v>51.000001357000002</v>
      </c>
      <c r="C620" s="613" t="s">
        <v>311</v>
      </c>
      <c r="D620" s="422" t="s">
        <v>29</v>
      </c>
      <c r="E620" s="559">
        <v>11</v>
      </c>
      <c r="F620" s="559">
        <v>80</v>
      </c>
      <c r="G620" s="559">
        <v>10</v>
      </c>
      <c r="H620" s="341"/>
      <c r="I620" s="341"/>
      <c r="J620" s="341"/>
      <c r="K620" s="341"/>
      <c r="L620" s="341"/>
      <c r="M620" s="341"/>
      <c r="N620" s="341"/>
      <c r="O620" s="341"/>
      <c r="P620" s="341"/>
      <c r="Q620" s="341"/>
      <c r="R620" s="341"/>
      <c r="S620" s="341"/>
      <c r="T620" s="341"/>
      <c r="U620" s="341"/>
      <c r="V620" s="341"/>
      <c r="W620" s="341"/>
      <c r="X620" s="591">
        <v>7734</v>
      </c>
      <c r="Y620" s="341"/>
      <c r="Z620" s="341"/>
      <c r="AA620" s="341">
        <f>X620+Y620+Z620</f>
        <v>7734</v>
      </c>
      <c r="AB620" s="341"/>
      <c r="AC620" s="341"/>
      <c r="AD620" s="341"/>
      <c r="AE620" s="341"/>
      <c r="AF620" s="342"/>
      <c r="AG620" s="342"/>
      <c r="AH620" s="342"/>
      <c r="AI620" s="342"/>
      <c r="AJ620" s="342"/>
      <c r="AK620" s="654"/>
      <c r="AL620" s="654"/>
      <c r="AM620" s="654"/>
      <c r="AN620" s="654"/>
      <c r="AO620" s="654"/>
      <c r="AP620" s="654"/>
      <c r="AQ620" s="654"/>
      <c r="AR620" s="341">
        <f>L620+P620+T620+X620+AB620+AF620+AJ620+AN620+H620</f>
        <v>7734</v>
      </c>
      <c r="AS620" s="341"/>
      <c r="AT620" s="341"/>
      <c r="AU620" s="317">
        <f t="shared" si="113"/>
        <v>7734</v>
      </c>
      <c r="AV620" s="655">
        <f>((AU620/BC620)*BB620)/1000</f>
        <v>0.74475555555555562</v>
      </c>
      <c r="AW620" s="656">
        <f>(AU620*BD620)/1000</f>
        <v>0.54137999999999997</v>
      </c>
      <c r="AX620" s="752"/>
      <c r="AY620" s="662"/>
      <c r="AZ620" s="753"/>
      <c r="BA620" s="663">
        <v>9</v>
      </c>
      <c r="BB620" s="360">
        <v>52</v>
      </c>
      <c r="BC620" s="754">
        <v>540</v>
      </c>
      <c r="BD620" s="755">
        <v>7.0000000000000007E-2</v>
      </c>
      <c r="BE620" s="753"/>
    </row>
    <row r="621" spans="1:57" s="351" customFormat="1" ht="15" customHeight="1" x14ac:dyDescent="0.25">
      <c r="A621" s="352">
        <v>4</v>
      </c>
      <c r="B621" s="537">
        <v>51.000001357000002</v>
      </c>
      <c r="C621" s="613" t="s">
        <v>311</v>
      </c>
      <c r="D621" s="422" t="s">
        <v>29</v>
      </c>
      <c r="E621" s="559">
        <v>10</v>
      </c>
      <c r="F621" s="559">
        <v>80</v>
      </c>
      <c r="G621" s="559">
        <v>10</v>
      </c>
      <c r="H621" s="341"/>
      <c r="I621" s="341"/>
      <c r="J621" s="341"/>
      <c r="K621" s="341"/>
      <c r="L621" s="341"/>
      <c r="M621" s="341"/>
      <c r="N621" s="341"/>
      <c r="O621" s="341"/>
      <c r="P621" s="341"/>
      <c r="Q621" s="341"/>
      <c r="R621" s="341"/>
      <c r="S621" s="341"/>
      <c r="T621" s="341"/>
      <c r="U621" s="341"/>
      <c r="V621" s="341"/>
      <c r="W621" s="341"/>
      <c r="X621" s="341">
        <v>11960</v>
      </c>
      <c r="Y621" s="341"/>
      <c r="Z621" s="341"/>
      <c r="AA621" s="341">
        <f>X621+Y621+Z621</f>
        <v>11960</v>
      </c>
      <c r="AB621" s="341"/>
      <c r="AC621" s="341"/>
      <c r="AD621" s="341"/>
      <c r="AE621" s="341"/>
      <c r="AF621" s="342"/>
      <c r="AG621" s="342"/>
      <c r="AH621" s="342"/>
      <c r="AI621" s="342"/>
      <c r="AJ621" s="342"/>
      <c r="AK621" s="654"/>
      <c r="AL621" s="654"/>
      <c r="AM621" s="654"/>
      <c r="AN621" s="654"/>
      <c r="AO621" s="654"/>
      <c r="AP621" s="654"/>
      <c r="AQ621" s="654"/>
      <c r="AR621" s="341">
        <f>L621+P621+T621+X621+AB621+AF621+AJ621+AN621+H621</f>
        <v>11960</v>
      </c>
      <c r="AS621" s="341"/>
      <c r="AT621" s="341"/>
      <c r="AU621" s="317">
        <f t="shared" si="113"/>
        <v>11960</v>
      </c>
      <c r="AV621" s="655">
        <f>((AU621/BC621)*BB621)/1000</f>
        <v>1.1517037037037037</v>
      </c>
      <c r="AW621" s="656">
        <f>(AU621*BD621)/1000</f>
        <v>0.83720000000000006</v>
      </c>
      <c r="AX621" s="752"/>
      <c r="AY621" s="662"/>
      <c r="AZ621" s="753"/>
      <c r="BA621" s="663"/>
      <c r="BB621" s="360">
        <v>52</v>
      </c>
      <c r="BC621" s="754">
        <v>540</v>
      </c>
      <c r="BD621" s="755">
        <v>7.0000000000000007E-2</v>
      </c>
      <c r="BE621" s="753"/>
    </row>
    <row r="622" spans="1:57" s="351" customFormat="1" ht="15" customHeight="1" x14ac:dyDescent="0.25">
      <c r="A622" s="566"/>
      <c r="B622" s="567"/>
      <c r="C622" s="598" t="s">
        <v>30</v>
      </c>
      <c r="D622" s="568"/>
      <c r="E622" s="571"/>
      <c r="F622" s="571"/>
      <c r="G622" s="571"/>
      <c r="H622" s="569"/>
      <c r="I622" s="569"/>
      <c r="J622" s="569"/>
      <c r="K622" s="569"/>
      <c r="L622" s="569"/>
      <c r="M622" s="569"/>
      <c r="N622" s="569"/>
      <c r="O622" s="569"/>
      <c r="P622" s="569"/>
      <c r="Q622" s="569"/>
      <c r="R622" s="569"/>
      <c r="S622" s="569"/>
      <c r="T622" s="569"/>
      <c r="U622" s="569">
        <f>SUM(U618:U621)</f>
        <v>0</v>
      </c>
      <c r="V622" s="569"/>
      <c r="W622" s="569">
        <f>SUM(W618:W621)</f>
        <v>0</v>
      </c>
      <c r="X622" s="569">
        <f>SUM(X618:X621)</f>
        <v>19695</v>
      </c>
      <c r="Y622" s="569"/>
      <c r="Z622" s="569"/>
      <c r="AA622" s="569">
        <f>SUM(AA618:AA621)</f>
        <v>19695</v>
      </c>
      <c r="AB622" s="569"/>
      <c r="AC622" s="569"/>
      <c r="AD622" s="569"/>
      <c r="AE622" s="569"/>
      <c r="AF622" s="569">
        <f>SUM(AF608:AF621)</f>
        <v>192</v>
      </c>
      <c r="AG622" s="569">
        <f>SUM(AG618:AG621)</f>
        <v>12780</v>
      </c>
      <c r="AH622" s="569"/>
      <c r="AI622" s="569">
        <f>SUM(AI618:AI621)</f>
        <v>12780</v>
      </c>
      <c r="AJ622" s="569"/>
      <c r="AK622" s="569"/>
      <c r="AL622" s="569"/>
      <c r="AM622" s="569"/>
      <c r="AN622" s="569"/>
      <c r="AO622" s="569"/>
      <c r="AP622" s="569"/>
      <c r="AQ622" s="569"/>
      <c r="AR622" s="569">
        <f>SUM(AR618:AR621)</f>
        <v>19695</v>
      </c>
      <c r="AS622" s="569">
        <f>SUM(AS618:AS621)</f>
        <v>12780</v>
      </c>
      <c r="AT622" s="569"/>
      <c r="AU622" s="569">
        <f>SUM(AU618:AU621)</f>
        <v>32475</v>
      </c>
      <c r="AV622" s="570">
        <f>SUM(AV618:AV621)</f>
        <v>3.1272222222222226</v>
      </c>
      <c r="AW622" s="570">
        <f>SUM(AW618:AW621)</f>
        <v>2.2732500000000004</v>
      </c>
      <c r="AX622" s="566"/>
      <c r="AY622" s="566"/>
      <c r="AZ622" s="672"/>
      <c r="BA622" s="574"/>
      <c r="BB622" s="686"/>
      <c r="BC622" s="759"/>
      <c r="BD622" s="760"/>
      <c r="BE622" s="672"/>
    </row>
    <row r="623" spans="1:57" s="351" customFormat="1" ht="15" customHeight="1" x14ac:dyDescent="0.25">
      <c r="A623" s="352">
        <v>1</v>
      </c>
      <c r="B623" s="537">
        <v>51.000001357999999</v>
      </c>
      <c r="C623" s="661" t="s">
        <v>519</v>
      </c>
      <c r="D623" s="422" t="s">
        <v>29</v>
      </c>
      <c r="E623" s="352">
        <v>13</v>
      </c>
      <c r="F623" s="352">
        <v>83</v>
      </c>
      <c r="G623" s="352">
        <v>10</v>
      </c>
      <c r="H623" s="341"/>
      <c r="I623" s="341"/>
      <c r="J623" s="341"/>
      <c r="K623" s="341"/>
      <c r="L623" s="341"/>
      <c r="M623" s="341"/>
      <c r="N623" s="341"/>
      <c r="O623" s="341"/>
      <c r="P623" s="341"/>
      <c r="Q623" s="341"/>
      <c r="R623" s="341"/>
      <c r="S623" s="341"/>
      <c r="T623" s="341"/>
      <c r="U623" s="341"/>
      <c r="V623" s="341"/>
      <c r="W623" s="341"/>
      <c r="X623" s="591">
        <v>5</v>
      </c>
      <c r="Y623" s="341"/>
      <c r="Z623" s="341"/>
      <c r="AA623" s="341">
        <f>X623+Y623+Z623</f>
        <v>5</v>
      </c>
      <c r="AB623" s="341"/>
      <c r="AC623" s="341"/>
      <c r="AD623" s="341"/>
      <c r="AE623" s="341"/>
      <c r="AF623" s="341"/>
      <c r="AG623" s="341"/>
      <c r="AH623" s="341"/>
      <c r="AI623" s="341"/>
      <c r="AJ623" s="654"/>
      <c r="AK623" s="654"/>
      <c r="AL623" s="654"/>
      <c r="AM623" s="654"/>
      <c r="AN623" s="654"/>
      <c r="AO623" s="654"/>
      <c r="AP623" s="654"/>
      <c r="AQ623" s="654"/>
      <c r="AR623" s="341">
        <f>L623+P623+T623+X623+AB623+AF623+AJ623+AN623+H623</f>
        <v>5</v>
      </c>
      <c r="AS623" s="341"/>
      <c r="AT623" s="341"/>
      <c r="AU623" s="317">
        <f>AR623+AS623+AT623</f>
        <v>5</v>
      </c>
      <c r="AV623" s="655">
        <f>((AU623/BC623)*BB623)/1000</f>
        <v>4.8148148148148144E-4</v>
      </c>
      <c r="AW623" s="656">
        <f>(AU623*BD623)/1000</f>
        <v>3.5000000000000005E-4</v>
      </c>
      <c r="AX623" s="752"/>
      <c r="AY623" s="662"/>
      <c r="AZ623" s="753"/>
      <c r="BA623" s="663">
        <v>5</v>
      </c>
      <c r="BB623" s="360">
        <v>52</v>
      </c>
      <c r="BC623" s="754">
        <v>540</v>
      </c>
      <c r="BD623" s="755">
        <v>7.0000000000000007E-2</v>
      </c>
      <c r="BE623" s="753"/>
    </row>
    <row r="624" spans="1:57" s="351" customFormat="1" ht="15" customHeight="1" x14ac:dyDescent="0.25">
      <c r="A624" s="501"/>
      <c r="B624" s="675"/>
      <c r="C624" s="598" t="s">
        <v>30</v>
      </c>
      <c r="D624" s="599"/>
      <c r="E624" s="566"/>
      <c r="F624" s="566"/>
      <c r="G624" s="566"/>
      <c r="H624" s="712"/>
      <c r="I624" s="712"/>
      <c r="J624" s="712"/>
      <c r="K624" s="712"/>
      <c r="L624" s="712"/>
      <c r="M624" s="712"/>
      <c r="N624" s="712"/>
      <c r="O624" s="712"/>
      <c r="P624" s="712"/>
      <c r="Q624" s="712"/>
      <c r="R624" s="712"/>
      <c r="S624" s="712"/>
      <c r="T624" s="712"/>
      <c r="U624" s="712"/>
      <c r="V624" s="712"/>
      <c r="W624" s="712"/>
      <c r="X624" s="712">
        <f>SUM(X623)</f>
        <v>5</v>
      </c>
      <c r="Y624" s="712"/>
      <c r="Z624" s="712"/>
      <c r="AA624" s="712">
        <f>SUM(AA623)</f>
        <v>5</v>
      </c>
      <c r="AB624" s="712"/>
      <c r="AC624" s="712"/>
      <c r="AD624" s="712"/>
      <c r="AE624" s="712"/>
      <c r="AF624" s="712"/>
      <c r="AG624" s="712"/>
      <c r="AH624" s="712"/>
      <c r="AI624" s="712"/>
      <c r="AJ624" s="712"/>
      <c r="AK624" s="712"/>
      <c r="AL624" s="712"/>
      <c r="AM624" s="712"/>
      <c r="AN624" s="712"/>
      <c r="AO624" s="712"/>
      <c r="AP624" s="712"/>
      <c r="AQ624" s="712"/>
      <c r="AR624" s="712">
        <f>SUM(AR623)</f>
        <v>5</v>
      </c>
      <c r="AS624" s="712"/>
      <c r="AT624" s="712"/>
      <c r="AU624" s="712">
        <f>SUM(AU623)</f>
        <v>5</v>
      </c>
      <c r="AV624" s="718">
        <f>SUM(AV623)</f>
        <v>4.8148148148148144E-4</v>
      </c>
      <c r="AW624" s="718">
        <f>SUM(AW623)</f>
        <v>3.5000000000000005E-4</v>
      </c>
      <c r="AX624" s="406"/>
      <c r="AY624" s="600"/>
      <c r="AZ624" s="600"/>
      <c r="BA624" s="597"/>
      <c r="BB624" s="406"/>
      <c r="BC624" s="406"/>
      <c r="BD624" s="406"/>
      <c r="BE624" s="600"/>
    </row>
    <row r="625" spans="1:57" s="351" customFormat="1" ht="15" customHeight="1" x14ac:dyDescent="0.25">
      <c r="A625" s="761" t="s">
        <v>59</v>
      </c>
      <c r="B625" s="537">
        <v>51.000001736000002</v>
      </c>
      <c r="C625" s="555" t="s">
        <v>520</v>
      </c>
      <c r="D625" s="422" t="s">
        <v>29</v>
      </c>
      <c r="E625" s="422" t="s">
        <v>47</v>
      </c>
      <c r="F625" s="422" t="s">
        <v>47</v>
      </c>
      <c r="G625" s="762" t="s">
        <v>47</v>
      </c>
      <c r="H625" s="556"/>
      <c r="I625" s="556"/>
      <c r="J625" s="556"/>
      <c r="K625" s="341"/>
      <c r="L625" s="556"/>
      <c r="M625" s="556"/>
      <c r="N625" s="556"/>
      <c r="O625" s="556"/>
      <c r="P625" s="556"/>
      <c r="Q625" s="556"/>
      <c r="R625" s="556"/>
      <c r="S625" s="556"/>
      <c r="T625" s="556"/>
      <c r="U625" s="556"/>
      <c r="V625" s="556"/>
      <c r="W625" s="556"/>
      <c r="X625" s="341">
        <v>180</v>
      </c>
      <c r="Y625" s="557"/>
      <c r="Z625" s="557"/>
      <c r="AA625" s="317">
        <f>SUM(X625:Z625)</f>
        <v>180</v>
      </c>
      <c r="AB625" s="317"/>
      <c r="AC625" s="317"/>
      <c r="AD625" s="317"/>
      <c r="AE625" s="317"/>
      <c r="AF625" s="317"/>
      <c r="AG625" s="317"/>
      <c r="AH625" s="317"/>
      <c r="AI625" s="317"/>
      <c r="AJ625" s="317"/>
      <c r="AK625" s="317"/>
      <c r="AL625" s="317"/>
      <c r="AM625" s="317"/>
      <c r="AN625" s="317"/>
      <c r="AO625" s="317"/>
      <c r="AP625" s="317"/>
      <c r="AQ625" s="317"/>
      <c r="AR625" s="341">
        <f>L625+P625+T625+X625+AB625+AF625+AJ625+AN625+H625</f>
        <v>180</v>
      </c>
      <c r="AS625" s="341"/>
      <c r="AT625" s="341"/>
      <c r="AU625" s="317">
        <f>AR625+AS625+AT625</f>
        <v>180</v>
      </c>
      <c r="AV625" s="558">
        <f>((AA625/BC625)*BB625)/1000</f>
        <v>1.7333333333333333E-2</v>
      </c>
      <c r="AW625" s="558">
        <f>(AA625*BD625)/1000</f>
        <v>1.2600000000000002E-2</v>
      </c>
      <c r="AX625" s="565"/>
      <c r="AY625" s="560"/>
      <c r="AZ625" s="560"/>
      <c r="BA625" s="561"/>
      <c r="BB625" s="562">
        <v>52</v>
      </c>
      <c r="BC625" s="563">
        <v>540</v>
      </c>
      <c r="BD625" s="564">
        <v>7.0000000000000007E-2</v>
      </c>
      <c r="BE625" s="565"/>
    </row>
    <row r="626" spans="1:57" s="351" customFormat="1" ht="15" customHeight="1" x14ac:dyDescent="0.25">
      <c r="A626" s="501"/>
      <c r="B626" s="597"/>
      <c r="C626" s="598" t="s">
        <v>30</v>
      </c>
      <c r="D626" s="599"/>
      <c r="E626" s="566"/>
      <c r="F626" s="566"/>
      <c r="G626" s="566"/>
      <c r="H626" s="712"/>
      <c r="I626" s="712"/>
      <c r="J626" s="712"/>
      <c r="K626" s="712"/>
      <c r="L626" s="712"/>
      <c r="M626" s="712"/>
      <c r="N626" s="712"/>
      <c r="O626" s="712"/>
      <c r="P626" s="712"/>
      <c r="Q626" s="712"/>
      <c r="R626" s="712"/>
      <c r="S626" s="712"/>
      <c r="T626" s="712"/>
      <c r="U626" s="712"/>
      <c r="V626" s="712"/>
      <c r="W626" s="712"/>
      <c r="X626" s="712">
        <f>SUM(X625)</f>
        <v>180</v>
      </c>
      <c r="Y626" s="712"/>
      <c r="Z626" s="712"/>
      <c r="AA626" s="712">
        <f>SUM(AA625)</f>
        <v>180</v>
      </c>
      <c r="AB626" s="712"/>
      <c r="AC626" s="712"/>
      <c r="AD626" s="712"/>
      <c r="AE626" s="712"/>
      <c r="AF626" s="712"/>
      <c r="AG626" s="712"/>
      <c r="AH626" s="712"/>
      <c r="AI626" s="712"/>
      <c r="AJ626" s="712"/>
      <c r="AK626" s="712"/>
      <c r="AL626" s="712"/>
      <c r="AM626" s="712"/>
      <c r="AN626" s="712"/>
      <c r="AO626" s="712"/>
      <c r="AP626" s="712"/>
      <c r="AQ626" s="712"/>
      <c r="AR626" s="712">
        <f>SUM(AR625)</f>
        <v>180</v>
      </c>
      <c r="AS626" s="712"/>
      <c r="AT626" s="712"/>
      <c r="AU626" s="712">
        <f>SUM(AU625)</f>
        <v>180</v>
      </c>
      <c r="AV626" s="369">
        <f>SUM(AV625)</f>
        <v>1.7333333333333333E-2</v>
      </c>
      <c r="AW626" s="369">
        <f>SUM(AW625)</f>
        <v>1.2600000000000002E-2</v>
      </c>
      <c r="AX626" s="406"/>
      <c r="AY626" s="600"/>
      <c r="AZ626" s="600"/>
      <c r="BA626" s="507"/>
      <c r="BB626" s="406"/>
      <c r="BC626" s="406"/>
      <c r="BD626" s="406"/>
      <c r="BE626" s="600"/>
    </row>
    <row r="627" spans="1:57" s="351" customFormat="1" ht="15" customHeight="1" x14ac:dyDescent="0.25">
      <c r="A627" s="352" t="s">
        <v>59</v>
      </c>
      <c r="B627" s="595">
        <v>727533710010</v>
      </c>
      <c r="C627" s="725" t="s">
        <v>521</v>
      </c>
      <c r="D627" s="355" t="s">
        <v>29</v>
      </c>
      <c r="E627" s="352">
        <v>1</v>
      </c>
      <c r="F627" s="352">
        <v>89</v>
      </c>
      <c r="G627" s="352">
        <v>10</v>
      </c>
      <c r="H627" s="341"/>
      <c r="I627" s="342"/>
      <c r="J627" s="343"/>
      <c r="K627" s="343"/>
      <c r="L627" s="343"/>
      <c r="M627" s="343"/>
      <c r="N627" s="343"/>
      <c r="O627" s="343">
        <f>SUM(L627:N627)</f>
        <v>0</v>
      </c>
      <c r="P627" s="343"/>
      <c r="Q627" s="343"/>
      <c r="R627" s="343"/>
      <c r="S627" s="343"/>
      <c r="T627" s="342">
        <v>390</v>
      </c>
      <c r="U627" s="343"/>
      <c r="V627" s="343"/>
      <c r="W627" s="343">
        <f>SUM(T627:V627)</f>
        <v>390</v>
      </c>
      <c r="X627" s="346"/>
      <c r="Y627" s="346"/>
      <c r="Z627" s="346"/>
      <c r="AA627" s="346">
        <f>SUM(X627:Z627)</f>
        <v>0</v>
      </c>
      <c r="AB627" s="343"/>
      <c r="AC627" s="343"/>
      <c r="AD627" s="343"/>
      <c r="AE627" s="343"/>
      <c r="AF627" s="343"/>
      <c r="AG627" s="343"/>
      <c r="AH627" s="343"/>
      <c r="AI627" s="343"/>
      <c r="AJ627" s="346"/>
      <c r="AK627" s="346"/>
      <c r="AL627" s="346"/>
      <c r="AM627" s="346"/>
      <c r="AN627" s="346"/>
      <c r="AO627" s="346"/>
      <c r="AP627" s="346"/>
      <c r="AQ627" s="346"/>
      <c r="AR627" s="341">
        <f>L627+P627+T627+X627+AB627+AF627+AJ627+AN627+H627</f>
        <v>390</v>
      </c>
      <c r="AS627" s="341"/>
      <c r="AT627" s="341"/>
      <c r="AU627" s="317">
        <f>AR627+AS627+AT627</f>
        <v>390</v>
      </c>
      <c r="AV627" s="332">
        <f>((AU627/BC627)*BB627)/1000</f>
        <v>0.11266666666666665</v>
      </c>
      <c r="AW627" s="347">
        <f>(AU627*BD627)/1000</f>
        <v>6.6300000000000012E-2</v>
      </c>
      <c r="AX627" s="356"/>
      <c r="AY627" s="357"/>
      <c r="AZ627" s="358"/>
      <c r="BA627" s="359"/>
      <c r="BB627" s="356">
        <v>52</v>
      </c>
      <c r="BC627" s="763">
        <v>180</v>
      </c>
      <c r="BD627" s="356">
        <v>0.17</v>
      </c>
      <c r="BE627" s="764"/>
    </row>
    <row r="628" spans="1:57" s="351" customFormat="1" ht="15" customHeight="1" x14ac:dyDescent="0.25">
      <c r="A628" s="501"/>
      <c r="B628" s="597"/>
      <c r="C628" s="598" t="s">
        <v>30</v>
      </c>
      <c r="D628" s="599"/>
      <c r="E628" s="566"/>
      <c r="F628" s="566"/>
      <c r="G628" s="566"/>
      <c r="H628" s="712"/>
      <c r="I628" s="712"/>
      <c r="J628" s="712"/>
      <c r="K628" s="712"/>
      <c r="L628" s="712"/>
      <c r="M628" s="712"/>
      <c r="N628" s="712"/>
      <c r="O628" s="712"/>
      <c r="P628" s="712"/>
      <c r="Q628" s="712"/>
      <c r="R628" s="712"/>
      <c r="S628" s="712"/>
      <c r="T628" s="712">
        <f>SUM(T627)</f>
        <v>390</v>
      </c>
      <c r="U628" s="712"/>
      <c r="V628" s="712"/>
      <c r="W628" s="712">
        <f>SUM(W627)</f>
        <v>390</v>
      </c>
      <c r="X628" s="712"/>
      <c r="Y628" s="712"/>
      <c r="Z628" s="712"/>
      <c r="AA628" s="712"/>
      <c r="AB628" s="712"/>
      <c r="AC628" s="712"/>
      <c r="AD628" s="712"/>
      <c r="AE628" s="712"/>
      <c r="AF628" s="712"/>
      <c r="AG628" s="712"/>
      <c r="AH628" s="712"/>
      <c r="AI628" s="712"/>
      <c r="AJ628" s="712"/>
      <c r="AK628" s="712"/>
      <c r="AL628" s="712"/>
      <c r="AM628" s="712"/>
      <c r="AN628" s="712"/>
      <c r="AO628" s="712"/>
      <c r="AP628" s="712"/>
      <c r="AQ628" s="712"/>
      <c r="AR628" s="712">
        <f>SUM(AR627)</f>
        <v>390</v>
      </c>
      <c r="AS628" s="712"/>
      <c r="AT628" s="712"/>
      <c r="AU628" s="712">
        <f>SUM(AU627)</f>
        <v>390</v>
      </c>
      <c r="AV628" s="369">
        <f>SUM(AV627)</f>
        <v>0.11266666666666665</v>
      </c>
      <c r="AW628" s="369">
        <f>SUM(AW627)</f>
        <v>6.6300000000000012E-2</v>
      </c>
      <c r="AX628" s="406"/>
      <c r="AY628" s="600"/>
      <c r="AZ628" s="600"/>
      <c r="BA628" s="507"/>
      <c r="BB628" s="406"/>
      <c r="BC628" s="406"/>
      <c r="BD628" s="406"/>
      <c r="BE628" s="600"/>
    </row>
    <row r="629" spans="1:57" s="351" customFormat="1" ht="15" customHeight="1" x14ac:dyDescent="0.25">
      <c r="A629" s="352">
        <v>1</v>
      </c>
      <c r="B629" s="595">
        <v>727533430005</v>
      </c>
      <c r="C629" s="565" t="s">
        <v>522</v>
      </c>
      <c r="D629" s="355" t="s">
        <v>29</v>
      </c>
      <c r="E629" s="595">
        <v>5</v>
      </c>
      <c r="F629" s="595">
        <v>63</v>
      </c>
      <c r="G629" s="595">
        <v>10</v>
      </c>
      <c r="H629" s="341"/>
      <c r="I629" s="342"/>
      <c r="J629" s="342"/>
      <c r="K629" s="343"/>
      <c r="L629" s="342"/>
      <c r="M629" s="342"/>
      <c r="N629" s="342"/>
      <c r="O629" s="343"/>
      <c r="P629" s="342"/>
      <c r="Q629" s="342"/>
      <c r="R629" s="342"/>
      <c r="S629" s="343"/>
      <c r="T629" s="342"/>
      <c r="U629" s="342">
        <v>190</v>
      </c>
      <c r="V629" s="342"/>
      <c r="W629" s="343">
        <f>SUM(T629:V629)</f>
        <v>190</v>
      </c>
      <c r="X629" s="341"/>
      <c r="Y629" s="341"/>
      <c r="Z629" s="341"/>
      <c r="AA629" s="346"/>
      <c r="AB629" s="342"/>
      <c r="AC629" s="342"/>
      <c r="AD629" s="342"/>
      <c r="AE629" s="343"/>
      <c r="AF629" s="342"/>
      <c r="AG629" s="342"/>
      <c r="AH629" s="342"/>
      <c r="AI629" s="343"/>
      <c r="AJ629" s="341"/>
      <c r="AK629" s="341"/>
      <c r="AL629" s="341"/>
      <c r="AM629" s="346"/>
      <c r="AN629" s="341"/>
      <c r="AO629" s="341"/>
      <c r="AP629" s="341"/>
      <c r="AQ629" s="346"/>
      <c r="AR629" s="341"/>
      <c r="AS629" s="341">
        <f>M629+Q629+U629+Y629+AC629+AG629+AK629+AO629+I629</f>
        <v>190</v>
      </c>
      <c r="AT629" s="341"/>
      <c r="AU629" s="317">
        <f>AR629+AS629+AT629</f>
        <v>190</v>
      </c>
      <c r="AV629" s="332">
        <f>((AU629/BC629)*BB629)/1000</f>
        <v>7.1928571428571425E-2</v>
      </c>
      <c r="AW629" s="347">
        <f>(AU629*BD629)/1000</f>
        <v>3.2300000000000002E-2</v>
      </c>
      <c r="AX629" s="559"/>
      <c r="AY629" s="725"/>
      <c r="AZ629" s="359"/>
      <c r="BA629" s="359"/>
      <c r="BB629" s="360">
        <v>53</v>
      </c>
      <c r="BC629" s="754">
        <v>140</v>
      </c>
      <c r="BD629" s="765">
        <v>0.17</v>
      </c>
      <c r="BE629" s="764"/>
    </row>
    <row r="630" spans="1:57" s="351" customFormat="1" ht="15" customHeight="1" x14ac:dyDescent="0.25">
      <c r="A630" s="501"/>
      <c r="B630" s="675"/>
      <c r="C630" s="598" t="s">
        <v>30</v>
      </c>
      <c r="D630" s="599"/>
      <c r="E630" s="566"/>
      <c r="F630" s="566"/>
      <c r="G630" s="566"/>
      <c r="H630" s="569"/>
      <c r="I630" s="569"/>
      <c r="J630" s="569"/>
      <c r="K630" s="569"/>
      <c r="L630" s="569"/>
      <c r="M630" s="569"/>
      <c r="N630" s="569"/>
      <c r="O630" s="569"/>
      <c r="P630" s="569"/>
      <c r="Q630" s="569"/>
      <c r="R630" s="569"/>
      <c r="S630" s="569"/>
      <c r="T630" s="569"/>
      <c r="U630" s="569">
        <f>SUM(U628:U629)</f>
        <v>190</v>
      </c>
      <c r="V630" s="569"/>
      <c r="W630" s="569">
        <f>SUM(W628:W629)</f>
        <v>580</v>
      </c>
      <c r="X630" s="569"/>
      <c r="Y630" s="569"/>
      <c r="Z630" s="569"/>
      <c r="AA630" s="569"/>
      <c r="AB630" s="569"/>
      <c r="AC630" s="569"/>
      <c r="AD630" s="569"/>
      <c r="AE630" s="569"/>
      <c r="AF630" s="569"/>
      <c r="AG630" s="569"/>
      <c r="AH630" s="569"/>
      <c r="AI630" s="569"/>
      <c r="AJ630" s="569"/>
      <c r="AK630" s="569"/>
      <c r="AL630" s="569"/>
      <c r="AM630" s="569"/>
      <c r="AN630" s="569"/>
      <c r="AO630" s="569"/>
      <c r="AP630" s="569"/>
      <c r="AQ630" s="569"/>
      <c r="AR630" s="569"/>
      <c r="AS630" s="569">
        <f>SUM(AS628:AS629)</f>
        <v>190</v>
      </c>
      <c r="AT630" s="569"/>
      <c r="AU630" s="569">
        <f>SUM(AU628:AU629)</f>
        <v>580</v>
      </c>
      <c r="AV630" s="570">
        <f>SUM(AV628:AV629)</f>
        <v>0.18459523809523809</v>
      </c>
      <c r="AW630" s="570">
        <f>SUM(AW628:AW629)</f>
        <v>9.8600000000000021E-2</v>
      </c>
      <c r="AX630" s="406"/>
      <c r="AY630" s="600"/>
      <c r="AZ630" s="600"/>
      <c r="BA630" s="507"/>
      <c r="BB630" s="406"/>
      <c r="BC630" s="406"/>
      <c r="BD630" s="406"/>
      <c r="BE630" s="600"/>
    </row>
    <row r="631" spans="1:57" s="351" customFormat="1" ht="15" customHeight="1" x14ac:dyDescent="0.25">
      <c r="A631" s="352">
        <v>1</v>
      </c>
      <c r="B631" s="595">
        <v>727533730004</v>
      </c>
      <c r="C631" s="565" t="s">
        <v>523</v>
      </c>
      <c r="D631" s="355" t="s">
        <v>29</v>
      </c>
      <c r="E631" s="595">
        <v>1</v>
      </c>
      <c r="F631" s="595">
        <v>90</v>
      </c>
      <c r="G631" s="595">
        <v>10</v>
      </c>
      <c r="H631" s="341"/>
      <c r="I631" s="342"/>
      <c r="J631" s="342"/>
      <c r="K631" s="343"/>
      <c r="L631" s="342"/>
      <c r="M631" s="342"/>
      <c r="N631" s="342"/>
      <c r="O631" s="343"/>
      <c r="P631" s="342"/>
      <c r="Q631" s="342"/>
      <c r="R631" s="342"/>
      <c r="S631" s="343">
        <f>SUM(P631:R631)</f>
        <v>0</v>
      </c>
      <c r="T631" s="342">
        <v>1365</v>
      </c>
      <c r="U631" s="342"/>
      <c r="V631" s="342"/>
      <c r="W631" s="343">
        <f>SUM(T631:V631)</f>
        <v>1365</v>
      </c>
      <c r="X631" s="341"/>
      <c r="Y631" s="341"/>
      <c r="Z631" s="341"/>
      <c r="AA631" s="346"/>
      <c r="AB631" s="342"/>
      <c r="AC631" s="342"/>
      <c r="AD631" s="342"/>
      <c r="AE631" s="343"/>
      <c r="AF631" s="342"/>
      <c r="AG631" s="342"/>
      <c r="AH631" s="342"/>
      <c r="AI631" s="343"/>
      <c r="AJ631" s="341"/>
      <c r="AK631" s="341"/>
      <c r="AL631" s="341"/>
      <c r="AM631" s="346"/>
      <c r="AN631" s="341"/>
      <c r="AO631" s="341"/>
      <c r="AP631" s="341"/>
      <c r="AQ631" s="346"/>
      <c r="AR631" s="341">
        <f>L631+P631+T631+X631+AB631+AF631+AJ631+AN631+H631</f>
        <v>1365</v>
      </c>
      <c r="AS631" s="341"/>
      <c r="AT631" s="341"/>
      <c r="AU631" s="317">
        <f>AR631+AS631+AT631</f>
        <v>1365</v>
      </c>
      <c r="AV631" s="332">
        <f>((AU631/BC631)*BB631)/1000</f>
        <v>0.39433333333333331</v>
      </c>
      <c r="AW631" s="347">
        <f>(AU631*BD631)/1000</f>
        <v>0.23205000000000001</v>
      </c>
      <c r="AX631" s="559"/>
      <c r="AY631" s="725"/>
      <c r="AZ631" s="359"/>
      <c r="BA631" s="359"/>
      <c r="BB631" s="356">
        <v>52</v>
      </c>
      <c r="BC631" s="763">
        <v>180</v>
      </c>
      <c r="BD631" s="356">
        <v>0.17</v>
      </c>
      <c r="BE631" s="764"/>
    </row>
    <row r="632" spans="1:57" s="351" customFormat="1" ht="15" customHeight="1" x14ac:dyDescent="0.25">
      <c r="A632" s="501"/>
      <c r="B632" s="597"/>
      <c r="C632" s="598" t="s">
        <v>30</v>
      </c>
      <c r="D632" s="599"/>
      <c r="E632" s="566"/>
      <c r="F632" s="566"/>
      <c r="G632" s="566"/>
      <c r="H632" s="712"/>
      <c r="I632" s="712"/>
      <c r="J632" s="712"/>
      <c r="K632" s="712"/>
      <c r="L632" s="712"/>
      <c r="M632" s="712"/>
      <c r="N632" s="712"/>
      <c r="O632" s="712"/>
      <c r="P632" s="712"/>
      <c r="Q632" s="712"/>
      <c r="R632" s="712"/>
      <c r="S632" s="712"/>
      <c r="T632" s="712">
        <f>SUM(T631)</f>
        <v>1365</v>
      </c>
      <c r="U632" s="712"/>
      <c r="V632" s="712"/>
      <c r="W632" s="712">
        <f>SUM(W631)</f>
        <v>1365</v>
      </c>
      <c r="X632" s="712"/>
      <c r="Y632" s="712"/>
      <c r="Z632" s="712"/>
      <c r="AA632" s="712"/>
      <c r="AB632" s="712"/>
      <c r="AC632" s="712"/>
      <c r="AD632" s="712"/>
      <c r="AE632" s="712"/>
      <c r="AF632" s="712"/>
      <c r="AG632" s="712"/>
      <c r="AH632" s="712"/>
      <c r="AI632" s="712"/>
      <c r="AJ632" s="712"/>
      <c r="AK632" s="712"/>
      <c r="AL632" s="712"/>
      <c r="AM632" s="712"/>
      <c r="AN632" s="712"/>
      <c r="AO632" s="712"/>
      <c r="AP632" s="712"/>
      <c r="AQ632" s="712"/>
      <c r="AR632" s="712">
        <f>SUM(AR631)</f>
        <v>1365</v>
      </c>
      <c r="AS632" s="712"/>
      <c r="AT632" s="712"/>
      <c r="AU632" s="712">
        <f>SUM(AU631)</f>
        <v>1365</v>
      </c>
      <c r="AV632" s="369">
        <f>SUM(AV631)</f>
        <v>0.39433333333333331</v>
      </c>
      <c r="AW632" s="370">
        <f>AW631</f>
        <v>0.23205000000000001</v>
      </c>
      <c r="AX632" s="406"/>
      <c r="AY632" s="600"/>
      <c r="AZ632" s="600"/>
      <c r="BA632" s="507"/>
      <c r="BB632" s="406"/>
      <c r="BC632" s="406"/>
      <c r="BD632" s="406"/>
      <c r="BE632" s="600"/>
    </row>
    <row r="633" spans="1:57" s="351" customFormat="1" ht="15" customHeight="1" x14ac:dyDescent="0.25">
      <c r="A633" s="761" t="s">
        <v>59</v>
      </c>
      <c r="B633" s="617" t="s">
        <v>524</v>
      </c>
      <c r="C633" s="766" t="s">
        <v>525</v>
      </c>
      <c r="D633" s="620" t="s">
        <v>33</v>
      </c>
      <c r="E633" s="617" t="s">
        <v>526</v>
      </c>
      <c r="F633" s="617" t="s">
        <v>48</v>
      </c>
      <c r="G633" s="767" t="s">
        <v>527</v>
      </c>
      <c r="H633" s="621"/>
      <c r="I633" s="621"/>
      <c r="J633" s="621"/>
      <c r="K633" s="591"/>
      <c r="L633" s="621"/>
      <c r="M633" s="621"/>
      <c r="N633" s="621"/>
      <c r="O633" s="621"/>
      <c r="P633" s="621"/>
      <c r="Q633" s="621"/>
      <c r="R633" s="621"/>
      <c r="S633" s="621"/>
      <c r="T633" s="591">
        <v>96</v>
      </c>
      <c r="U633" s="341"/>
      <c r="V633" s="591"/>
      <c r="W633" s="341">
        <f>SUM(T633:V633)</f>
        <v>96</v>
      </c>
      <c r="X633" s="591"/>
      <c r="Y633" s="591"/>
      <c r="Z633" s="591"/>
      <c r="AA633" s="591"/>
      <c r="AB633" s="621"/>
      <c r="AC633" s="621"/>
      <c r="AD633" s="621"/>
      <c r="AE633" s="621"/>
      <c r="AF633" s="621"/>
      <c r="AG633" s="621"/>
      <c r="AH633" s="621"/>
      <c r="AI633" s="621"/>
      <c r="AJ633" s="591"/>
      <c r="AK633" s="591"/>
      <c r="AL633" s="591"/>
      <c r="AM633" s="591"/>
      <c r="AN633" s="591"/>
      <c r="AO633" s="591"/>
      <c r="AP633" s="591"/>
      <c r="AQ633" s="591"/>
      <c r="AR633" s="341">
        <f>L633+P633+T633+X633+AB633+AF633+AJ633+AN633+H633</f>
        <v>96</v>
      </c>
      <c r="AS633" s="341"/>
      <c r="AT633" s="341"/>
      <c r="AU633" s="317">
        <f>AR633+AS633+AT633</f>
        <v>96</v>
      </c>
      <c r="AV633" s="558">
        <v>0.39</v>
      </c>
      <c r="AW633" s="558">
        <f>(AU633*BD633)/1000</f>
        <v>3.8400000000000004E-2</v>
      </c>
      <c r="AX633" s="560"/>
      <c r="AY633" s="560"/>
      <c r="AZ633" s="560"/>
      <c r="BA633" s="561"/>
      <c r="BB633" s="588">
        <v>25</v>
      </c>
      <c r="BC633" s="511">
        <v>36</v>
      </c>
      <c r="BD633" s="701">
        <v>0.4</v>
      </c>
      <c r="BE633" s="622"/>
    </row>
    <row r="634" spans="1:57" s="351" customFormat="1" ht="15" customHeight="1" x14ac:dyDescent="0.25">
      <c r="A634" s="566"/>
      <c r="B634" s="567"/>
      <c r="C634" s="376" t="s">
        <v>53</v>
      </c>
      <c r="D634" s="568"/>
      <c r="E634" s="568"/>
      <c r="F634" s="568"/>
      <c r="G634" s="568"/>
      <c r="H634" s="569"/>
      <c r="I634" s="569"/>
      <c r="J634" s="569"/>
      <c r="K634" s="569"/>
      <c r="L634" s="569"/>
      <c r="M634" s="569"/>
      <c r="N634" s="569"/>
      <c r="O634" s="569"/>
      <c r="P634" s="569"/>
      <c r="Q634" s="569"/>
      <c r="R634" s="569"/>
      <c r="S634" s="569"/>
      <c r="T634" s="569">
        <f>SUM(T633:T633)</f>
        <v>96</v>
      </c>
      <c r="U634" s="569"/>
      <c r="V634" s="569"/>
      <c r="W634" s="569">
        <f>SUM(W633:W633)</f>
        <v>96</v>
      </c>
      <c r="X634" s="569"/>
      <c r="Y634" s="569"/>
      <c r="Z634" s="569"/>
      <c r="AA634" s="569"/>
      <c r="AB634" s="569"/>
      <c r="AC634" s="569"/>
      <c r="AD634" s="569"/>
      <c r="AE634" s="569"/>
      <c r="AF634" s="569"/>
      <c r="AG634" s="569"/>
      <c r="AH634" s="569"/>
      <c r="AI634" s="569"/>
      <c r="AJ634" s="569"/>
      <c r="AK634" s="569"/>
      <c r="AL634" s="569"/>
      <c r="AM634" s="569"/>
      <c r="AN634" s="569"/>
      <c r="AO634" s="569"/>
      <c r="AP634" s="569"/>
      <c r="AQ634" s="569"/>
      <c r="AR634" s="569">
        <f>SUM(AR633:AR633)</f>
        <v>96</v>
      </c>
      <c r="AS634" s="569"/>
      <c r="AT634" s="569"/>
      <c r="AU634" s="569">
        <f>SUM(AU633:AU633)</f>
        <v>96</v>
      </c>
      <c r="AV634" s="570">
        <f>SUM(AV633:AV633)</f>
        <v>0.39</v>
      </c>
      <c r="AW634" s="570">
        <f>SUM(AW633:AW633)</f>
        <v>3.8400000000000004E-2</v>
      </c>
      <c r="AX634" s="571"/>
      <c r="AY634" s="571"/>
      <c r="AZ634" s="572"/>
      <c r="BA634" s="573"/>
      <c r="BB634" s="571"/>
      <c r="BC634" s="571"/>
      <c r="BD634" s="619"/>
      <c r="BE634" s="576"/>
    </row>
    <row r="635" spans="1:57" s="351" customFormat="1" ht="15" customHeight="1" x14ac:dyDescent="0.25">
      <c r="A635" s="352" t="s">
        <v>59</v>
      </c>
      <c r="B635" s="768">
        <v>727538213010</v>
      </c>
      <c r="C635" s="769" t="s">
        <v>528</v>
      </c>
      <c r="D635" s="355" t="s">
        <v>29</v>
      </c>
      <c r="E635" s="768">
        <v>1</v>
      </c>
      <c r="F635" s="768">
        <v>76</v>
      </c>
      <c r="G635" s="768">
        <v>10</v>
      </c>
      <c r="H635" s="770"/>
      <c r="I635" s="771"/>
      <c r="J635" s="771"/>
      <c r="K635" s="343">
        <f>SUM(H635:J635)</f>
        <v>0</v>
      </c>
      <c r="L635" s="771"/>
      <c r="M635" s="771"/>
      <c r="N635" s="771"/>
      <c r="O635" s="343"/>
      <c r="P635" s="771"/>
      <c r="Q635" s="771"/>
      <c r="R635" s="771"/>
      <c r="S635" s="343"/>
      <c r="T635" s="771">
        <v>72</v>
      </c>
      <c r="U635" s="771"/>
      <c r="V635" s="771"/>
      <c r="W635" s="343">
        <f>SUM(T635:V635)</f>
        <v>72</v>
      </c>
      <c r="X635" s="770"/>
      <c r="Y635" s="770"/>
      <c r="Z635" s="770"/>
      <c r="AA635" s="346"/>
      <c r="AB635" s="771"/>
      <c r="AC635" s="771"/>
      <c r="AD635" s="771"/>
      <c r="AE635" s="343"/>
      <c r="AF635" s="771"/>
      <c r="AG635" s="771"/>
      <c r="AH635" s="771"/>
      <c r="AI635" s="343"/>
      <c r="AJ635" s="770"/>
      <c r="AK635" s="770"/>
      <c r="AL635" s="770"/>
      <c r="AM635" s="346"/>
      <c r="AN635" s="770"/>
      <c r="AO635" s="770"/>
      <c r="AP635" s="770"/>
      <c r="AQ635" s="346"/>
      <c r="AR635" s="341">
        <f>L635+P635+T635+X635+AB635+AF635+AJ635+AN635+H635</f>
        <v>72</v>
      </c>
      <c r="AS635" s="341"/>
      <c r="AT635" s="341"/>
      <c r="AU635" s="317">
        <f>AR635+AS635+AT635</f>
        <v>72</v>
      </c>
      <c r="AV635" s="332">
        <f>((AU635/BC635)*BB635)/1000</f>
        <v>3.7499999999999999E-2</v>
      </c>
      <c r="AW635" s="347">
        <f>(AU635*BD635)/1000</f>
        <v>2.7E-2</v>
      </c>
      <c r="AX635" s="355"/>
      <c r="AY635" s="725"/>
      <c r="AZ635" s="772"/>
      <c r="BA635" s="772"/>
      <c r="BB635" s="355">
        <v>25</v>
      </c>
      <c r="BC635" s="773">
        <v>48</v>
      </c>
      <c r="BD635" s="774">
        <v>0.375</v>
      </c>
      <c r="BE635" s="350"/>
    </row>
    <row r="636" spans="1:57" s="351" customFormat="1" ht="15" customHeight="1" x14ac:dyDescent="0.25">
      <c r="A636" s="352" t="s">
        <v>190</v>
      </c>
      <c r="B636" s="768">
        <v>727538213010</v>
      </c>
      <c r="C636" s="769" t="s">
        <v>528</v>
      </c>
      <c r="D636" s="355" t="s">
        <v>29</v>
      </c>
      <c r="E636" s="768">
        <v>1</v>
      </c>
      <c r="F636" s="768">
        <v>77</v>
      </c>
      <c r="G636" s="768">
        <v>10</v>
      </c>
      <c r="H636" s="770"/>
      <c r="I636" s="771"/>
      <c r="J636" s="771"/>
      <c r="K636" s="343">
        <f>SUM(H636:J636)</f>
        <v>0</v>
      </c>
      <c r="L636" s="771"/>
      <c r="M636" s="771"/>
      <c r="N636" s="771"/>
      <c r="O636" s="343"/>
      <c r="P636" s="771"/>
      <c r="Q636" s="771"/>
      <c r="R636" s="771"/>
      <c r="S636" s="343"/>
      <c r="T636" s="771">
        <v>154</v>
      </c>
      <c r="U636" s="771"/>
      <c r="V636" s="771"/>
      <c r="W636" s="343">
        <f>SUM(T636:V636)</f>
        <v>154</v>
      </c>
      <c r="X636" s="770"/>
      <c r="Y636" s="770"/>
      <c r="Z636" s="770"/>
      <c r="AA636" s="346"/>
      <c r="AB636" s="771"/>
      <c r="AC636" s="771"/>
      <c r="AD636" s="771"/>
      <c r="AE636" s="343"/>
      <c r="AF636" s="771"/>
      <c r="AG636" s="771"/>
      <c r="AH636" s="771"/>
      <c r="AI636" s="343"/>
      <c r="AJ636" s="770"/>
      <c r="AK636" s="770"/>
      <c r="AL636" s="770"/>
      <c r="AM636" s="346"/>
      <c r="AN636" s="770"/>
      <c r="AO636" s="770"/>
      <c r="AP636" s="770"/>
      <c r="AQ636" s="346"/>
      <c r="AR636" s="341">
        <f>L636+P636+T636+X636+AB636+AF636+AJ636+AN636+H636</f>
        <v>154</v>
      </c>
      <c r="AS636" s="341"/>
      <c r="AT636" s="341"/>
      <c r="AU636" s="317">
        <f>AR636+AS636+AT636</f>
        <v>154</v>
      </c>
      <c r="AV636" s="332">
        <f>((AU636/BC636)*BB636)/1000</f>
        <v>8.020833333333334E-2</v>
      </c>
      <c r="AW636" s="347">
        <f>(AU636*BD636)/1000</f>
        <v>5.7750000000000003E-2</v>
      </c>
      <c r="AX636" s="355"/>
      <c r="AY636" s="725"/>
      <c r="AZ636" s="772"/>
      <c r="BA636" s="772"/>
      <c r="BB636" s="355">
        <v>25</v>
      </c>
      <c r="BC636" s="773">
        <v>48</v>
      </c>
      <c r="BD636" s="774">
        <v>0.375</v>
      </c>
      <c r="BE636" s="350"/>
    </row>
    <row r="637" spans="1:57" s="351" customFormat="1" ht="15" customHeight="1" x14ac:dyDescent="0.25">
      <c r="A637" s="501"/>
      <c r="B637" s="597"/>
      <c r="C637" s="598" t="s">
        <v>30</v>
      </c>
      <c r="D637" s="599"/>
      <c r="E637" s="566"/>
      <c r="F637" s="566"/>
      <c r="G637" s="566"/>
      <c r="H637" s="712"/>
      <c r="I637" s="712"/>
      <c r="J637" s="712"/>
      <c r="K637" s="712"/>
      <c r="L637" s="712"/>
      <c r="M637" s="712"/>
      <c r="N637" s="712"/>
      <c r="O637" s="712"/>
      <c r="P637" s="712"/>
      <c r="Q637" s="712"/>
      <c r="R637" s="712"/>
      <c r="S637" s="712"/>
      <c r="T637" s="712">
        <f>SUM(T635:T636)</f>
        <v>226</v>
      </c>
      <c r="U637" s="712"/>
      <c r="V637" s="712"/>
      <c r="W637" s="712">
        <f>SUM(W635:W636)</f>
        <v>226</v>
      </c>
      <c r="X637" s="712"/>
      <c r="Y637" s="712"/>
      <c r="Z637" s="712"/>
      <c r="AA637" s="712"/>
      <c r="AB637" s="712"/>
      <c r="AC637" s="712"/>
      <c r="AD637" s="712"/>
      <c r="AE637" s="712"/>
      <c r="AF637" s="712"/>
      <c r="AG637" s="712"/>
      <c r="AH637" s="712"/>
      <c r="AI637" s="712"/>
      <c r="AJ637" s="712"/>
      <c r="AK637" s="712"/>
      <c r="AL637" s="712"/>
      <c r="AM637" s="712"/>
      <c r="AN637" s="712"/>
      <c r="AO637" s="712"/>
      <c r="AP637" s="712"/>
      <c r="AQ637" s="712"/>
      <c r="AR637" s="712">
        <f>SUM(AR635:AR636)</f>
        <v>226</v>
      </c>
      <c r="AS637" s="712"/>
      <c r="AT637" s="712"/>
      <c r="AU637" s="712">
        <f>SUM(AU635:AU636)</f>
        <v>226</v>
      </c>
      <c r="AV637" s="718">
        <f>SUM(AV635:AV636)</f>
        <v>0.11770833333333333</v>
      </c>
      <c r="AW637" s="718">
        <f>SUM(AW635:AW636)</f>
        <v>8.4750000000000006E-2</v>
      </c>
      <c r="AX637" s="406"/>
      <c r="AY637" s="600"/>
      <c r="AZ637" s="600"/>
      <c r="BA637" s="507"/>
      <c r="BB637" s="406"/>
      <c r="BC637" s="406"/>
      <c r="BD637" s="406"/>
      <c r="BE637" s="600"/>
    </row>
    <row r="638" spans="1:57" s="351" customFormat="1" ht="15" customHeight="1" x14ac:dyDescent="0.25">
      <c r="A638" s="352" t="s">
        <v>59</v>
      </c>
      <c r="B638" s="768">
        <v>727538214008</v>
      </c>
      <c r="C638" s="769" t="s">
        <v>529</v>
      </c>
      <c r="D638" s="355" t="s">
        <v>29</v>
      </c>
      <c r="E638" s="768">
        <v>1</v>
      </c>
      <c r="F638" s="768">
        <v>76</v>
      </c>
      <c r="G638" s="768">
        <v>10</v>
      </c>
      <c r="H638" s="770"/>
      <c r="I638" s="771"/>
      <c r="J638" s="771"/>
      <c r="K638" s="343">
        <f>SUM(H638:J638)</f>
        <v>0</v>
      </c>
      <c r="L638" s="771"/>
      <c r="M638" s="771"/>
      <c r="N638" s="771"/>
      <c r="O638" s="343"/>
      <c r="P638" s="771"/>
      <c r="Q638" s="771"/>
      <c r="R638" s="771"/>
      <c r="S638" s="343"/>
      <c r="T638" s="771">
        <v>96</v>
      </c>
      <c r="U638" s="771"/>
      <c r="V638" s="771"/>
      <c r="W638" s="343">
        <f>SUM(T638:V638)</f>
        <v>96</v>
      </c>
      <c r="X638" s="770"/>
      <c r="Y638" s="770"/>
      <c r="Z638" s="770"/>
      <c r="AA638" s="346"/>
      <c r="AB638" s="771"/>
      <c r="AC638" s="771"/>
      <c r="AD638" s="771"/>
      <c r="AE638" s="343"/>
      <c r="AF638" s="771"/>
      <c r="AG638" s="771"/>
      <c r="AH638" s="771"/>
      <c r="AI638" s="343"/>
      <c r="AJ638" s="770"/>
      <c r="AK638" s="770"/>
      <c r="AL638" s="770"/>
      <c r="AM638" s="346"/>
      <c r="AN638" s="770"/>
      <c r="AO638" s="770"/>
      <c r="AP638" s="770"/>
      <c r="AQ638" s="346"/>
      <c r="AR638" s="341">
        <f>L638+P638+T638+X638+AB638+AF638+AJ638+AN638+H638</f>
        <v>96</v>
      </c>
      <c r="AS638" s="341"/>
      <c r="AT638" s="341"/>
      <c r="AU638" s="317">
        <f>AR638+AS638+AT638</f>
        <v>96</v>
      </c>
      <c r="AV638" s="332">
        <f>((AU638/BC638)*BB638)/1000</f>
        <v>0.05</v>
      </c>
      <c r="AW638" s="347">
        <f>(AU638*BD638)/1000</f>
        <v>3.5999999999999997E-2</v>
      </c>
      <c r="AX638" s="355"/>
      <c r="AY638" s="725"/>
      <c r="AZ638" s="772"/>
      <c r="BA638" s="772"/>
      <c r="BB638" s="355">
        <v>25</v>
      </c>
      <c r="BC638" s="773">
        <v>48</v>
      </c>
      <c r="BD638" s="774">
        <v>0.375</v>
      </c>
      <c r="BE638" s="565"/>
    </row>
    <row r="639" spans="1:57" s="351" customFormat="1" ht="15" customHeight="1" x14ac:dyDescent="0.25">
      <c r="A639" s="352" t="s">
        <v>190</v>
      </c>
      <c r="B639" s="768">
        <v>727538214008</v>
      </c>
      <c r="C639" s="769" t="s">
        <v>529</v>
      </c>
      <c r="D639" s="355" t="s">
        <v>29</v>
      </c>
      <c r="E639" s="768">
        <v>1</v>
      </c>
      <c r="F639" s="768">
        <v>77</v>
      </c>
      <c r="G639" s="768">
        <v>10</v>
      </c>
      <c r="H639" s="770"/>
      <c r="I639" s="771"/>
      <c r="J639" s="771"/>
      <c r="K639" s="343">
        <f>SUM(H639:J639)</f>
        <v>0</v>
      </c>
      <c r="L639" s="771"/>
      <c r="M639" s="771"/>
      <c r="N639" s="771"/>
      <c r="O639" s="343"/>
      <c r="P639" s="771"/>
      <c r="Q639" s="771"/>
      <c r="R639" s="771"/>
      <c r="S639" s="343"/>
      <c r="T639" s="771">
        <v>154</v>
      </c>
      <c r="U639" s="771"/>
      <c r="V639" s="771"/>
      <c r="W639" s="343">
        <f>SUM(T639:V639)</f>
        <v>154</v>
      </c>
      <c r="X639" s="770"/>
      <c r="Y639" s="770"/>
      <c r="Z639" s="770"/>
      <c r="AA639" s="346"/>
      <c r="AB639" s="771"/>
      <c r="AC639" s="771"/>
      <c r="AD639" s="771"/>
      <c r="AE639" s="343"/>
      <c r="AF639" s="771"/>
      <c r="AG639" s="771"/>
      <c r="AH639" s="771"/>
      <c r="AI639" s="343"/>
      <c r="AJ639" s="770"/>
      <c r="AK639" s="770"/>
      <c r="AL639" s="770"/>
      <c r="AM639" s="346"/>
      <c r="AN639" s="770"/>
      <c r="AO639" s="770"/>
      <c r="AP639" s="770"/>
      <c r="AQ639" s="346"/>
      <c r="AR639" s="341">
        <f>L639+P639+T639+X639+AB639+AF639+AJ639+AN639+H639</f>
        <v>154</v>
      </c>
      <c r="AS639" s="341"/>
      <c r="AT639" s="341"/>
      <c r="AU639" s="317">
        <f>AR639+AS639+AT639</f>
        <v>154</v>
      </c>
      <c r="AV639" s="332">
        <f>((AU639/BC639)*BB639)/1000</f>
        <v>8.020833333333334E-2</v>
      </c>
      <c r="AW639" s="347">
        <f>(AU639*BD639)/1000</f>
        <v>5.7750000000000003E-2</v>
      </c>
      <c r="AX639" s="355"/>
      <c r="AY639" s="725"/>
      <c r="AZ639" s="772"/>
      <c r="BA639" s="772"/>
      <c r="BB639" s="355">
        <v>25</v>
      </c>
      <c r="BC639" s="773">
        <v>48</v>
      </c>
      <c r="BD639" s="774">
        <v>0.375</v>
      </c>
      <c r="BE639" s="565"/>
    </row>
    <row r="640" spans="1:57" s="351" customFormat="1" ht="15" customHeight="1" x14ac:dyDescent="0.25">
      <c r="A640" s="501"/>
      <c r="B640" s="597"/>
      <c r="C640" s="598" t="s">
        <v>30</v>
      </c>
      <c r="D640" s="599"/>
      <c r="E640" s="566"/>
      <c r="F640" s="566"/>
      <c r="G640" s="566"/>
      <c r="H640" s="712"/>
      <c r="I640" s="712"/>
      <c r="J640" s="712"/>
      <c r="K640" s="712"/>
      <c r="L640" s="712"/>
      <c r="M640" s="712"/>
      <c r="N640" s="712"/>
      <c r="O640" s="712"/>
      <c r="P640" s="712"/>
      <c r="Q640" s="712"/>
      <c r="R640" s="712"/>
      <c r="S640" s="712"/>
      <c r="T640" s="712">
        <f>SUM(T638:T639)</f>
        <v>250</v>
      </c>
      <c r="U640" s="712"/>
      <c r="V640" s="712"/>
      <c r="W640" s="712">
        <f>SUM(W638:W639)</f>
        <v>250</v>
      </c>
      <c r="X640" s="712"/>
      <c r="Y640" s="712"/>
      <c r="Z640" s="712"/>
      <c r="AA640" s="712"/>
      <c r="AB640" s="712"/>
      <c r="AC640" s="712"/>
      <c r="AD640" s="712"/>
      <c r="AE640" s="712"/>
      <c r="AF640" s="712"/>
      <c r="AG640" s="712"/>
      <c r="AH640" s="712"/>
      <c r="AI640" s="712"/>
      <c r="AJ640" s="712"/>
      <c r="AK640" s="712"/>
      <c r="AL640" s="712"/>
      <c r="AM640" s="712"/>
      <c r="AN640" s="712"/>
      <c r="AO640" s="712"/>
      <c r="AP640" s="712"/>
      <c r="AQ640" s="712"/>
      <c r="AR640" s="712">
        <f>SUM(AR638:AR639)</f>
        <v>250</v>
      </c>
      <c r="AS640" s="712"/>
      <c r="AT640" s="712"/>
      <c r="AU640" s="712">
        <f>SUM(AU638:AU639)</f>
        <v>250</v>
      </c>
      <c r="AV640" s="718">
        <f>SUM(AV638:AV639)</f>
        <v>0.13020833333333334</v>
      </c>
      <c r="AW640" s="718">
        <f>SUM(AW638:AW639)</f>
        <v>9.375E-2</v>
      </c>
      <c r="AX640" s="406"/>
      <c r="AY640" s="600"/>
      <c r="AZ640" s="600"/>
      <c r="BA640" s="507"/>
      <c r="BB640" s="406"/>
      <c r="BC640" s="406"/>
      <c r="BD640" s="406"/>
      <c r="BE640" s="600"/>
    </row>
    <row r="641" spans="1:57" s="351" customFormat="1" ht="15" customHeight="1" x14ac:dyDescent="0.25">
      <c r="A641" s="352" t="s">
        <v>59</v>
      </c>
      <c r="B641" s="768">
        <v>727538212001</v>
      </c>
      <c r="C641" s="769" t="s">
        <v>530</v>
      </c>
      <c r="D641" s="355" t="s">
        <v>29</v>
      </c>
      <c r="E641" s="768">
        <v>1</v>
      </c>
      <c r="F641" s="768">
        <v>76</v>
      </c>
      <c r="G641" s="768">
        <v>10</v>
      </c>
      <c r="H641" s="770"/>
      <c r="I641" s="771"/>
      <c r="J641" s="771"/>
      <c r="K641" s="343"/>
      <c r="L641" s="771"/>
      <c r="M641" s="771"/>
      <c r="N641" s="771"/>
      <c r="O641" s="343"/>
      <c r="P641" s="771"/>
      <c r="Q641" s="771"/>
      <c r="R641" s="771"/>
      <c r="S641" s="343"/>
      <c r="T641" s="771">
        <v>67</v>
      </c>
      <c r="U641" s="771"/>
      <c r="V641" s="771"/>
      <c r="W641" s="343">
        <f>SUM(T641:V641)</f>
        <v>67</v>
      </c>
      <c r="X641" s="770"/>
      <c r="Y641" s="770"/>
      <c r="Z641" s="770"/>
      <c r="AA641" s="346"/>
      <c r="AB641" s="771"/>
      <c r="AC641" s="771"/>
      <c r="AD641" s="771"/>
      <c r="AE641" s="343">
        <f>SUM(AB641:AD641)</f>
        <v>0</v>
      </c>
      <c r="AF641" s="771"/>
      <c r="AG641" s="771"/>
      <c r="AH641" s="771"/>
      <c r="AI641" s="343"/>
      <c r="AJ641" s="770"/>
      <c r="AK641" s="770"/>
      <c r="AL641" s="770"/>
      <c r="AM641" s="346"/>
      <c r="AN641" s="770"/>
      <c r="AO641" s="770"/>
      <c r="AP641" s="770"/>
      <c r="AQ641" s="346"/>
      <c r="AR641" s="341">
        <f>L641+P641+T641+X641+AB641+AF641+AJ641+AN641+H641</f>
        <v>67</v>
      </c>
      <c r="AS641" s="341"/>
      <c r="AT641" s="341"/>
      <c r="AU641" s="317">
        <f>AR641+AS641+AT641</f>
        <v>67</v>
      </c>
      <c r="AV641" s="332">
        <f>((AU641/BC641)*BB641)/1000</f>
        <v>3.4895833333333327E-2</v>
      </c>
      <c r="AW641" s="347">
        <f>(AU641*BD641)/1000</f>
        <v>2.5125000000000001E-2</v>
      </c>
      <c r="AX641" s="355"/>
      <c r="AY641" s="725"/>
      <c r="AZ641" s="772"/>
      <c r="BA641" s="772"/>
      <c r="BB641" s="355">
        <v>25</v>
      </c>
      <c r="BC641" s="773">
        <v>48</v>
      </c>
      <c r="BD641" s="774">
        <v>0.375</v>
      </c>
      <c r="BE641" s="565"/>
    </row>
    <row r="642" spans="1:57" s="351" customFormat="1" ht="15" customHeight="1" x14ac:dyDescent="0.25">
      <c r="A642" s="352" t="s">
        <v>190</v>
      </c>
      <c r="B642" s="768">
        <v>727538212001</v>
      </c>
      <c r="C642" s="769" t="s">
        <v>530</v>
      </c>
      <c r="D642" s="355" t="s">
        <v>29</v>
      </c>
      <c r="E642" s="768">
        <v>1</v>
      </c>
      <c r="F642" s="768">
        <v>77</v>
      </c>
      <c r="G642" s="768">
        <v>10</v>
      </c>
      <c r="H642" s="770"/>
      <c r="I642" s="771"/>
      <c r="J642" s="771"/>
      <c r="K642" s="343"/>
      <c r="L642" s="771"/>
      <c r="M642" s="771"/>
      <c r="N642" s="771"/>
      <c r="O642" s="343"/>
      <c r="P642" s="771"/>
      <c r="Q642" s="771"/>
      <c r="R642" s="771"/>
      <c r="S642" s="343"/>
      <c r="T642" s="771">
        <v>134</v>
      </c>
      <c r="U642" s="771"/>
      <c r="V642" s="771"/>
      <c r="W642" s="343">
        <f>SUM(T642:V642)</f>
        <v>134</v>
      </c>
      <c r="X642" s="770"/>
      <c r="Y642" s="770"/>
      <c r="Z642" s="770"/>
      <c r="AA642" s="346"/>
      <c r="AB642" s="771"/>
      <c r="AC642" s="771"/>
      <c r="AD642" s="771"/>
      <c r="AE642" s="343">
        <f>SUM(AB642:AD642)</f>
        <v>0</v>
      </c>
      <c r="AF642" s="771"/>
      <c r="AG642" s="771"/>
      <c r="AH642" s="771"/>
      <c r="AI642" s="343"/>
      <c r="AJ642" s="770"/>
      <c r="AK642" s="770"/>
      <c r="AL642" s="770"/>
      <c r="AM642" s="346"/>
      <c r="AN642" s="770"/>
      <c r="AO642" s="770"/>
      <c r="AP642" s="770"/>
      <c r="AQ642" s="346"/>
      <c r="AR642" s="341">
        <f>L642+P642+T642+X642+AB642+AF642+AJ642+AN642+H642</f>
        <v>134</v>
      </c>
      <c r="AS642" s="341"/>
      <c r="AT642" s="341"/>
      <c r="AU642" s="317">
        <f>AR642+AS642+AT642</f>
        <v>134</v>
      </c>
      <c r="AV642" s="332">
        <f>((AU642/BC642)*BB642)/1000</f>
        <v>6.9791666666666655E-2</v>
      </c>
      <c r="AW642" s="347">
        <f>(AU642*BD642)/1000</f>
        <v>5.0250000000000003E-2</v>
      </c>
      <c r="AX642" s="355"/>
      <c r="AY642" s="725"/>
      <c r="AZ642" s="772"/>
      <c r="BA642" s="772"/>
      <c r="BB642" s="355">
        <v>25</v>
      </c>
      <c r="BC642" s="773">
        <v>48</v>
      </c>
      <c r="BD642" s="774">
        <v>0.375</v>
      </c>
      <c r="BE642" s="565"/>
    </row>
    <row r="643" spans="1:57" s="351" customFormat="1" ht="15" customHeight="1" x14ac:dyDescent="0.25">
      <c r="A643" s="501"/>
      <c r="B643" s="597"/>
      <c r="C643" s="598" t="s">
        <v>30</v>
      </c>
      <c r="D643" s="599"/>
      <c r="E643" s="566"/>
      <c r="F643" s="566"/>
      <c r="G643" s="566"/>
      <c r="H643" s="712"/>
      <c r="I643" s="712"/>
      <c r="J643" s="712"/>
      <c r="K643" s="712"/>
      <c r="L643" s="712"/>
      <c r="M643" s="712"/>
      <c r="N643" s="712"/>
      <c r="O643" s="712"/>
      <c r="P643" s="712"/>
      <c r="Q643" s="712"/>
      <c r="R643" s="712"/>
      <c r="S643" s="712"/>
      <c r="T643" s="712">
        <f>SUM(T641:T642)</f>
        <v>201</v>
      </c>
      <c r="U643" s="712"/>
      <c r="V643" s="712"/>
      <c r="W643" s="712">
        <f>SUM(W641:W642)</f>
        <v>201</v>
      </c>
      <c r="X643" s="712"/>
      <c r="Y643" s="712"/>
      <c r="Z643" s="712"/>
      <c r="AA643" s="712"/>
      <c r="AB643" s="712"/>
      <c r="AC643" s="712"/>
      <c r="AD643" s="712"/>
      <c r="AE643" s="712"/>
      <c r="AF643" s="712"/>
      <c r="AG643" s="712"/>
      <c r="AH643" s="712"/>
      <c r="AI643" s="712"/>
      <c r="AJ643" s="712"/>
      <c r="AK643" s="712"/>
      <c r="AL643" s="712"/>
      <c r="AM643" s="712"/>
      <c r="AN643" s="712"/>
      <c r="AO643" s="712"/>
      <c r="AP643" s="712"/>
      <c r="AQ643" s="712"/>
      <c r="AR643" s="712">
        <f>SUM(AR641:AR642)</f>
        <v>201</v>
      </c>
      <c r="AS643" s="712"/>
      <c r="AT643" s="712"/>
      <c r="AU643" s="712">
        <f>SUM(AU641:AU642)</f>
        <v>201</v>
      </c>
      <c r="AV643" s="718">
        <f>SUM(AV641:AV642)</f>
        <v>0.10468749999999999</v>
      </c>
      <c r="AW643" s="718">
        <f>SUM(AW641:AW642)</f>
        <v>7.5374999999999998E-2</v>
      </c>
      <c r="AX643" s="406"/>
      <c r="AY643" s="600"/>
      <c r="AZ643" s="600"/>
      <c r="BA643" s="507"/>
      <c r="BB643" s="406"/>
      <c r="BC643" s="406"/>
      <c r="BD643" s="406"/>
      <c r="BE643" s="600"/>
    </row>
    <row r="644" spans="1:57" s="351" customFormat="1" ht="15" customHeight="1" x14ac:dyDescent="0.25">
      <c r="A644" s="352" t="s">
        <v>59</v>
      </c>
      <c r="B644" s="768">
        <v>727542221002</v>
      </c>
      <c r="C644" s="769" t="s">
        <v>496</v>
      </c>
      <c r="D644" s="355" t="s">
        <v>29</v>
      </c>
      <c r="E644" s="768">
        <v>1</v>
      </c>
      <c r="F644" s="768">
        <v>89</v>
      </c>
      <c r="G644" s="768">
        <v>10</v>
      </c>
      <c r="H644" s="770"/>
      <c r="I644" s="771"/>
      <c r="J644" s="771"/>
      <c r="K644" s="343"/>
      <c r="L644" s="771"/>
      <c r="M644" s="771"/>
      <c r="N644" s="771"/>
      <c r="O644" s="343"/>
      <c r="P644" s="771"/>
      <c r="Q644" s="771"/>
      <c r="R644" s="771"/>
      <c r="S644" s="343"/>
      <c r="T644" s="771">
        <v>127</v>
      </c>
      <c r="U644" s="771"/>
      <c r="V644" s="771"/>
      <c r="W644" s="343">
        <f>SUM(T644:V644)</f>
        <v>127</v>
      </c>
      <c r="X644" s="770"/>
      <c r="Y644" s="770"/>
      <c r="Z644" s="770"/>
      <c r="AA644" s="346"/>
      <c r="AB644" s="771"/>
      <c r="AC644" s="771"/>
      <c r="AD644" s="771"/>
      <c r="AE644" s="343">
        <f>SUM(AB644:AD644)</f>
        <v>0</v>
      </c>
      <c r="AF644" s="771"/>
      <c r="AG644" s="771"/>
      <c r="AH644" s="771"/>
      <c r="AI644" s="343"/>
      <c r="AJ644" s="770"/>
      <c r="AK644" s="770"/>
      <c r="AL644" s="770"/>
      <c r="AM644" s="346"/>
      <c r="AN644" s="770"/>
      <c r="AO644" s="770"/>
      <c r="AP644" s="770"/>
      <c r="AQ644" s="346"/>
      <c r="AR644" s="341">
        <f>L644+P644+T644+X644+AB644+AF644+AJ644+AN644+H644</f>
        <v>127</v>
      </c>
      <c r="AS644" s="341"/>
      <c r="AT644" s="341"/>
      <c r="AU644" s="317">
        <f>AR644+AS644+AT644</f>
        <v>127</v>
      </c>
      <c r="AV644" s="332">
        <f>((AU644/BC644)*BB644)/1000</f>
        <v>0.22013333333333332</v>
      </c>
      <c r="AW644" s="347">
        <f>(AU644*BD644)/1000</f>
        <v>9.5885000000000012E-2</v>
      </c>
      <c r="AX644" s="355"/>
      <c r="AY644" s="725"/>
      <c r="AZ644" s="772"/>
      <c r="BA644" s="772"/>
      <c r="BB644" s="355">
        <v>52</v>
      </c>
      <c r="BC644" s="773">
        <v>30</v>
      </c>
      <c r="BD644" s="355">
        <v>0.755</v>
      </c>
      <c r="BE644" s="350"/>
    </row>
    <row r="645" spans="1:57" s="351" customFormat="1" ht="15" customHeight="1" x14ac:dyDescent="0.25">
      <c r="A645" s="501"/>
      <c r="B645" s="597"/>
      <c r="C645" s="598" t="s">
        <v>30</v>
      </c>
      <c r="D645" s="599"/>
      <c r="E645" s="566"/>
      <c r="F645" s="566"/>
      <c r="G645" s="566"/>
      <c r="H645" s="712"/>
      <c r="I645" s="712"/>
      <c r="J645" s="712"/>
      <c r="K645" s="712"/>
      <c r="L645" s="712"/>
      <c r="M645" s="712"/>
      <c r="N645" s="712"/>
      <c r="O645" s="712"/>
      <c r="P645" s="712"/>
      <c r="Q645" s="712"/>
      <c r="R645" s="712"/>
      <c r="S645" s="712"/>
      <c r="T645" s="712">
        <f>SUM(T644:T644)</f>
        <v>127</v>
      </c>
      <c r="U645" s="712"/>
      <c r="V645" s="712"/>
      <c r="W645" s="712">
        <f>SUM(W644:W644)</f>
        <v>127</v>
      </c>
      <c r="X645" s="712"/>
      <c r="Y645" s="712"/>
      <c r="Z645" s="712"/>
      <c r="AA645" s="712"/>
      <c r="AB645" s="712"/>
      <c r="AC645" s="712"/>
      <c r="AD645" s="712"/>
      <c r="AE645" s="712"/>
      <c r="AF645" s="712"/>
      <c r="AG645" s="712"/>
      <c r="AH645" s="712"/>
      <c r="AI645" s="712"/>
      <c r="AJ645" s="712"/>
      <c r="AK645" s="712"/>
      <c r="AL645" s="712"/>
      <c r="AM645" s="712"/>
      <c r="AN645" s="712"/>
      <c r="AO645" s="712"/>
      <c r="AP645" s="712"/>
      <c r="AQ645" s="712"/>
      <c r="AR645" s="712">
        <f>SUM(AR644:AR644)</f>
        <v>127</v>
      </c>
      <c r="AS645" s="712"/>
      <c r="AT645" s="712"/>
      <c r="AU645" s="712">
        <f>SUM(AU644:AU644)</f>
        <v>127</v>
      </c>
      <c r="AV645" s="718">
        <f>SUM(AV644:AV644)</f>
        <v>0.22013333333333332</v>
      </c>
      <c r="AW645" s="718">
        <f>SUM(AW644:AW644)</f>
        <v>9.5885000000000012E-2</v>
      </c>
      <c r="AX645" s="406"/>
      <c r="AY645" s="600"/>
      <c r="AZ645" s="600"/>
      <c r="BA645" s="507"/>
      <c r="BB645" s="406"/>
      <c r="BC645" s="406"/>
      <c r="BD645" s="406"/>
      <c r="BE645" s="600"/>
    </row>
    <row r="646" spans="1:57" s="351" customFormat="1" ht="15" customHeight="1" x14ac:dyDescent="0.25">
      <c r="A646" s="352">
        <v>1</v>
      </c>
      <c r="B646" s="768">
        <v>727542251004</v>
      </c>
      <c r="C646" s="661" t="s">
        <v>531</v>
      </c>
      <c r="D646" s="756" t="s">
        <v>29</v>
      </c>
      <c r="E646" s="775" t="s">
        <v>59</v>
      </c>
      <c r="F646" s="775" t="s">
        <v>105</v>
      </c>
      <c r="G646" s="775" t="s">
        <v>51</v>
      </c>
      <c r="H646" s="591"/>
      <c r="I646" s="341"/>
      <c r="J646" s="341"/>
      <c r="K646" s="341"/>
      <c r="L646" s="341"/>
      <c r="M646" s="341"/>
      <c r="N646" s="341"/>
      <c r="O646" s="341"/>
      <c r="P646" s="341"/>
      <c r="Q646" s="341"/>
      <c r="R646" s="341"/>
      <c r="S646" s="341"/>
      <c r="T646" s="341"/>
      <c r="U646" s="341"/>
      <c r="V646" s="341"/>
      <c r="W646" s="341"/>
      <c r="X646" s="341"/>
      <c r="Y646" s="341"/>
      <c r="Z646" s="341"/>
      <c r="AA646" s="341"/>
      <c r="AB646" s="341"/>
      <c r="AC646" s="341"/>
      <c r="AD646" s="341"/>
      <c r="AE646" s="341"/>
      <c r="AF646" s="341">
        <v>10</v>
      </c>
      <c r="AG646" s="341"/>
      <c r="AH646" s="341"/>
      <c r="AI646" s="341">
        <f>AF646+AG646+AH646</f>
        <v>10</v>
      </c>
      <c r="AJ646" s="654"/>
      <c r="AK646" s="654"/>
      <c r="AL646" s="654"/>
      <c r="AM646" s="654"/>
      <c r="AN646" s="654"/>
      <c r="AO646" s="654"/>
      <c r="AP646" s="654"/>
      <c r="AQ646" s="654"/>
      <c r="AR646" s="341">
        <f>L646+P646+T646+X646+AB646+AF646+AJ646+AN646+H646</f>
        <v>10</v>
      </c>
      <c r="AS646" s="341"/>
      <c r="AT646" s="341"/>
      <c r="AU646" s="317">
        <f>AR646+AS646+AT646</f>
        <v>10</v>
      </c>
      <c r="AV646" s="655">
        <f>((AU646/BC646)*BB646)/1000</f>
        <v>1.7333333333333333E-2</v>
      </c>
      <c r="AW646" s="656">
        <f>(AU646*BD646)/1000</f>
        <v>7.5499999999999994E-3</v>
      </c>
      <c r="AX646" s="605"/>
      <c r="AY646" s="605"/>
      <c r="AZ646" s="753"/>
      <c r="BA646" s="776"/>
      <c r="BB646" s="355">
        <v>52</v>
      </c>
      <c r="BC646" s="773">
        <v>30</v>
      </c>
      <c r="BD646" s="355">
        <v>0.755</v>
      </c>
      <c r="BE646" s="753"/>
    </row>
    <row r="647" spans="1:57" s="351" customFormat="1" ht="15" customHeight="1" x14ac:dyDescent="0.25">
      <c r="A647" s="352" t="s">
        <v>190</v>
      </c>
      <c r="B647" s="768">
        <v>727542251004</v>
      </c>
      <c r="C647" s="661" t="s">
        <v>531</v>
      </c>
      <c r="D647" s="355" t="s">
        <v>29</v>
      </c>
      <c r="E647" s="768">
        <v>1</v>
      </c>
      <c r="F647" s="768">
        <v>86</v>
      </c>
      <c r="G647" s="768">
        <v>10</v>
      </c>
      <c r="H647" s="770"/>
      <c r="I647" s="771"/>
      <c r="J647" s="771"/>
      <c r="K647" s="343"/>
      <c r="L647" s="771"/>
      <c r="M647" s="771"/>
      <c r="N647" s="771"/>
      <c r="O647" s="343"/>
      <c r="P647" s="771"/>
      <c r="Q647" s="771"/>
      <c r="R647" s="771"/>
      <c r="S647" s="343"/>
      <c r="T647" s="771">
        <v>388</v>
      </c>
      <c r="U647" s="771"/>
      <c r="V647" s="771"/>
      <c r="W647" s="343">
        <f>SUM(T647:V647)</f>
        <v>388</v>
      </c>
      <c r="X647" s="770"/>
      <c r="Y647" s="770"/>
      <c r="Z647" s="770"/>
      <c r="AA647" s="346"/>
      <c r="AB647" s="771"/>
      <c r="AC647" s="771"/>
      <c r="AD647" s="771"/>
      <c r="AE647" s="343">
        <f>SUM(AB647:AD647)</f>
        <v>0</v>
      </c>
      <c r="AF647" s="771"/>
      <c r="AG647" s="771"/>
      <c r="AH647" s="771"/>
      <c r="AI647" s="343">
        <f>SUM(AF647:AH647)</f>
        <v>0</v>
      </c>
      <c r="AJ647" s="770"/>
      <c r="AK647" s="770"/>
      <c r="AL647" s="770"/>
      <c r="AM647" s="346"/>
      <c r="AN647" s="770"/>
      <c r="AO647" s="770"/>
      <c r="AP647" s="770"/>
      <c r="AQ647" s="346"/>
      <c r="AR647" s="341">
        <f>L647+P647+T647+X647+AB647+AF647+AJ647+AN647+H647</f>
        <v>388</v>
      </c>
      <c r="AS647" s="341"/>
      <c r="AT647" s="341"/>
      <c r="AU647" s="317">
        <f>AR647+AS647+AT647</f>
        <v>388</v>
      </c>
      <c r="AV647" s="332">
        <f>((AU647/BC647)*BB647)/1000</f>
        <v>0.67253333333333332</v>
      </c>
      <c r="AW647" s="347">
        <f>(AU647*BD647)/1000</f>
        <v>0.29293999999999998</v>
      </c>
      <c r="AX647" s="355"/>
      <c r="AY647" s="725"/>
      <c r="AZ647" s="772"/>
      <c r="BA647" s="772"/>
      <c r="BB647" s="355">
        <v>52</v>
      </c>
      <c r="BC647" s="773">
        <v>30</v>
      </c>
      <c r="BD647" s="355">
        <v>0.755</v>
      </c>
      <c r="BE647" s="350"/>
    </row>
    <row r="648" spans="1:57" s="351" customFormat="1" ht="15" customHeight="1" x14ac:dyDescent="0.25">
      <c r="A648" s="501"/>
      <c r="B648" s="675"/>
      <c r="C648" s="598" t="s">
        <v>30</v>
      </c>
      <c r="D648" s="599"/>
      <c r="E648" s="566"/>
      <c r="F648" s="566"/>
      <c r="G648" s="566"/>
      <c r="H648" s="569"/>
      <c r="I648" s="569"/>
      <c r="J648" s="569"/>
      <c r="K648" s="569"/>
      <c r="L648" s="569"/>
      <c r="M648" s="569"/>
      <c r="N648" s="569"/>
      <c r="O648" s="569"/>
      <c r="P648" s="569"/>
      <c r="Q648" s="569"/>
      <c r="R648" s="569"/>
      <c r="S648" s="569"/>
      <c r="T648" s="569">
        <f>SUM(T646:T647)</f>
        <v>388</v>
      </c>
      <c r="U648" s="569"/>
      <c r="V648" s="569"/>
      <c r="W648" s="569">
        <f>SUM(W646:W647)</f>
        <v>388</v>
      </c>
      <c r="X648" s="569"/>
      <c r="Y648" s="569"/>
      <c r="Z648" s="569"/>
      <c r="AA648" s="569"/>
      <c r="AB648" s="569"/>
      <c r="AC648" s="569"/>
      <c r="AD648" s="569"/>
      <c r="AE648" s="569"/>
      <c r="AF648" s="569">
        <f>SUM(AF646:AF647)</f>
        <v>10</v>
      </c>
      <c r="AG648" s="569"/>
      <c r="AH648" s="569"/>
      <c r="AI648" s="569">
        <f>SUM(AI646:AI647)</f>
        <v>10</v>
      </c>
      <c r="AJ648" s="569"/>
      <c r="AK648" s="569"/>
      <c r="AL648" s="569"/>
      <c r="AM648" s="569"/>
      <c r="AN648" s="569"/>
      <c r="AO648" s="569"/>
      <c r="AP648" s="569"/>
      <c r="AQ648" s="569"/>
      <c r="AR648" s="569">
        <f>SUM(AR646:AR647)</f>
        <v>398</v>
      </c>
      <c r="AS648" s="569"/>
      <c r="AT648" s="569"/>
      <c r="AU648" s="569">
        <f>SUM(AU646:AU647)</f>
        <v>398</v>
      </c>
      <c r="AV648" s="570">
        <f>SUM(AV646:AV647)</f>
        <v>0.68986666666666663</v>
      </c>
      <c r="AW648" s="570">
        <f>SUM(AW646:AW647)</f>
        <v>0.30048999999999998</v>
      </c>
      <c r="AX648" s="406"/>
      <c r="AY648" s="600"/>
      <c r="AZ648" s="600"/>
      <c r="BA648" s="507"/>
      <c r="BB648" s="595"/>
      <c r="BC648" s="406"/>
      <c r="BD648" s="406"/>
      <c r="BE648" s="600"/>
    </row>
    <row r="649" spans="1:57" s="351" customFormat="1" ht="15" customHeight="1" x14ac:dyDescent="0.25">
      <c r="A649" s="352" t="s">
        <v>59</v>
      </c>
      <c r="B649" s="768">
        <v>727543561006</v>
      </c>
      <c r="C649" s="769" t="s">
        <v>532</v>
      </c>
      <c r="D649" s="355" t="s">
        <v>29</v>
      </c>
      <c r="E649" s="768">
        <v>1</v>
      </c>
      <c r="F649" s="768">
        <v>87</v>
      </c>
      <c r="G649" s="768">
        <v>10</v>
      </c>
      <c r="H649" s="770"/>
      <c r="I649" s="771"/>
      <c r="J649" s="771"/>
      <c r="K649" s="343"/>
      <c r="L649" s="771"/>
      <c r="M649" s="771"/>
      <c r="N649" s="771"/>
      <c r="O649" s="343"/>
      <c r="P649" s="771"/>
      <c r="Q649" s="771"/>
      <c r="R649" s="771"/>
      <c r="S649" s="343"/>
      <c r="T649" s="771">
        <v>22</v>
      </c>
      <c r="U649" s="771"/>
      <c r="V649" s="771"/>
      <c r="W649" s="343">
        <f>SUM(T649:V649)</f>
        <v>22</v>
      </c>
      <c r="X649" s="770"/>
      <c r="Y649" s="770"/>
      <c r="Z649" s="770"/>
      <c r="AA649" s="346"/>
      <c r="AB649" s="771"/>
      <c r="AC649" s="771"/>
      <c r="AD649" s="771"/>
      <c r="AE649" s="343">
        <f>SUM(AB649:AD649)</f>
        <v>0</v>
      </c>
      <c r="AF649" s="771"/>
      <c r="AG649" s="771"/>
      <c r="AH649" s="771"/>
      <c r="AI649" s="343">
        <f>SUM(AF649:AH649)</f>
        <v>0</v>
      </c>
      <c r="AJ649" s="770"/>
      <c r="AK649" s="770"/>
      <c r="AL649" s="770"/>
      <c r="AM649" s="346"/>
      <c r="AN649" s="770"/>
      <c r="AO649" s="770"/>
      <c r="AP649" s="770"/>
      <c r="AQ649" s="346"/>
      <c r="AR649" s="341">
        <f>L649+P649+T649+X649+AB649+AF649+AJ649+AN649+H649</f>
        <v>22</v>
      </c>
      <c r="AS649" s="341"/>
      <c r="AT649" s="341"/>
      <c r="AU649" s="317">
        <f>AR649+AS649+AT649</f>
        <v>22</v>
      </c>
      <c r="AV649" s="332">
        <f>((AU649/BC649)*BB649)/1000</f>
        <v>0.1144</v>
      </c>
      <c r="AW649" s="347">
        <f>(AU649*BD649)/1000</f>
        <v>7.7219999999999997E-2</v>
      </c>
      <c r="AX649" s="355"/>
      <c r="AY649" s="725"/>
      <c r="AZ649" s="772"/>
      <c r="BA649" s="772"/>
      <c r="BB649" s="355">
        <v>52</v>
      </c>
      <c r="BC649" s="773">
        <v>10</v>
      </c>
      <c r="BD649" s="355">
        <v>3.51</v>
      </c>
      <c r="BE649" s="350"/>
    </row>
    <row r="650" spans="1:57" s="351" customFormat="1" ht="15" customHeight="1" x14ac:dyDescent="0.25">
      <c r="A650" s="352" t="s">
        <v>190</v>
      </c>
      <c r="B650" s="768">
        <v>727543561006</v>
      </c>
      <c r="C650" s="769" t="s">
        <v>532</v>
      </c>
      <c r="D650" s="355" t="s">
        <v>29</v>
      </c>
      <c r="E650" s="768">
        <v>1</v>
      </c>
      <c r="F650" s="768">
        <v>89</v>
      </c>
      <c r="G650" s="768">
        <v>10</v>
      </c>
      <c r="H650" s="770"/>
      <c r="I650" s="771"/>
      <c r="J650" s="771"/>
      <c r="K650" s="343"/>
      <c r="L650" s="771"/>
      <c r="M650" s="771"/>
      <c r="N650" s="771"/>
      <c r="O650" s="343"/>
      <c r="P650" s="771"/>
      <c r="Q650" s="771"/>
      <c r="R650" s="771"/>
      <c r="S650" s="343"/>
      <c r="T650" s="771">
        <v>98</v>
      </c>
      <c r="U650" s="771"/>
      <c r="V650" s="771"/>
      <c r="W650" s="343">
        <f>SUM(T650:V650)</f>
        <v>98</v>
      </c>
      <c r="X650" s="770"/>
      <c r="Y650" s="770"/>
      <c r="Z650" s="770"/>
      <c r="AA650" s="346"/>
      <c r="AB650" s="771"/>
      <c r="AC650" s="771"/>
      <c r="AD650" s="771"/>
      <c r="AE650" s="343">
        <f>SUM(AB650:AD650)</f>
        <v>0</v>
      </c>
      <c r="AF650" s="771"/>
      <c r="AG650" s="771"/>
      <c r="AH650" s="771"/>
      <c r="AI650" s="343">
        <f>SUM(AF650:AH650)</f>
        <v>0</v>
      </c>
      <c r="AJ650" s="770"/>
      <c r="AK650" s="770"/>
      <c r="AL650" s="770"/>
      <c r="AM650" s="346"/>
      <c r="AN650" s="770"/>
      <c r="AO650" s="770"/>
      <c r="AP650" s="770"/>
      <c r="AQ650" s="346"/>
      <c r="AR650" s="341">
        <f>L650+P650+T650+X650+AB650+AF650+AJ650+AN650+H650</f>
        <v>98</v>
      </c>
      <c r="AS650" s="341"/>
      <c r="AT650" s="341"/>
      <c r="AU650" s="317">
        <f>AR650+AS650+AT650</f>
        <v>98</v>
      </c>
      <c r="AV650" s="332">
        <f>((AU650/BC650)*BB650)/1000</f>
        <v>0.50960000000000005</v>
      </c>
      <c r="AW650" s="347">
        <f>(AU650*BD650)/1000</f>
        <v>0.34397999999999995</v>
      </c>
      <c r="AX650" s="355"/>
      <c r="AY650" s="725"/>
      <c r="AZ650" s="772"/>
      <c r="BA650" s="772"/>
      <c r="BB650" s="355">
        <v>52</v>
      </c>
      <c r="BC650" s="773">
        <v>10</v>
      </c>
      <c r="BD650" s="355">
        <v>3.51</v>
      </c>
      <c r="BE650" s="350"/>
    </row>
    <row r="651" spans="1:57" s="351" customFormat="1" ht="15" customHeight="1" x14ac:dyDescent="0.25">
      <c r="A651" s="501"/>
      <c r="B651" s="597"/>
      <c r="C651" s="598" t="s">
        <v>30</v>
      </c>
      <c r="D651" s="599"/>
      <c r="E651" s="566"/>
      <c r="F651" s="566"/>
      <c r="G651" s="566"/>
      <c r="H651" s="712"/>
      <c r="I651" s="712"/>
      <c r="J651" s="712"/>
      <c r="K651" s="712"/>
      <c r="L651" s="712"/>
      <c r="M651" s="712"/>
      <c r="N651" s="712"/>
      <c r="O651" s="712"/>
      <c r="P651" s="712"/>
      <c r="Q651" s="712"/>
      <c r="R651" s="712"/>
      <c r="S651" s="712"/>
      <c r="T651" s="712">
        <f>SUM(T649:T650)</f>
        <v>120</v>
      </c>
      <c r="U651" s="712"/>
      <c r="V651" s="712"/>
      <c r="W651" s="712">
        <f>SUM(W649:W650)</f>
        <v>120</v>
      </c>
      <c r="X651" s="712"/>
      <c r="Y651" s="712"/>
      <c r="Z651" s="712"/>
      <c r="AA651" s="712"/>
      <c r="AB651" s="712"/>
      <c r="AC651" s="712"/>
      <c r="AD651" s="712"/>
      <c r="AE651" s="712"/>
      <c r="AF651" s="712"/>
      <c r="AG651" s="712"/>
      <c r="AH651" s="712"/>
      <c r="AI651" s="712"/>
      <c r="AJ651" s="712"/>
      <c r="AK651" s="712"/>
      <c r="AL651" s="712"/>
      <c r="AM651" s="712"/>
      <c r="AN651" s="712"/>
      <c r="AO651" s="712"/>
      <c r="AP651" s="712"/>
      <c r="AQ651" s="712"/>
      <c r="AR651" s="712">
        <f>SUM(AR649:AR650)</f>
        <v>120</v>
      </c>
      <c r="AS651" s="712"/>
      <c r="AT651" s="712"/>
      <c r="AU651" s="712">
        <f>SUM(AU649:AU650)</f>
        <v>120</v>
      </c>
      <c r="AV651" s="718">
        <f>SUM(AV649:AV650)</f>
        <v>0.62400000000000011</v>
      </c>
      <c r="AW651" s="718">
        <f>SUM(AW649:AW650)</f>
        <v>0.42119999999999996</v>
      </c>
      <c r="AX651" s="406"/>
      <c r="AY651" s="600"/>
      <c r="AZ651" s="600"/>
      <c r="BA651" s="507"/>
      <c r="BB651" s="406"/>
      <c r="BC651" s="406"/>
      <c r="BD651" s="406"/>
      <c r="BE651" s="600"/>
    </row>
    <row r="652" spans="1:57" s="351" customFormat="1" ht="15" customHeight="1" x14ac:dyDescent="0.25">
      <c r="A652" s="501"/>
      <c r="B652" s="597"/>
      <c r="C652" s="777" t="s">
        <v>62</v>
      </c>
      <c r="D652" s="599"/>
      <c r="E652" s="566"/>
      <c r="F652" s="566"/>
      <c r="G652" s="566"/>
      <c r="H652" s="712"/>
      <c r="I652" s="712"/>
      <c r="J652" s="712"/>
      <c r="K652" s="712"/>
      <c r="L652" s="712"/>
      <c r="M652" s="712"/>
      <c r="N652" s="712"/>
      <c r="O652" s="712"/>
      <c r="P652" s="712"/>
      <c r="Q652" s="712"/>
      <c r="R652" s="712"/>
      <c r="S652" s="712"/>
      <c r="T652" s="712"/>
      <c r="U652" s="712"/>
      <c r="V652" s="712"/>
      <c r="W652" s="712"/>
      <c r="X652" s="712"/>
      <c r="Y652" s="712"/>
      <c r="Z652" s="712"/>
      <c r="AA652" s="712"/>
      <c r="AB652" s="712"/>
      <c r="AC652" s="712"/>
      <c r="AD652" s="712"/>
      <c r="AE652" s="712"/>
      <c r="AF652" s="712"/>
      <c r="AG652" s="712"/>
      <c r="AH652" s="712"/>
      <c r="AI652" s="712"/>
      <c r="AJ652" s="712"/>
      <c r="AK652" s="712"/>
      <c r="AL652" s="712"/>
      <c r="AM652" s="712"/>
      <c r="AN652" s="712"/>
      <c r="AO652" s="712"/>
      <c r="AP652" s="712"/>
      <c r="AQ652" s="712"/>
      <c r="AR652" s="712"/>
      <c r="AS652" s="712"/>
      <c r="AT652" s="712"/>
      <c r="AU652" s="712"/>
      <c r="AV652" s="718"/>
      <c r="AW652" s="718"/>
      <c r="AX652" s="406"/>
      <c r="AY652" s="600"/>
      <c r="AZ652" s="600"/>
      <c r="BA652" s="507"/>
      <c r="BB652" s="406"/>
      <c r="BC652" s="406"/>
      <c r="BD652" s="406"/>
      <c r="BE652" s="600"/>
    </row>
    <row r="653" spans="1:57" s="351" customFormat="1" ht="15" customHeight="1" x14ac:dyDescent="0.25">
      <c r="A653" s="511">
        <v>1</v>
      </c>
      <c r="B653" s="422" t="s">
        <v>533</v>
      </c>
      <c r="C653" s="742" t="s">
        <v>534</v>
      </c>
      <c r="D653" s="559" t="s">
        <v>29</v>
      </c>
      <c r="E653" s="559">
        <v>12</v>
      </c>
      <c r="F653" s="559">
        <v>56</v>
      </c>
      <c r="G653" s="559">
        <v>3144</v>
      </c>
      <c r="H653" s="557"/>
      <c r="I653" s="557"/>
      <c r="J653" s="557"/>
      <c r="K653" s="557"/>
      <c r="L653" s="557">
        <v>1</v>
      </c>
      <c r="M653" s="557"/>
      <c r="N653" s="557"/>
      <c r="O653" s="557">
        <v>1</v>
      </c>
      <c r="P653" s="557"/>
      <c r="Q653" s="557"/>
      <c r="R653" s="557"/>
      <c r="S653" s="557"/>
      <c r="T653" s="557"/>
      <c r="U653" s="557"/>
      <c r="V653" s="557"/>
      <c r="W653" s="557"/>
      <c r="X653" s="557"/>
      <c r="Y653" s="557"/>
      <c r="Z653" s="557"/>
      <c r="AA653" s="557"/>
      <c r="AB653" s="557"/>
      <c r="AC653" s="557"/>
      <c r="AD653" s="557"/>
      <c r="AE653" s="557"/>
      <c r="AF653" s="729">
        <v>774</v>
      </c>
      <c r="AG653" s="729"/>
      <c r="AH653" s="729"/>
      <c r="AI653" s="729">
        <v>774</v>
      </c>
      <c r="AJ653" s="557"/>
      <c r="AK653" s="557"/>
      <c r="AL653" s="557"/>
      <c r="AM653" s="557"/>
      <c r="AN653" s="557"/>
      <c r="AO653" s="557"/>
      <c r="AP653" s="557"/>
      <c r="AQ653" s="557"/>
      <c r="AR653" s="341">
        <f>L653+P653+T653+X653+AB653+AF653+AJ653+AN653+H653</f>
        <v>775</v>
      </c>
      <c r="AS653" s="341"/>
      <c r="AT653" s="341"/>
      <c r="AU653" s="317">
        <f>AR653+AS653+AT653</f>
        <v>775</v>
      </c>
      <c r="AV653" s="332">
        <f>((AU653/BC653)*BB653)/1000</f>
        <v>0.53281250000000002</v>
      </c>
      <c r="AW653" s="558">
        <f>(AU653*BD653)/1000</f>
        <v>0.35727500000000001</v>
      </c>
      <c r="AX653" s="560"/>
      <c r="AY653" s="560"/>
      <c r="AZ653" s="359"/>
      <c r="BA653" s="359"/>
      <c r="BB653" s="673">
        <v>44</v>
      </c>
      <c r="BC653" s="352">
        <v>64</v>
      </c>
      <c r="BD653" s="611">
        <v>0.46100000000000002</v>
      </c>
      <c r="BE653" s="565"/>
    </row>
    <row r="654" spans="1:57" s="351" customFormat="1" ht="15" customHeight="1" x14ac:dyDescent="0.25">
      <c r="A654" s="511">
        <v>2</v>
      </c>
      <c r="B654" s="422" t="s">
        <v>535</v>
      </c>
      <c r="C654" s="742" t="s">
        <v>534</v>
      </c>
      <c r="D654" s="559" t="s">
        <v>29</v>
      </c>
      <c r="E654" s="559">
        <v>4</v>
      </c>
      <c r="F654" s="559">
        <v>56</v>
      </c>
      <c r="G654" s="559">
        <v>3144</v>
      </c>
      <c r="H654" s="557"/>
      <c r="I654" s="557"/>
      <c r="J654" s="557"/>
      <c r="K654" s="557"/>
      <c r="L654" s="557"/>
      <c r="M654" s="557"/>
      <c r="N654" s="557"/>
      <c r="O654" s="557"/>
      <c r="P654" s="557"/>
      <c r="Q654" s="557"/>
      <c r="R654" s="557"/>
      <c r="S654" s="557"/>
      <c r="T654" s="557"/>
      <c r="U654" s="557"/>
      <c r="V654" s="557"/>
      <c r="W654" s="557"/>
      <c r="X654" s="557"/>
      <c r="Y654" s="557"/>
      <c r="Z654" s="557"/>
      <c r="AA654" s="557"/>
      <c r="AB654" s="557"/>
      <c r="AC654" s="557"/>
      <c r="AD654" s="557"/>
      <c r="AE654" s="557"/>
      <c r="AF654" s="729">
        <v>224</v>
      </c>
      <c r="AG654" s="729"/>
      <c r="AH654" s="729"/>
      <c r="AI654" s="729">
        <v>224</v>
      </c>
      <c r="AJ654" s="557"/>
      <c r="AK654" s="557"/>
      <c r="AL654" s="557"/>
      <c r="AM654" s="557"/>
      <c r="AN654" s="557"/>
      <c r="AO654" s="557"/>
      <c r="AP654" s="557"/>
      <c r="AQ654" s="557"/>
      <c r="AR654" s="341">
        <f>L654+P654+T654+X654+AB654+AF654+AJ654+AN654+H654</f>
        <v>224</v>
      </c>
      <c r="AS654" s="341"/>
      <c r="AT654" s="341"/>
      <c r="AU654" s="317">
        <f>AR654+AS654+AT654</f>
        <v>224</v>
      </c>
      <c r="AV654" s="332">
        <f>((AU654/BC654)*BB654)/1000</f>
        <v>0.154</v>
      </c>
      <c r="AW654" s="558">
        <f>(AU654*BD654)/1000</f>
        <v>0.10326400000000001</v>
      </c>
      <c r="AX654" s="560"/>
      <c r="AY654" s="560"/>
      <c r="AZ654" s="359"/>
      <c r="BA654" s="359"/>
      <c r="BB654" s="673">
        <v>44</v>
      </c>
      <c r="BC654" s="352">
        <v>64</v>
      </c>
      <c r="BD654" s="611">
        <v>0.46100000000000002</v>
      </c>
      <c r="BE654" s="565"/>
    </row>
    <row r="655" spans="1:57" s="351" customFormat="1" ht="15" customHeight="1" x14ac:dyDescent="0.25">
      <c r="A655" s="511">
        <v>3</v>
      </c>
      <c r="B655" s="422" t="s">
        <v>535</v>
      </c>
      <c r="C655" s="742" t="s">
        <v>534</v>
      </c>
      <c r="D655" s="559" t="s">
        <v>29</v>
      </c>
      <c r="E655" s="559">
        <v>21</v>
      </c>
      <c r="F655" s="559">
        <v>55</v>
      </c>
      <c r="G655" s="559" t="s">
        <v>536</v>
      </c>
      <c r="H655" s="557"/>
      <c r="I655" s="557"/>
      <c r="J655" s="557"/>
      <c r="K655" s="557"/>
      <c r="L655" s="557"/>
      <c r="M655" s="557"/>
      <c r="N655" s="557"/>
      <c r="O655" s="557"/>
      <c r="P655" s="557"/>
      <c r="Q655" s="557"/>
      <c r="R655" s="557"/>
      <c r="S655" s="557"/>
      <c r="T655" s="557"/>
      <c r="U655" s="557"/>
      <c r="V655" s="557"/>
      <c r="W655" s="557"/>
      <c r="X655" s="557"/>
      <c r="Y655" s="557"/>
      <c r="Z655" s="557"/>
      <c r="AA655" s="557"/>
      <c r="AB655" s="557"/>
      <c r="AC655" s="557"/>
      <c r="AD655" s="557"/>
      <c r="AE655" s="557"/>
      <c r="AF655" s="729">
        <v>2038</v>
      </c>
      <c r="AG655" s="729"/>
      <c r="AH655" s="729"/>
      <c r="AI655" s="729">
        <v>2038</v>
      </c>
      <c r="AJ655" s="557"/>
      <c r="AK655" s="557"/>
      <c r="AL655" s="557"/>
      <c r="AM655" s="557"/>
      <c r="AN655" s="557"/>
      <c r="AO655" s="557"/>
      <c r="AP655" s="557"/>
      <c r="AQ655" s="557"/>
      <c r="AR655" s="341">
        <f>L655+P655+T655+X655+AB655+AF655+AJ655+AN655+H655</f>
        <v>2038</v>
      </c>
      <c r="AS655" s="341"/>
      <c r="AT655" s="341"/>
      <c r="AU655" s="317">
        <f>AR655+AS655+AT655</f>
        <v>2038</v>
      </c>
      <c r="AV655" s="332">
        <f>((AU655/BC655)*BB655)/1000</f>
        <v>1.401125</v>
      </c>
      <c r="AW655" s="558">
        <f>(AU655*BD655)/1000</f>
        <v>0.93951800000000008</v>
      </c>
      <c r="AX655" s="560"/>
      <c r="AY655" s="560"/>
      <c r="AZ655" s="359"/>
      <c r="BA655" s="359"/>
      <c r="BB655" s="673">
        <v>44</v>
      </c>
      <c r="BC655" s="352">
        <v>64</v>
      </c>
      <c r="BD655" s="611">
        <v>0.46100000000000002</v>
      </c>
      <c r="BE655" s="565"/>
    </row>
    <row r="656" spans="1:57" s="351" customFormat="1" ht="15" customHeight="1" x14ac:dyDescent="0.25">
      <c r="A656" s="511">
        <v>4</v>
      </c>
      <c r="B656" s="422" t="s">
        <v>535</v>
      </c>
      <c r="C656" s="742" t="s">
        <v>534</v>
      </c>
      <c r="D656" s="559" t="s">
        <v>29</v>
      </c>
      <c r="E656" s="559">
        <v>20</v>
      </c>
      <c r="F656" s="559">
        <v>53</v>
      </c>
      <c r="G656" s="559">
        <v>3144</v>
      </c>
      <c r="H656" s="557"/>
      <c r="I656" s="557"/>
      <c r="J656" s="557"/>
      <c r="K656" s="557"/>
      <c r="L656" s="557">
        <v>4</v>
      </c>
      <c r="M656" s="557"/>
      <c r="N656" s="557"/>
      <c r="O656" s="557">
        <v>4</v>
      </c>
      <c r="P656" s="557"/>
      <c r="Q656" s="557"/>
      <c r="R656" s="557"/>
      <c r="S656" s="557"/>
      <c r="T656" s="557"/>
      <c r="U656" s="557"/>
      <c r="V656" s="557"/>
      <c r="W656" s="557"/>
      <c r="X656" s="557"/>
      <c r="Y656" s="557"/>
      <c r="Z656" s="557"/>
      <c r="AA656" s="557"/>
      <c r="AB656" s="557"/>
      <c r="AC656" s="557"/>
      <c r="AD656" s="557"/>
      <c r="AE656" s="557"/>
      <c r="AF656" s="729">
        <v>450</v>
      </c>
      <c r="AG656" s="729"/>
      <c r="AH656" s="729"/>
      <c r="AI656" s="729">
        <v>450</v>
      </c>
      <c r="AJ656" s="557"/>
      <c r="AK656" s="557"/>
      <c r="AL656" s="557"/>
      <c r="AM656" s="557"/>
      <c r="AN656" s="557"/>
      <c r="AO656" s="557"/>
      <c r="AP656" s="557"/>
      <c r="AQ656" s="557"/>
      <c r="AR656" s="341">
        <f>L656+P656+T656+X656+AB656+AF656+AJ656+AN656+H656</f>
        <v>454</v>
      </c>
      <c r="AS656" s="341"/>
      <c r="AT656" s="341"/>
      <c r="AU656" s="317">
        <f>AR656+AS656+AT656</f>
        <v>454</v>
      </c>
      <c r="AV656" s="332">
        <f>((AU656/BC656)*BB656)/1000</f>
        <v>0.31212499999999999</v>
      </c>
      <c r="AW656" s="558">
        <f>(AU656*BD656)/1000</f>
        <v>0.20929400000000001</v>
      </c>
      <c r="AX656" s="560"/>
      <c r="AY656" s="560"/>
      <c r="AZ656" s="359"/>
      <c r="BA656" s="359"/>
      <c r="BB656" s="673">
        <v>44</v>
      </c>
      <c r="BC656" s="352">
        <v>64</v>
      </c>
      <c r="BD656" s="611">
        <v>0.46100000000000002</v>
      </c>
      <c r="BE656" s="565"/>
    </row>
    <row r="657" spans="1:57" s="351" customFormat="1" ht="15" customHeight="1" x14ac:dyDescent="0.25">
      <c r="A657" s="566"/>
      <c r="B657" s="567"/>
      <c r="C657" s="376" t="s">
        <v>53</v>
      </c>
      <c r="D657" s="568"/>
      <c r="E657" s="568"/>
      <c r="F657" s="568"/>
      <c r="G657" s="568"/>
      <c r="H657" s="569"/>
      <c r="I657" s="569"/>
      <c r="J657" s="569"/>
      <c r="K657" s="569"/>
      <c r="L657" s="569">
        <f>SUM(L644:L656)</f>
        <v>5</v>
      </c>
      <c r="M657" s="569"/>
      <c r="N657" s="569"/>
      <c r="O657" s="569">
        <f>SUM(O644:O656)</f>
        <v>5</v>
      </c>
      <c r="P657" s="569"/>
      <c r="Q657" s="569"/>
      <c r="R657" s="569"/>
      <c r="S657" s="569"/>
      <c r="T657" s="569"/>
      <c r="U657" s="569"/>
      <c r="V657" s="569"/>
      <c r="W657" s="569"/>
      <c r="X657" s="569"/>
      <c r="Y657" s="569"/>
      <c r="Z657" s="569"/>
      <c r="AA657" s="569"/>
      <c r="AB657" s="569"/>
      <c r="AC657" s="569"/>
      <c r="AD657" s="569"/>
      <c r="AE657" s="569"/>
      <c r="AF657" s="569">
        <f>SUM(AF653:AF656)</f>
        <v>3486</v>
      </c>
      <c r="AG657" s="569"/>
      <c r="AH657" s="569"/>
      <c r="AI657" s="569">
        <f>SUM(AI653:AI656)</f>
        <v>3486</v>
      </c>
      <c r="AJ657" s="569"/>
      <c r="AK657" s="569"/>
      <c r="AL657" s="569"/>
      <c r="AM657" s="569"/>
      <c r="AN657" s="569"/>
      <c r="AO657" s="569"/>
      <c r="AP657" s="569"/>
      <c r="AQ657" s="569"/>
      <c r="AR657" s="569">
        <f>SUM(AR653:AR656)</f>
        <v>3491</v>
      </c>
      <c r="AS657" s="569"/>
      <c r="AT657" s="569"/>
      <c r="AU657" s="569">
        <f>SUM(AU653:AU656)</f>
        <v>3491</v>
      </c>
      <c r="AV657" s="570">
        <f>SUM(AV653:AV656)</f>
        <v>2.4000624999999998</v>
      </c>
      <c r="AW657" s="570">
        <f>SUM(AW653:AW656)</f>
        <v>1.6093510000000002</v>
      </c>
      <c r="AX657" s="571"/>
      <c r="AY657" s="571"/>
      <c r="AZ657" s="572"/>
      <c r="BA657" s="573"/>
      <c r="BB657" s="567"/>
      <c r="BC657" s="574"/>
      <c r="BD657" s="575"/>
      <c r="BE657" s="576"/>
    </row>
    <row r="658" spans="1:57" s="351" customFormat="1" ht="15" customHeight="1" x14ac:dyDescent="0.25">
      <c r="A658" s="632">
        <v>1</v>
      </c>
      <c r="B658" s="373"/>
      <c r="C658" s="778" t="s">
        <v>537</v>
      </c>
      <c r="D658" s="512" t="s">
        <v>29</v>
      </c>
      <c r="E658" s="630">
        <v>11</v>
      </c>
      <c r="F658" s="630">
        <v>84</v>
      </c>
      <c r="G658" s="630" t="s">
        <v>503</v>
      </c>
      <c r="H658" s="569"/>
      <c r="I658" s="569"/>
      <c r="J658" s="569"/>
      <c r="K658" s="569"/>
      <c r="L658" s="569"/>
      <c r="M658" s="569"/>
      <c r="N658" s="569"/>
      <c r="O658" s="569"/>
      <c r="P658" s="569"/>
      <c r="Q658" s="569"/>
      <c r="R658" s="569"/>
      <c r="S658" s="569"/>
      <c r="T658" s="569"/>
      <c r="U658" s="569"/>
      <c r="V658" s="569"/>
      <c r="W658" s="569"/>
      <c r="X658" s="569"/>
      <c r="Y658" s="569"/>
      <c r="Z658" s="569"/>
      <c r="AA658" s="569"/>
      <c r="AB658" s="563">
        <v>200</v>
      </c>
      <c r="AC658" s="563"/>
      <c r="AD658" s="563"/>
      <c r="AE658" s="563">
        <f>SUM(AB658:AD658)</f>
        <v>200</v>
      </c>
      <c r="AF658" s="569"/>
      <c r="AG658" s="569"/>
      <c r="AH658" s="569"/>
      <c r="AI658" s="569"/>
      <c r="AJ658" s="569"/>
      <c r="AK658" s="569"/>
      <c r="AL658" s="569"/>
      <c r="AM658" s="569"/>
      <c r="AN658" s="569"/>
      <c r="AO658" s="569"/>
      <c r="AP658" s="569"/>
      <c r="AQ658" s="569"/>
      <c r="AR658" s="341">
        <f>L658+P658+T658+X658+AB658+AF658+AJ658+AN658+H658</f>
        <v>200</v>
      </c>
      <c r="AS658" s="341"/>
      <c r="AT658" s="341"/>
      <c r="AU658" s="317">
        <f>AR658+AS658+AT658</f>
        <v>200</v>
      </c>
      <c r="AV658" s="332">
        <f>((AU658/BC658)*BB658)/1000</f>
        <v>0.11111111111111112</v>
      </c>
      <c r="AW658" s="558">
        <f>(AU658*BD658)/1000</f>
        <v>0.17599999999999999</v>
      </c>
      <c r="AX658" s="571"/>
      <c r="AY658" s="571"/>
      <c r="AZ658" s="572"/>
      <c r="BA658" s="560">
        <v>200</v>
      </c>
      <c r="BB658" s="683">
        <v>20</v>
      </c>
      <c r="BC658" s="632">
        <v>36</v>
      </c>
      <c r="BD658" s="636">
        <v>0.88</v>
      </c>
      <c r="BE658" s="576"/>
    </row>
    <row r="659" spans="1:57" s="351" customFormat="1" ht="15" customHeight="1" x14ac:dyDescent="0.25">
      <c r="A659" s="632"/>
      <c r="B659" s="373"/>
      <c r="C659" s="376" t="s">
        <v>52</v>
      </c>
      <c r="D659" s="362"/>
      <c r="E659" s="502"/>
      <c r="F659" s="502"/>
      <c r="G659" s="502"/>
      <c r="H659" s="569"/>
      <c r="I659" s="569"/>
      <c r="J659" s="569"/>
      <c r="K659" s="569"/>
      <c r="L659" s="569"/>
      <c r="M659" s="569"/>
      <c r="N659" s="569"/>
      <c r="O659" s="569"/>
      <c r="P659" s="569"/>
      <c r="Q659" s="569"/>
      <c r="R659" s="569"/>
      <c r="S659" s="569"/>
      <c r="T659" s="569"/>
      <c r="U659" s="569"/>
      <c r="V659" s="569"/>
      <c r="W659" s="569"/>
      <c r="X659" s="569"/>
      <c r="Y659" s="569"/>
      <c r="Z659" s="569"/>
      <c r="AA659" s="569"/>
      <c r="AB659" s="779">
        <f>SUM(AB658)</f>
        <v>200</v>
      </c>
      <c r="AC659" s="779"/>
      <c r="AD659" s="779"/>
      <c r="AE659" s="779">
        <f>SUM(AE658)</f>
        <v>200</v>
      </c>
      <c r="AF659" s="569"/>
      <c r="AG659" s="569"/>
      <c r="AH659" s="569"/>
      <c r="AI659" s="569"/>
      <c r="AJ659" s="569"/>
      <c r="AK659" s="569"/>
      <c r="AL659" s="569"/>
      <c r="AM659" s="569"/>
      <c r="AN659" s="569"/>
      <c r="AO659" s="569"/>
      <c r="AP659" s="569"/>
      <c r="AQ659" s="569"/>
      <c r="AR659" s="569">
        <f>SUM(AR658)</f>
        <v>200</v>
      </c>
      <c r="AS659" s="569"/>
      <c r="AT659" s="569"/>
      <c r="AU659" s="569">
        <f>SUM(AU658)</f>
        <v>200</v>
      </c>
      <c r="AV659" s="570">
        <f>SUM(AV658)</f>
        <v>0.11111111111111112</v>
      </c>
      <c r="AW659" s="570">
        <f>SUM(AW658)</f>
        <v>0.17599999999999999</v>
      </c>
      <c r="AX659" s="571"/>
      <c r="AY659" s="571"/>
      <c r="AZ659" s="572"/>
      <c r="BA659" s="585">
        <f>SUM(BA658)</f>
        <v>200</v>
      </c>
      <c r="BB659" s="731"/>
      <c r="BC659" s="361"/>
      <c r="BD659" s="374"/>
      <c r="BE659" s="576"/>
    </row>
    <row r="660" spans="1:57" s="351" customFormat="1" ht="15" customHeight="1" x14ac:dyDescent="0.25">
      <c r="A660" s="511">
        <v>1</v>
      </c>
      <c r="B660" s="422" t="s">
        <v>538</v>
      </c>
      <c r="C660" s="742" t="s">
        <v>539</v>
      </c>
      <c r="D660" s="333" t="s">
        <v>29</v>
      </c>
      <c r="E660" s="352">
        <v>12</v>
      </c>
      <c r="F660" s="352">
        <v>86</v>
      </c>
      <c r="G660" s="422" t="s">
        <v>540</v>
      </c>
      <c r="H660" s="556"/>
      <c r="I660" s="556"/>
      <c r="J660" s="556"/>
      <c r="K660" s="341"/>
      <c r="L660" s="341">
        <v>4</v>
      </c>
      <c r="M660" s="341"/>
      <c r="N660" s="341"/>
      <c r="O660" s="341">
        <v>4</v>
      </c>
      <c r="P660" s="556"/>
      <c r="Q660" s="556"/>
      <c r="R660" s="556"/>
      <c r="S660" s="556"/>
      <c r="T660" s="556"/>
      <c r="U660" s="556"/>
      <c r="V660" s="556"/>
      <c r="W660" s="556"/>
      <c r="X660" s="341"/>
      <c r="Y660" s="341"/>
      <c r="Z660" s="341"/>
      <c r="AA660" s="341"/>
      <c r="AB660" s="556"/>
      <c r="AC660" s="556"/>
      <c r="AD660" s="556"/>
      <c r="AE660" s="556"/>
      <c r="AF660" s="556"/>
      <c r="AG660" s="556"/>
      <c r="AH660" s="556"/>
      <c r="AI660" s="556"/>
      <c r="AJ660" s="341"/>
      <c r="AK660" s="341"/>
      <c r="AL660" s="341"/>
      <c r="AM660" s="341"/>
      <c r="AN660" s="341"/>
      <c r="AO660" s="341"/>
      <c r="AP660" s="341"/>
      <c r="AQ660" s="341"/>
      <c r="AR660" s="341">
        <f>L660+P660+T660+X660+AB660+AF660+AJ660+AN660+H660</f>
        <v>4</v>
      </c>
      <c r="AS660" s="341"/>
      <c r="AT660" s="341"/>
      <c r="AU660" s="317">
        <f t="shared" ref="AU660:AU723" si="114">AR660+AS660+AT660</f>
        <v>4</v>
      </c>
      <c r="AV660" s="332">
        <f t="shared" ref="AV660:AV723" si="115">((AU660/BC660)*BB660)/1000</f>
        <v>2.7499999999999998E-3</v>
      </c>
      <c r="AW660" s="558">
        <f t="shared" ref="AW660:AW723" si="116">(AU660*BD660)/1000</f>
        <v>1.7240000000000001E-3</v>
      </c>
      <c r="AX660" s="352"/>
      <c r="AY660" s="352"/>
      <c r="AZ660" s="359"/>
      <c r="BA660" s="359"/>
      <c r="BB660" s="673">
        <v>44</v>
      </c>
      <c r="BC660" s="352">
        <v>64</v>
      </c>
      <c r="BD660" s="611">
        <v>0.43099999999999999</v>
      </c>
      <c r="BE660" s="422"/>
    </row>
    <row r="661" spans="1:57" s="351" customFormat="1" ht="15" customHeight="1" x14ac:dyDescent="0.25">
      <c r="A661" s="511">
        <v>2</v>
      </c>
      <c r="B661" s="422" t="s">
        <v>538</v>
      </c>
      <c r="C661" s="742" t="s">
        <v>539</v>
      </c>
      <c r="D661" s="333" t="s">
        <v>29</v>
      </c>
      <c r="E661" s="352">
        <v>7</v>
      </c>
      <c r="F661" s="352">
        <v>86</v>
      </c>
      <c r="G661" s="352">
        <v>33</v>
      </c>
      <c r="H661" s="556"/>
      <c r="I661" s="556"/>
      <c r="J661" s="556"/>
      <c r="K661" s="341"/>
      <c r="L661" s="341"/>
      <c r="M661" s="341">
        <v>240</v>
      </c>
      <c r="N661" s="341"/>
      <c r="O661" s="341">
        <v>240</v>
      </c>
      <c r="P661" s="556"/>
      <c r="Q661" s="556"/>
      <c r="R661" s="556"/>
      <c r="S661" s="556"/>
      <c r="T661" s="556"/>
      <c r="U661" s="556"/>
      <c r="V661" s="556"/>
      <c r="W661" s="556"/>
      <c r="X661" s="341"/>
      <c r="Y661" s="341"/>
      <c r="Z661" s="341"/>
      <c r="AA661" s="341"/>
      <c r="AB661" s="556"/>
      <c r="AC661" s="556"/>
      <c r="AD661" s="556"/>
      <c r="AE661" s="556"/>
      <c r="AF661" s="556"/>
      <c r="AG661" s="556"/>
      <c r="AH661" s="556"/>
      <c r="AI661" s="556"/>
      <c r="AJ661" s="341"/>
      <c r="AK661" s="341"/>
      <c r="AL661" s="341"/>
      <c r="AM661" s="341"/>
      <c r="AN661" s="341"/>
      <c r="AO661" s="341"/>
      <c r="AP661" s="341"/>
      <c r="AQ661" s="341"/>
      <c r="AR661" s="341"/>
      <c r="AS661" s="341">
        <f>M661+Q661+U661+Y661+AC661+AG661+AK661+AO661+I661</f>
        <v>240</v>
      </c>
      <c r="AT661" s="341"/>
      <c r="AU661" s="317">
        <f t="shared" si="114"/>
        <v>240</v>
      </c>
      <c r="AV661" s="332">
        <f t="shared" si="115"/>
        <v>0.16500000000000001</v>
      </c>
      <c r="AW661" s="558">
        <f t="shared" si="116"/>
        <v>0.10344</v>
      </c>
      <c r="AX661" s="352"/>
      <c r="AY661" s="352"/>
      <c r="AZ661" s="359"/>
      <c r="BA661" s="359"/>
      <c r="BB661" s="673">
        <v>44</v>
      </c>
      <c r="BC661" s="352">
        <v>64</v>
      </c>
      <c r="BD661" s="611">
        <v>0.43099999999999999</v>
      </c>
      <c r="BE661" s="422"/>
    </row>
    <row r="662" spans="1:57" s="351" customFormat="1" ht="15" customHeight="1" x14ac:dyDescent="0.25">
      <c r="A662" s="511">
        <v>3</v>
      </c>
      <c r="B662" s="422" t="s">
        <v>538</v>
      </c>
      <c r="C662" s="742" t="s">
        <v>539</v>
      </c>
      <c r="D662" s="620" t="s">
        <v>33</v>
      </c>
      <c r="E662" s="603">
        <v>3</v>
      </c>
      <c r="F662" s="603">
        <v>86</v>
      </c>
      <c r="G662" s="603">
        <v>33</v>
      </c>
      <c r="H662" s="601"/>
      <c r="I662" s="601"/>
      <c r="J662" s="601"/>
      <c r="K662" s="591"/>
      <c r="L662" s="601"/>
      <c r="M662" s="601"/>
      <c r="N662" s="601"/>
      <c r="O662" s="601"/>
      <c r="P662" s="601"/>
      <c r="Q662" s="601"/>
      <c r="R662" s="601"/>
      <c r="S662" s="601"/>
      <c r="T662" s="591">
        <v>1</v>
      </c>
      <c r="U662" s="341"/>
      <c r="V662" s="591"/>
      <c r="W662" s="341">
        <f>SUM(T662:V662)</f>
        <v>1</v>
      </c>
      <c r="X662" s="591"/>
      <c r="Y662" s="591"/>
      <c r="Z662" s="591"/>
      <c r="AA662" s="591"/>
      <c r="AB662" s="601"/>
      <c r="AC662" s="601"/>
      <c r="AD662" s="601"/>
      <c r="AE662" s="601"/>
      <c r="AF662" s="601"/>
      <c r="AG662" s="601"/>
      <c r="AH662" s="601"/>
      <c r="AI662" s="601"/>
      <c r="AJ662" s="591"/>
      <c r="AK662" s="591"/>
      <c r="AL662" s="591"/>
      <c r="AM662" s="591"/>
      <c r="AN662" s="591"/>
      <c r="AO662" s="591"/>
      <c r="AP662" s="591"/>
      <c r="AQ662" s="591"/>
      <c r="AR662" s="341">
        <f t="shared" ref="AR662:AR671" si="117">L662+P662+T662+X662+AB662+AF662+AJ662+AN662+H662</f>
        <v>1</v>
      </c>
      <c r="AS662" s="341"/>
      <c r="AT662" s="341"/>
      <c r="AU662" s="317">
        <f t="shared" si="114"/>
        <v>1</v>
      </c>
      <c r="AV662" s="332">
        <f t="shared" si="115"/>
        <v>6.8749999999999996E-4</v>
      </c>
      <c r="AW662" s="558">
        <f t="shared" si="116"/>
        <v>4.3100000000000001E-4</v>
      </c>
      <c r="AX662" s="560"/>
      <c r="AY662" s="560"/>
      <c r="AZ662" s="560"/>
      <c r="BA662" s="561"/>
      <c r="BB662" s="673">
        <v>44</v>
      </c>
      <c r="BC662" s="352">
        <v>64</v>
      </c>
      <c r="BD662" s="611">
        <v>0.43099999999999999</v>
      </c>
      <c r="BE662" s="622"/>
    </row>
    <row r="663" spans="1:57" s="351" customFormat="1" ht="15" customHeight="1" x14ac:dyDescent="0.25">
      <c r="A663" s="511">
        <v>4</v>
      </c>
      <c r="B663" s="422" t="s">
        <v>538</v>
      </c>
      <c r="C663" s="742" t="s">
        <v>539</v>
      </c>
      <c r="D663" s="559" t="s">
        <v>29</v>
      </c>
      <c r="E663" s="559">
        <v>29</v>
      </c>
      <c r="F663" s="559">
        <v>83</v>
      </c>
      <c r="G663" s="559" t="s">
        <v>540</v>
      </c>
      <c r="H663" s="557"/>
      <c r="I663" s="557"/>
      <c r="J663" s="557"/>
      <c r="K663" s="557"/>
      <c r="L663" s="557"/>
      <c r="M663" s="557"/>
      <c r="N663" s="557"/>
      <c r="O663" s="557"/>
      <c r="P663" s="557"/>
      <c r="Q663" s="557"/>
      <c r="R663" s="557"/>
      <c r="S663" s="557"/>
      <c r="T663" s="557"/>
      <c r="U663" s="557"/>
      <c r="V663" s="557"/>
      <c r="W663" s="557"/>
      <c r="X663" s="557"/>
      <c r="Y663" s="557"/>
      <c r="Z663" s="557"/>
      <c r="AA663" s="557"/>
      <c r="AB663" s="557"/>
      <c r="AC663" s="557"/>
      <c r="AD663" s="557"/>
      <c r="AE663" s="557"/>
      <c r="AF663" s="729">
        <v>42</v>
      </c>
      <c r="AG663" s="729"/>
      <c r="AH663" s="729"/>
      <c r="AI663" s="729">
        <v>42</v>
      </c>
      <c r="AJ663" s="557"/>
      <c r="AK663" s="557"/>
      <c r="AL663" s="557"/>
      <c r="AM663" s="557"/>
      <c r="AN663" s="557"/>
      <c r="AO663" s="557"/>
      <c r="AP663" s="557"/>
      <c r="AQ663" s="557"/>
      <c r="AR663" s="341">
        <f t="shared" si="117"/>
        <v>42</v>
      </c>
      <c r="AS663" s="341"/>
      <c r="AT663" s="341"/>
      <c r="AU663" s="317">
        <f t="shared" si="114"/>
        <v>42</v>
      </c>
      <c r="AV663" s="347">
        <f t="shared" si="115"/>
        <v>2.8875000000000001E-2</v>
      </c>
      <c r="AW663" s="780">
        <f t="shared" si="116"/>
        <v>1.8102E-2</v>
      </c>
      <c r="AX663" s="560"/>
      <c r="AY663" s="560"/>
      <c r="AZ663" s="359"/>
      <c r="BA663" s="359"/>
      <c r="BB663" s="673">
        <v>44</v>
      </c>
      <c r="BC663" s="352">
        <v>64</v>
      </c>
      <c r="BD663" s="611">
        <v>0.43099999999999999</v>
      </c>
      <c r="BE663" s="565"/>
    </row>
    <row r="664" spans="1:57" s="351" customFormat="1" ht="15" customHeight="1" x14ac:dyDescent="0.25">
      <c r="A664" s="511">
        <v>5</v>
      </c>
      <c r="B664" s="422" t="s">
        <v>538</v>
      </c>
      <c r="C664" s="742" t="s">
        <v>539</v>
      </c>
      <c r="D664" s="559" t="s">
        <v>29</v>
      </c>
      <c r="E664" s="559">
        <v>21</v>
      </c>
      <c r="F664" s="559">
        <v>83</v>
      </c>
      <c r="G664" s="559" t="s">
        <v>540</v>
      </c>
      <c r="H664" s="557"/>
      <c r="I664" s="557"/>
      <c r="J664" s="557"/>
      <c r="K664" s="557"/>
      <c r="L664" s="557"/>
      <c r="M664" s="557"/>
      <c r="N664" s="557"/>
      <c r="O664" s="557"/>
      <c r="P664" s="557"/>
      <c r="Q664" s="557"/>
      <c r="R664" s="557"/>
      <c r="S664" s="557"/>
      <c r="T664" s="557"/>
      <c r="U664" s="557"/>
      <c r="V664" s="557"/>
      <c r="W664" s="557"/>
      <c r="X664" s="557"/>
      <c r="Y664" s="557"/>
      <c r="Z664" s="557"/>
      <c r="AA664" s="557"/>
      <c r="AB664" s="557"/>
      <c r="AC664" s="557"/>
      <c r="AD664" s="557"/>
      <c r="AE664" s="557"/>
      <c r="AF664" s="729">
        <v>1408</v>
      </c>
      <c r="AG664" s="729"/>
      <c r="AH664" s="729"/>
      <c r="AI664" s="729">
        <v>1408</v>
      </c>
      <c r="AJ664" s="557"/>
      <c r="AK664" s="557"/>
      <c r="AL664" s="557"/>
      <c r="AM664" s="557"/>
      <c r="AN664" s="557"/>
      <c r="AO664" s="557"/>
      <c r="AP664" s="557"/>
      <c r="AQ664" s="557"/>
      <c r="AR664" s="341">
        <f t="shared" si="117"/>
        <v>1408</v>
      </c>
      <c r="AS664" s="341"/>
      <c r="AT664" s="341"/>
      <c r="AU664" s="317">
        <f t="shared" si="114"/>
        <v>1408</v>
      </c>
      <c r="AV664" s="347">
        <f t="shared" si="115"/>
        <v>0.96799999999999997</v>
      </c>
      <c r="AW664" s="780">
        <f t="shared" si="116"/>
        <v>0.60684799999999994</v>
      </c>
      <c r="AX664" s="560"/>
      <c r="AY664" s="560"/>
      <c r="AZ664" s="359"/>
      <c r="BA664" s="359"/>
      <c r="BB664" s="673">
        <v>44</v>
      </c>
      <c r="BC664" s="352">
        <v>64</v>
      </c>
      <c r="BD664" s="611">
        <v>0.43099999999999999</v>
      </c>
      <c r="BE664" s="565"/>
    </row>
    <row r="665" spans="1:57" s="351" customFormat="1" ht="15" customHeight="1" x14ac:dyDescent="0.25">
      <c r="A665" s="511">
        <v>6</v>
      </c>
      <c r="B665" s="422" t="s">
        <v>538</v>
      </c>
      <c r="C665" s="742" t="s">
        <v>539</v>
      </c>
      <c r="D665" s="333" t="s">
        <v>29</v>
      </c>
      <c r="E665" s="352">
        <v>6</v>
      </c>
      <c r="F665" s="352">
        <v>83</v>
      </c>
      <c r="G665" s="352">
        <v>3144</v>
      </c>
      <c r="H665" s="556"/>
      <c r="I665" s="556"/>
      <c r="J665" s="556"/>
      <c r="K665" s="341"/>
      <c r="L665" s="341">
        <v>10</v>
      </c>
      <c r="M665" s="341"/>
      <c r="N665" s="341"/>
      <c r="O665" s="341">
        <v>10</v>
      </c>
      <c r="P665" s="556"/>
      <c r="Q665" s="556"/>
      <c r="R665" s="556"/>
      <c r="S665" s="556"/>
      <c r="T665" s="556"/>
      <c r="U665" s="556"/>
      <c r="V665" s="556"/>
      <c r="W665" s="556"/>
      <c r="X665" s="341"/>
      <c r="Y665" s="341"/>
      <c r="Z665" s="341"/>
      <c r="AA665" s="341"/>
      <c r="AB665" s="556"/>
      <c r="AC665" s="556"/>
      <c r="AD665" s="556"/>
      <c r="AE665" s="556"/>
      <c r="AF665" s="556"/>
      <c r="AG665" s="556"/>
      <c r="AH665" s="556"/>
      <c r="AI665" s="556"/>
      <c r="AJ665" s="341"/>
      <c r="AK665" s="341"/>
      <c r="AL665" s="341"/>
      <c r="AM665" s="341"/>
      <c r="AN665" s="341"/>
      <c r="AO665" s="341"/>
      <c r="AP665" s="341"/>
      <c r="AQ665" s="341"/>
      <c r="AR665" s="341">
        <f t="shared" si="117"/>
        <v>10</v>
      </c>
      <c r="AS665" s="341"/>
      <c r="AT665" s="341"/>
      <c r="AU665" s="317">
        <f t="shared" si="114"/>
        <v>10</v>
      </c>
      <c r="AV665" s="332">
        <f t="shared" si="115"/>
        <v>6.875E-3</v>
      </c>
      <c r="AW665" s="558">
        <f t="shared" si="116"/>
        <v>4.3099999999999996E-3</v>
      </c>
      <c r="AX665" s="352"/>
      <c r="AY665" s="352"/>
      <c r="AZ665" s="359"/>
      <c r="BA665" s="359"/>
      <c r="BB665" s="673">
        <v>44</v>
      </c>
      <c r="BC665" s="352">
        <v>64</v>
      </c>
      <c r="BD665" s="611">
        <v>0.43099999999999999</v>
      </c>
      <c r="BE665" s="422"/>
    </row>
    <row r="666" spans="1:57" s="351" customFormat="1" ht="15" customHeight="1" x14ac:dyDescent="0.25">
      <c r="A666" s="511">
        <v>7</v>
      </c>
      <c r="B666" s="422" t="s">
        <v>538</v>
      </c>
      <c r="C666" s="742" t="s">
        <v>539</v>
      </c>
      <c r="D666" s="559" t="s">
        <v>29</v>
      </c>
      <c r="E666" s="559">
        <v>5</v>
      </c>
      <c r="F666" s="559">
        <v>81</v>
      </c>
      <c r="G666" s="559">
        <v>33</v>
      </c>
      <c r="H666" s="557"/>
      <c r="I666" s="557"/>
      <c r="J666" s="557"/>
      <c r="K666" s="557"/>
      <c r="L666" s="557"/>
      <c r="M666" s="557"/>
      <c r="N666" s="557"/>
      <c r="O666" s="557"/>
      <c r="P666" s="557"/>
      <c r="Q666" s="557"/>
      <c r="R666" s="557"/>
      <c r="S666" s="557"/>
      <c r="T666" s="557"/>
      <c r="U666" s="557"/>
      <c r="V666" s="557"/>
      <c r="W666" s="557"/>
      <c r="X666" s="557"/>
      <c r="Y666" s="557"/>
      <c r="Z666" s="557"/>
      <c r="AA666" s="557"/>
      <c r="AB666" s="557"/>
      <c r="AC666" s="557"/>
      <c r="AD666" s="557"/>
      <c r="AE666" s="557"/>
      <c r="AF666" s="729">
        <v>8</v>
      </c>
      <c r="AG666" s="729"/>
      <c r="AH666" s="729"/>
      <c r="AI666" s="729">
        <v>8</v>
      </c>
      <c r="AJ666" s="557"/>
      <c r="AK666" s="557"/>
      <c r="AL666" s="557"/>
      <c r="AM666" s="557"/>
      <c r="AN666" s="557"/>
      <c r="AO666" s="557"/>
      <c r="AP666" s="557"/>
      <c r="AQ666" s="557"/>
      <c r="AR666" s="341">
        <f t="shared" si="117"/>
        <v>8</v>
      </c>
      <c r="AS666" s="341"/>
      <c r="AT666" s="341"/>
      <c r="AU666" s="317">
        <f t="shared" si="114"/>
        <v>8</v>
      </c>
      <c r="AV666" s="332">
        <f t="shared" si="115"/>
        <v>5.4999999999999997E-3</v>
      </c>
      <c r="AW666" s="558">
        <f t="shared" si="116"/>
        <v>3.4480000000000001E-3</v>
      </c>
      <c r="AX666" s="560"/>
      <c r="AY666" s="560"/>
      <c r="AZ666" s="359"/>
      <c r="BA666" s="359"/>
      <c r="BB666" s="673">
        <v>44</v>
      </c>
      <c r="BC666" s="352">
        <v>64</v>
      </c>
      <c r="BD666" s="611">
        <v>0.43099999999999999</v>
      </c>
      <c r="BE666" s="565"/>
    </row>
    <row r="667" spans="1:57" s="351" customFormat="1" ht="15" customHeight="1" x14ac:dyDescent="0.25">
      <c r="A667" s="511">
        <v>8</v>
      </c>
      <c r="B667" s="422" t="s">
        <v>538</v>
      </c>
      <c r="C667" s="742" t="s">
        <v>539</v>
      </c>
      <c r="D667" s="559" t="s">
        <v>29</v>
      </c>
      <c r="E667" s="559">
        <v>5</v>
      </c>
      <c r="F667" s="559">
        <v>81</v>
      </c>
      <c r="G667" s="559">
        <v>3144</v>
      </c>
      <c r="H667" s="557"/>
      <c r="I667" s="557"/>
      <c r="J667" s="557"/>
      <c r="K667" s="557"/>
      <c r="L667" s="557"/>
      <c r="M667" s="557"/>
      <c r="N667" s="557"/>
      <c r="O667" s="557"/>
      <c r="P667" s="557"/>
      <c r="Q667" s="557"/>
      <c r="R667" s="557"/>
      <c r="S667" s="557"/>
      <c r="T667" s="557"/>
      <c r="U667" s="557"/>
      <c r="V667" s="557"/>
      <c r="W667" s="557"/>
      <c r="X667" s="557"/>
      <c r="Y667" s="557"/>
      <c r="Z667" s="557"/>
      <c r="AA667" s="557"/>
      <c r="AB667" s="557"/>
      <c r="AC667" s="557"/>
      <c r="AD667" s="557"/>
      <c r="AE667" s="557"/>
      <c r="AF667" s="729">
        <v>3072</v>
      </c>
      <c r="AG667" s="729"/>
      <c r="AH667" s="729"/>
      <c r="AI667" s="729">
        <v>3072</v>
      </c>
      <c r="AJ667" s="557"/>
      <c r="AK667" s="557"/>
      <c r="AL667" s="557"/>
      <c r="AM667" s="557"/>
      <c r="AN667" s="557"/>
      <c r="AO667" s="557"/>
      <c r="AP667" s="557"/>
      <c r="AQ667" s="557"/>
      <c r="AR667" s="341">
        <f t="shared" si="117"/>
        <v>3072</v>
      </c>
      <c r="AS667" s="341"/>
      <c r="AT667" s="341"/>
      <c r="AU667" s="317">
        <f t="shared" si="114"/>
        <v>3072</v>
      </c>
      <c r="AV667" s="347">
        <f t="shared" si="115"/>
        <v>2.1120000000000001</v>
      </c>
      <c r="AW667" s="780">
        <f t="shared" si="116"/>
        <v>1.3240319999999999</v>
      </c>
      <c r="AX667" s="560"/>
      <c r="AY667" s="560"/>
      <c r="AZ667" s="359"/>
      <c r="BA667" s="359"/>
      <c r="BB667" s="673">
        <v>44</v>
      </c>
      <c r="BC667" s="352">
        <v>64</v>
      </c>
      <c r="BD667" s="611">
        <v>0.43099999999999999</v>
      </c>
      <c r="BE667" s="565"/>
    </row>
    <row r="668" spans="1:57" s="351" customFormat="1" ht="15" customHeight="1" x14ac:dyDescent="0.25">
      <c r="A668" s="511">
        <v>9</v>
      </c>
      <c r="B668" s="422" t="s">
        <v>538</v>
      </c>
      <c r="C668" s="742" t="s">
        <v>539</v>
      </c>
      <c r="D668" s="559" t="s">
        <v>29</v>
      </c>
      <c r="E668" s="559">
        <v>3</v>
      </c>
      <c r="F668" s="559">
        <v>81</v>
      </c>
      <c r="G668" s="559">
        <v>11</v>
      </c>
      <c r="H668" s="557"/>
      <c r="I668" s="557"/>
      <c r="J668" s="557"/>
      <c r="K668" s="557"/>
      <c r="L668" s="557"/>
      <c r="M668" s="557"/>
      <c r="N668" s="557"/>
      <c r="O668" s="557"/>
      <c r="P668" s="557"/>
      <c r="Q668" s="557"/>
      <c r="R668" s="557"/>
      <c r="S668" s="557"/>
      <c r="T668" s="557"/>
      <c r="U668" s="557"/>
      <c r="V668" s="557"/>
      <c r="W668" s="557"/>
      <c r="X668" s="557"/>
      <c r="Y668" s="557"/>
      <c r="Z668" s="557"/>
      <c r="AA668" s="557"/>
      <c r="AB668" s="557"/>
      <c r="AC668" s="557"/>
      <c r="AD668" s="557"/>
      <c r="AE668" s="557"/>
      <c r="AF668" s="729">
        <v>2</v>
      </c>
      <c r="AG668" s="729"/>
      <c r="AH668" s="729"/>
      <c r="AI668" s="729">
        <v>2</v>
      </c>
      <c r="AJ668" s="557"/>
      <c r="AK668" s="557"/>
      <c r="AL668" s="557"/>
      <c r="AM668" s="557"/>
      <c r="AN668" s="557"/>
      <c r="AO668" s="557"/>
      <c r="AP668" s="557"/>
      <c r="AQ668" s="557"/>
      <c r="AR668" s="341">
        <f t="shared" si="117"/>
        <v>2</v>
      </c>
      <c r="AS668" s="341"/>
      <c r="AT668" s="341"/>
      <c r="AU668" s="317">
        <f t="shared" si="114"/>
        <v>2</v>
      </c>
      <c r="AV668" s="332">
        <f t="shared" si="115"/>
        <v>1.3749999999999999E-3</v>
      </c>
      <c r="AW668" s="558">
        <f t="shared" si="116"/>
        <v>8.6200000000000003E-4</v>
      </c>
      <c r="AX668" s="560"/>
      <c r="AY668" s="560"/>
      <c r="AZ668" s="359"/>
      <c r="BA668" s="359"/>
      <c r="BB668" s="673">
        <v>44</v>
      </c>
      <c r="BC668" s="352">
        <v>64</v>
      </c>
      <c r="BD668" s="611">
        <v>0.43099999999999999</v>
      </c>
      <c r="BE668" s="565"/>
    </row>
    <row r="669" spans="1:57" s="351" customFormat="1" ht="15" customHeight="1" x14ac:dyDescent="0.25">
      <c r="A669" s="511">
        <v>10</v>
      </c>
      <c r="B669" s="422" t="s">
        <v>538</v>
      </c>
      <c r="C669" s="742" t="s">
        <v>539</v>
      </c>
      <c r="D669" s="620" t="s">
        <v>33</v>
      </c>
      <c r="E669" s="603">
        <v>3</v>
      </c>
      <c r="F669" s="603">
        <v>78</v>
      </c>
      <c r="G669" s="603">
        <v>11</v>
      </c>
      <c r="H669" s="601"/>
      <c r="I669" s="601"/>
      <c r="J669" s="601"/>
      <c r="K669" s="591"/>
      <c r="L669" s="601"/>
      <c r="M669" s="601"/>
      <c r="N669" s="601"/>
      <c r="O669" s="601"/>
      <c r="P669" s="601"/>
      <c r="Q669" s="601"/>
      <c r="R669" s="601"/>
      <c r="S669" s="601"/>
      <c r="T669" s="591">
        <v>25</v>
      </c>
      <c r="U669" s="341"/>
      <c r="V669" s="591"/>
      <c r="W669" s="341">
        <f>SUM(T669:V669)</f>
        <v>25</v>
      </c>
      <c r="X669" s="591"/>
      <c r="Y669" s="591"/>
      <c r="Z669" s="591"/>
      <c r="AA669" s="591"/>
      <c r="AB669" s="601"/>
      <c r="AC669" s="601"/>
      <c r="AD669" s="601"/>
      <c r="AE669" s="601"/>
      <c r="AF669" s="601"/>
      <c r="AG669" s="601"/>
      <c r="AH669" s="601"/>
      <c r="AI669" s="601"/>
      <c r="AJ669" s="591"/>
      <c r="AK669" s="591"/>
      <c r="AL669" s="591"/>
      <c r="AM669" s="591"/>
      <c r="AN669" s="591"/>
      <c r="AO669" s="591"/>
      <c r="AP669" s="591"/>
      <c r="AQ669" s="591"/>
      <c r="AR669" s="341">
        <f t="shared" si="117"/>
        <v>25</v>
      </c>
      <c r="AS669" s="341"/>
      <c r="AT669" s="341"/>
      <c r="AU669" s="317">
        <f t="shared" si="114"/>
        <v>25</v>
      </c>
      <c r="AV669" s="332">
        <f t="shared" si="115"/>
        <v>1.7187500000000001E-2</v>
      </c>
      <c r="AW669" s="558">
        <f t="shared" si="116"/>
        <v>1.0775E-2</v>
      </c>
      <c r="AX669" s="560"/>
      <c r="AY669" s="560"/>
      <c r="AZ669" s="560"/>
      <c r="BA669" s="561"/>
      <c r="BB669" s="673">
        <v>44</v>
      </c>
      <c r="BC669" s="352">
        <v>64</v>
      </c>
      <c r="BD669" s="611">
        <v>0.43099999999999999</v>
      </c>
      <c r="BE669" s="622"/>
    </row>
    <row r="670" spans="1:57" s="351" customFormat="1" ht="15" customHeight="1" x14ac:dyDescent="0.25">
      <c r="A670" s="511">
        <v>11</v>
      </c>
      <c r="B670" s="422" t="s">
        <v>538</v>
      </c>
      <c r="C670" s="742" t="s">
        <v>539</v>
      </c>
      <c r="D670" s="559" t="s">
        <v>29</v>
      </c>
      <c r="E670" s="559">
        <v>3</v>
      </c>
      <c r="F670" s="559">
        <v>78</v>
      </c>
      <c r="G670" s="559">
        <v>11</v>
      </c>
      <c r="H670" s="557"/>
      <c r="I670" s="557"/>
      <c r="J670" s="557"/>
      <c r="K670" s="557"/>
      <c r="L670" s="557"/>
      <c r="M670" s="557"/>
      <c r="N670" s="557"/>
      <c r="O670" s="557"/>
      <c r="P670" s="557"/>
      <c r="Q670" s="557"/>
      <c r="R670" s="557"/>
      <c r="S670" s="557"/>
      <c r="T670" s="557"/>
      <c r="U670" s="557"/>
      <c r="V670" s="557"/>
      <c r="W670" s="557"/>
      <c r="X670" s="557"/>
      <c r="Y670" s="557"/>
      <c r="Z670" s="557"/>
      <c r="AA670" s="557"/>
      <c r="AB670" s="557"/>
      <c r="AC670" s="557"/>
      <c r="AD670" s="557"/>
      <c r="AE670" s="557"/>
      <c r="AF670" s="729">
        <v>185</v>
      </c>
      <c r="AG670" s="729"/>
      <c r="AH670" s="729"/>
      <c r="AI670" s="729">
        <v>185</v>
      </c>
      <c r="AJ670" s="557"/>
      <c r="AK670" s="557"/>
      <c r="AL670" s="557"/>
      <c r="AM670" s="557"/>
      <c r="AN670" s="557"/>
      <c r="AO670" s="557"/>
      <c r="AP670" s="557"/>
      <c r="AQ670" s="557"/>
      <c r="AR670" s="341">
        <f t="shared" si="117"/>
        <v>185</v>
      </c>
      <c r="AS670" s="341"/>
      <c r="AT670" s="341"/>
      <c r="AU670" s="317">
        <f t="shared" si="114"/>
        <v>185</v>
      </c>
      <c r="AV670" s="347">
        <f t="shared" si="115"/>
        <v>0.12718750000000001</v>
      </c>
      <c r="AW670" s="780">
        <f t="shared" si="116"/>
        <v>7.9735E-2</v>
      </c>
      <c r="AX670" s="560"/>
      <c r="AY670" s="560"/>
      <c r="AZ670" s="359"/>
      <c r="BA670" s="359"/>
      <c r="BB670" s="673">
        <v>44</v>
      </c>
      <c r="BC670" s="352">
        <v>64</v>
      </c>
      <c r="BD670" s="611">
        <v>0.43099999999999999</v>
      </c>
      <c r="BE670" s="565"/>
    </row>
    <row r="671" spans="1:57" s="351" customFormat="1" ht="15" customHeight="1" x14ac:dyDescent="0.25">
      <c r="A671" s="511">
        <v>12</v>
      </c>
      <c r="B671" s="422" t="s">
        <v>538</v>
      </c>
      <c r="C671" s="742" t="s">
        <v>539</v>
      </c>
      <c r="D671" s="620" t="s">
        <v>33</v>
      </c>
      <c r="E671" s="603">
        <v>2</v>
      </c>
      <c r="F671" s="603">
        <v>78</v>
      </c>
      <c r="G671" s="603">
        <v>11</v>
      </c>
      <c r="H671" s="601"/>
      <c r="I671" s="601"/>
      <c r="J671" s="601"/>
      <c r="K671" s="591"/>
      <c r="L671" s="601"/>
      <c r="M671" s="601"/>
      <c r="N671" s="601"/>
      <c r="O671" s="601"/>
      <c r="P671" s="601"/>
      <c r="Q671" s="601"/>
      <c r="R671" s="601"/>
      <c r="S671" s="601"/>
      <c r="T671" s="591">
        <v>54</v>
      </c>
      <c r="U671" s="341"/>
      <c r="V671" s="591"/>
      <c r="W671" s="341">
        <f>SUM(T671:V671)</f>
        <v>54</v>
      </c>
      <c r="X671" s="591"/>
      <c r="Y671" s="591"/>
      <c r="Z671" s="591"/>
      <c r="AA671" s="591"/>
      <c r="AB671" s="601"/>
      <c r="AC671" s="601"/>
      <c r="AD671" s="601"/>
      <c r="AE671" s="601"/>
      <c r="AF671" s="601"/>
      <c r="AG671" s="601"/>
      <c r="AH671" s="601"/>
      <c r="AI671" s="601"/>
      <c r="AJ671" s="591"/>
      <c r="AK671" s="591"/>
      <c r="AL671" s="591"/>
      <c r="AM671" s="591"/>
      <c r="AN671" s="591"/>
      <c r="AO671" s="591"/>
      <c r="AP671" s="591"/>
      <c r="AQ671" s="591"/>
      <c r="AR671" s="341">
        <f t="shared" si="117"/>
        <v>54</v>
      </c>
      <c r="AS671" s="341"/>
      <c r="AT671" s="341"/>
      <c r="AU671" s="317">
        <f t="shared" si="114"/>
        <v>54</v>
      </c>
      <c r="AV671" s="347">
        <f t="shared" si="115"/>
        <v>3.7124999999999998E-2</v>
      </c>
      <c r="AW671" s="780">
        <f t="shared" si="116"/>
        <v>2.3274E-2</v>
      </c>
      <c r="AX671" s="560"/>
      <c r="AY671" s="560"/>
      <c r="AZ671" s="560"/>
      <c r="BA671" s="561"/>
      <c r="BB671" s="673">
        <v>44</v>
      </c>
      <c r="BC671" s="352">
        <v>64</v>
      </c>
      <c r="BD671" s="611">
        <v>0.43099999999999999</v>
      </c>
      <c r="BE671" s="622"/>
    </row>
    <row r="672" spans="1:57" s="351" customFormat="1" ht="15" customHeight="1" x14ac:dyDescent="0.25">
      <c r="A672" s="511">
        <v>13</v>
      </c>
      <c r="B672" s="422" t="s">
        <v>538</v>
      </c>
      <c r="C672" s="742" t="s">
        <v>539</v>
      </c>
      <c r="D672" s="620" t="s">
        <v>33</v>
      </c>
      <c r="E672" s="603">
        <v>7</v>
      </c>
      <c r="F672" s="603">
        <v>77</v>
      </c>
      <c r="G672" s="603">
        <v>11</v>
      </c>
      <c r="H672" s="601"/>
      <c r="I672" s="601"/>
      <c r="J672" s="601"/>
      <c r="K672" s="591"/>
      <c r="L672" s="601"/>
      <c r="M672" s="601"/>
      <c r="N672" s="601"/>
      <c r="O672" s="601"/>
      <c r="P672" s="601"/>
      <c r="Q672" s="601"/>
      <c r="R672" s="601"/>
      <c r="S672" s="601"/>
      <c r="T672" s="591"/>
      <c r="U672" s="341">
        <v>1</v>
      </c>
      <c r="V672" s="591"/>
      <c r="W672" s="341">
        <f>SUM(T672:V672)</f>
        <v>1</v>
      </c>
      <c r="X672" s="591"/>
      <c r="Y672" s="591"/>
      <c r="Z672" s="591"/>
      <c r="AA672" s="591"/>
      <c r="AB672" s="601"/>
      <c r="AC672" s="601"/>
      <c r="AD672" s="601"/>
      <c r="AE672" s="601"/>
      <c r="AF672" s="601"/>
      <c r="AG672" s="601"/>
      <c r="AH672" s="601"/>
      <c r="AI672" s="601"/>
      <c r="AJ672" s="591"/>
      <c r="AK672" s="591"/>
      <c r="AL672" s="591"/>
      <c r="AM672" s="591"/>
      <c r="AN672" s="591"/>
      <c r="AO672" s="591"/>
      <c r="AP672" s="591"/>
      <c r="AQ672" s="591"/>
      <c r="AR672" s="341"/>
      <c r="AS672" s="341">
        <f t="shared" ref="AR672:AS687" si="118">M672+Q672+U672+Y672+AC672+AG672+AK672+AO672+I672</f>
        <v>1</v>
      </c>
      <c r="AT672" s="341"/>
      <c r="AU672" s="317">
        <f t="shared" si="114"/>
        <v>1</v>
      </c>
      <c r="AV672" s="332">
        <f t="shared" si="115"/>
        <v>6.8749999999999996E-4</v>
      </c>
      <c r="AW672" s="558">
        <f t="shared" si="116"/>
        <v>4.3100000000000001E-4</v>
      </c>
      <c r="AX672" s="560"/>
      <c r="AY672" s="560"/>
      <c r="AZ672" s="560"/>
      <c r="BA672" s="561"/>
      <c r="BB672" s="673">
        <v>44</v>
      </c>
      <c r="BC672" s="352">
        <v>64</v>
      </c>
      <c r="BD672" s="611">
        <v>0.43099999999999999</v>
      </c>
      <c r="BE672" s="622"/>
    </row>
    <row r="673" spans="1:57" s="351" customFormat="1" ht="15" customHeight="1" x14ac:dyDescent="0.25">
      <c r="A673" s="511">
        <v>14</v>
      </c>
      <c r="B673" s="422" t="s">
        <v>538</v>
      </c>
      <c r="C673" s="742" t="s">
        <v>539</v>
      </c>
      <c r="D673" s="559" t="s">
        <v>29</v>
      </c>
      <c r="E673" s="559">
        <v>7</v>
      </c>
      <c r="F673" s="559">
        <v>77</v>
      </c>
      <c r="G673" s="559">
        <v>11</v>
      </c>
      <c r="H673" s="557"/>
      <c r="I673" s="557"/>
      <c r="J673" s="557"/>
      <c r="K673" s="557"/>
      <c r="L673" s="557"/>
      <c r="M673" s="557"/>
      <c r="N673" s="557"/>
      <c r="O673" s="557"/>
      <c r="P673" s="557"/>
      <c r="Q673" s="557"/>
      <c r="R673" s="557"/>
      <c r="S673" s="557"/>
      <c r="T673" s="557"/>
      <c r="U673" s="557"/>
      <c r="V673" s="557"/>
      <c r="W673" s="557"/>
      <c r="X673" s="557"/>
      <c r="Y673" s="557"/>
      <c r="Z673" s="557"/>
      <c r="AA673" s="557"/>
      <c r="AB673" s="557"/>
      <c r="AC673" s="557"/>
      <c r="AD673" s="557"/>
      <c r="AE673" s="557"/>
      <c r="AF673" s="729">
        <v>242</v>
      </c>
      <c r="AG673" s="729"/>
      <c r="AH673" s="729"/>
      <c r="AI673" s="729">
        <v>242</v>
      </c>
      <c r="AJ673" s="557"/>
      <c r="AK673" s="557"/>
      <c r="AL673" s="557"/>
      <c r="AM673" s="557"/>
      <c r="AN673" s="557"/>
      <c r="AO673" s="557"/>
      <c r="AP673" s="557"/>
      <c r="AQ673" s="557"/>
      <c r="AR673" s="341">
        <f t="shared" si="118"/>
        <v>242</v>
      </c>
      <c r="AS673" s="341"/>
      <c r="AT673" s="341"/>
      <c r="AU673" s="317">
        <f t="shared" si="114"/>
        <v>242</v>
      </c>
      <c r="AV673" s="347">
        <f t="shared" si="115"/>
        <v>0.166375</v>
      </c>
      <c r="AW673" s="780">
        <f t="shared" si="116"/>
        <v>0.10430199999999999</v>
      </c>
      <c r="AX673" s="560"/>
      <c r="AY673" s="560"/>
      <c r="AZ673" s="359"/>
      <c r="BA673" s="359"/>
      <c r="BB673" s="673">
        <v>44</v>
      </c>
      <c r="BC673" s="352">
        <v>64</v>
      </c>
      <c r="BD673" s="611">
        <v>0.43099999999999999</v>
      </c>
      <c r="BE673" s="565"/>
    </row>
    <row r="674" spans="1:57" s="351" customFormat="1" ht="15" customHeight="1" x14ac:dyDescent="0.25">
      <c r="A674" s="511">
        <v>15</v>
      </c>
      <c r="B674" s="422" t="s">
        <v>538</v>
      </c>
      <c r="C674" s="742" t="s">
        <v>539</v>
      </c>
      <c r="D674" s="620" t="s">
        <v>33</v>
      </c>
      <c r="E674" s="603">
        <v>6</v>
      </c>
      <c r="F674" s="603">
        <v>77</v>
      </c>
      <c r="G674" s="603">
        <v>11</v>
      </c>
      <c r="H674" s="601"/>
      <c r="I674" s="601"/>
      <c r="J674" s="601"/>
      <c r="K674" s="591"/>
      <c r="L674" s="601"/>
      <c r="M674" s="601"/>
      <c r="N674" s="601"/>
      <c r="O674" s="601"/>
      <c r="P674" s="601"/>
      <c r="Q674" s="601"/>
      <c r="R674" s="601"/>
      <c r="S674" s="601"/>
      <c r="T674" s="591">
        <v>2</v>
      </c>
      <c r="U674" s="341"/>
      <c r="V674" s="591"/>
      <c r="W674" s="341">
        <f>SUM(T674:V674)</f>
        <v>2</v>
      </c>
      <c r="X674" s="591"/>
      <c r="Y674" s="591"/>
      <c r="Z674" s="591"/>
      <c r="AA674" s="591"/>
      <c r="AB674" s="601"/>
      <c r="AC674" s="601"/>
      <c r="AD674" s="601"/>
      <c r="AE674" s="601"/>
      <c r="AF674" s="601"/>
      <c r="AG674" s="601"/>
      <c r="AH674" s="601"/>
      <c r="AI674" s="601"/>
      <c r="AJ674" s="591"/>
      <c r="AK674" s="591"/>
      <c r="AL674" s="591"/>
      <c r="AM674" s="591"/>
      <c r="AN674" s="591"/>
      <c r="AO674" s="591"/>
      <c r="AP674" s="591"/>
      <c r="AQ674" s="591"/>
      <c r="AR674" s="341">
        <f t="shared" si="118"/>
        <v>2</v>
      </c>
      <c r="AS674" s="341"/>
      <c r="AT674" s="341"/>
      <c r="AU674" s="317">
        <f t="shared" si="114"/>
        <v>2</v>
      </c>
      <c r="AV674" s="332">
        <f t="shared" si="115"/>
        <v>1.3749999999999999E-3</v>
      </c>
      <c r="AW674" s="558">
        <f t="shared" si="116"/>
        <v>8.6200000000000003E-4</v>
      </c>
      <c r="AX674" s="560"/>
      <c r="AY674" s="560"/>
      <c r="AZ674" s="560"/>
      <c r="BA674" s="561"/>
      <c r="BB674" s="673">
        <v>44</v>
      </c>
      <c r="BC674" s="352">
        <v>64</v>
      </c>
      <c r="BD674" s="611">
        <v>0.43099999999999999</v>
      </c>
      <c r="BE674" s="622"/>
    </row>
    <row r="675" spans="1:57" s="351" customFormat="1" ht="15" customHeight="1" x14ac:dyDescent="0.25">
      <c r="A675" s="511">
        <v>16</v>
      </c>
      <c r="B675" s="422" t="s">
        <v>538</v>
      </c>
      <c r="C675" s="742" t="s">
        <v>539</v>
      </c>
      <c r="D675" s="620" t="s">
        <v>33</v>
      </c>
      <c r="E675" s="603">
        <v>4</v>
      </c>
      <c r="F675" s="603">
        <v>77</v>
      </c>
      <c r="G675" s="603">
        <v>11</v>
      </c>
      <c r="H675" s="601"/>
      <c r="I675" s="601"/>
      <c r="J675" s="601"/>
      <c r="K675" s="591"/>
      <c r="L675" s="601"/>
      <c r="M675" s="601"/>
      <c r="N675" s="601"/>
      <c r="O675" s="601"/>
      <c r="P675" s="601"/>
      <c r="Q675" s="601"/>
      <c r="R675" s="601"/>
      <c r="S675" s="601"/>
      <c r="T675" s="591">
        <v>23</v>
      </c>
      <c r="U675" s="341"/>
      <c r="V675" s="591"/>
      <c r="W675" s="341">
        <f>SUM(T675:V675)</f>
        <v>23</v>
      </c>
      <c r="X675" s="591"/>
      <c r="Y675" s="591"/>
      <c r="Z675" s="591"/>
      <c r="AA675" s="591"/>
      <c r="AB675" s="601"/>
      <c r="AC675" s="601"/>
      <c r="AD675" s="601"/>
      <c r="AE675" s="601"/>
      <c r="AF675" s="601"/>
      <c r="AG675" s="601"/>
      <c r="AH675" s="601"/>
      <c r="AI675" s="601"/>
      <c r="AJ675" s="591"/>
      <c r="AK675" s="591"/>
      <c r="AL675" s="591"/>
      <c r="AM675" s="591"/>
      <c r="AN675" s="591"/>
      <c r="AO675" s="591"/>
      <c r="AP675" s="591"/>
      <c r="AQ675" s="591"/>
      <c r="AR675" s="341">
        <f t="shared" si="118"/>
        <v>23</v>
      </c>
      <c r="AS675" s="341"/>
      <c r="AT675" s="341"/>
      <c r="AU675" s="317">
        <f t="shared" si="114"/>
        <v>23</v>
      </c>
      <c r="AV675" s="332">
        <f t="shared" si="115"/>
        <v>1.58125E-2</v>
      </c>
      <c r="AW675" s="558">
        <f t="shared" si="116"/>
        <v>9.9129999999999999E-3</v>
      </c>
      <c r="AX675" s="560"/>
      <c r="AY675" s="560"/>
      <c r="AZ675" s="560"/>
      <c r="BA675" s="561"/>
      <c r="BB675" s="673">
        <v>44</v>
      </c>
      <c r="BC675" s="352">
        <v>64</v>
      </c>
      <c r="BD675" s="611">
        <v>0.43099999999999999</v>
      </c>
      <c r="BE675" s="622"/>
    </row>
    <row r="676" spans="1:57" s="351" customFormat="1" ht="15" customHeight="1" x14ac:dyDescent="0.25">
      <c r="A676" s="511">
        <v>17</v>
      </c>
      <c r="B676" s="422" t="s">
        <v>538</v>
      </c>
      <c r="C676" s="742" t="s">
        <v>539</v>
      </c>
      <c r="D676" s="559" t="s">
        <v>29</v>
      </c>
      <c r="E676" s="559">
        <v>2</v>
      </c>
      <c r="F676" s="559">
        <v>77</v>
      </c>
      <c r="G676" s="559">
        <v>11</v>
      </c>
      <c r="H676" s="557"/>
      <c r="I676" s="557"/>
      <c r="J676" s="557"/>
      <c r="K676" s="557"/>
      <c r="L676" s="557"/>
      <c r="M676" s="557"/>
      <c r="N676" s="557"/>
      <c r="O676" s="557"/>
      <c r="P676" s="557"/>
      <c r="Q676" s="557"/>
      <c r="R676" s="557"/>
      <c r="S676" s="557"/>
      <c r="T676" s="557"/>
      <c r="U676" s="557"/>
      <c r="V676" s="557"/>
      <c r="W676" s="557"/>
      <c r="X676" s="557"/>
      <c r="Y676" s="557"/>
      <c r="Z676" s="557"/>
      <c r="AA676" s="557"/>
      <c r="AB676" s="557"/>
      <c r="AC676" s="557"/>
      <c r="AD676" s="557"/>
      <c r="AE676" s="557"/>
      <c r="AF676" s="729">
        <v>2</v>
      </c>
      <c r="AG676" s="729"/>
      <c r="AH676" s="729"/>
      <c r="AI676" s="729">
        <v>2</v>
      </c>
      <c r="AJ676" s="557"/>
      <c r="AK676" s="557"/>
      <c r="AL676" s="557"/>
      <c r="AM676" s="557"/>
      <c r="AN676" s="557"/>
      <c r="AO676" s="557"/>
      <c r="AP676" s="557"/>
      <c r="AQ676" s="557"/>
      <c r="AR676" s="341">
        <f t="shared" si="118"/>
        <v>2</v>
      </c>
      <c r="AS676" s="341"/>
      <c r="AT676" s="341"/>
      <c r="AU676" s="317">
        <f t="shared" si="114"/>
        <v>2</v>
      </c>
      <c r="AV676" s="332">
        <f t="shared" si="115"/>
        <v>1.3749999999999999E-3</v>
      </c>
      <c r="AW676" s="558">
        <f t="shared" si="116"/>
        <v>8.6200000000000003E-4</v>
      </c>
      <c r="AX676" s="560"/>
      <c r="AY676" s="560"/>
      <c r="AZ676" s="359"/>
      <c r="BA676" s="359"/>
      <c r="BB676" s="673">
        <v>44</v>
      </c>
      <c r="BC676" s="352">
        <v>64</v>
      </c>
      <c r="BD676" s="611">
        <v>0.43099999999999999</v>
      </c>
      <c r="BE676" s="565"/>
    </row>
    <row r="677" spans="1:57" s="351" customFormat="1" ht="15" customHeight="1" x14ac:dyDescent="0.25">
      <c r="A677" s="511">
        <v>18</v>
      </c>
      <c r="B677" s="422" t="s">
        <v>538</v>
      </c>
      <c r="C677" s="742" t="s">
        <v>539</v>
      </c>
      <c r="D677" s="333" t="s">
        <v>29</v>
      </c>
      <c r="E677" s="352">
        <v>11</v>
      </c>
      <c r="F677" s="352">
        <v>75</v>
      </c>
      <c r="G677" s="352">
        <v>3144</v>
      </c>
      <c r="H677" s="556"/>
      <c r="I677" s="556"/>
      <c r="J677" s="556"/>
      <c r="K677" s="341"/>
      <c r="L677" s="341">
        <v>188</v>
      </c>
      <c r="M677" s="341"/>
      <c r="N677" s="341"/>
      <c r="O677" s="341">
        <v>188</v>
      </c>
      <c r="P677" s="556"/>
      <c r="Q677" s="556"/>
      <c r="R677" s="556"/>
      <c r="S677" s="556"/>
      <c r="T677" s="556"/>
      <c r="U677" s="556"/>
      <c r="V677" s="556"/>
      <c r="W677" s="556"/>
      <c r="X677" s="341"/>
      <c r="Y677" s="341"/>
      <c r="Z677" s="341"/>
      <c r="AA677" s="341"/>
      <c r="AB677" s="556"/>
      <c r="AC677" s="556"/>
      <c r="AD677" s="556"/>
      <c r="AE677" s="556"/>
      <c r="AF677" s="556"/>
      <c r="AG677" s="556"/>
      <c r="AH677" s="556"/>
      <c r="AI677" s="556"/>
      <c r="AJ677" s="341"/>
      <c r="AK677" s="341"/>
      <c r="AL677" s="341"/>
      <c r="AM677" s="341"/>
      <c r="AN677" s="341"/>
      <c r="AO677" s="341"/>
      <c r="AP677" s="341"/>
      <c r="AQ677" s="341"/>
      <c r="AR677" s="341">
        <f t="shared" si="118"/>
        <v>188</v>
      </c>
      <c r="AS677" s="341"/>
      <c r="AT677" s="341"/>
      <c r="AU677" s="317">
        <f t="shared" si="114"/>
        <v>188</v>
      </c>
      <c r="AV677" s="332">
        <f t="shared" si="115"/>
        <v>0.12925</v>
      </c>
      <c r="AW677" s="558">
        <f t="shared" si="116"/>
        <v>8.1028000000000003E-2</v>
      </c>
      <c r="AX677" s="352"/>
      <c r="AY677" s="352"/>
      <c r="AZ677" s="359"/>
      <c r="BA677" s="359"/>
      <c r="BB677" s="673">
        <v>44</v>
      </c>
      <c r="BC677" s="352">
        <v>64</v>
      </c>
      <c r="BD677" s="611">
        <v>0.43099999999999999</v>
      </c>
      <c r="BE677" s="422"/>
    </row>
    <row r="678" spans="1:57" s="351" customFormat="1" ht="15" customHeight="1" x14ac:dyDescent="0.25">
      <c r="A678" s="511">
        <v>19</v>
      </c>
      <c r="B678" s="422" t="s">
        <v>538</v>
      </c>
      <c r="C678" s="742" t="s">
        <v>539</v>
      </c>
      <c r="D678" s="333" t="s">
        <v>29</v>
      </c>
      <c r="E678" s="352">
        <v>2</v>
      </c>
      <c r="F678" s="352">
        <v>75</v>
      </c>
      <c r="G678" s="352">
        <v>11</v>
      </c>
      <c r="H678" s="556"/>
      <c r="I678" s="556"/>
      <c r="J678" s="556"/>
      <c r="K678" s="341"/>
      <c r="L678" s="341"/>
      <c r="M678" s="341">
        <v>18</v>
      </c>
      <c r="N678" s="341"/>
      <c r="O678" s="341">
        <v>18</v>
      </c>
      <c r="P678" s="556"/>
      <c r="Q678" s="556"/>
      <c r="R678" s="556"/>
      <c r="S678" s="556"/>
      <c r="T678" s="556"/>
      <c r="U678" s="556"/>
      <c r="V678" s="556"/>
      <c r="W678" s="556"/>
      <c r="X678" s="341"/>
      <c r="Y678" s="341"/>
      <c r="Z678" s="341"/>
      <c r="AA678" s="341"/>
      <c r="AB678" s="556"/>
      <c r="AC678" s="556"/>
      <c r="AD678" s="556"/>
      <c r="AE678" s="556"/>
      <c r="AF678" s="556"/>
      <c r="AG678" s="556"/>
      <c r="AH678" s="556"/>
      <c r="AI678" s="556"/>
      <c r="AJ678" s="341"/>
      <c r="AK678" s="341"/>
      <c r="AL678" s="341"/>
      <c r="AM678" s="341"/>
      <c r="AN678" s="341"/>
      <c r="AO678" s="341"/>
      <c r="AP678" s="341"/>
      <c r="AQ678" s="341"/>
      <c r="AR678" s="341"/>
      <c r="AS678" s="341">
        <f t="shared" si="118"/>
        <v>18</v>
      </c>
      <c r="AT678" s="341"/>
      <c r="AU678" s="317">
        <f t="shared" si="114"/>
        <v>18</v>
      </c>
      <c r="AV678" s="332">
        <f t="shared" si="115"/>
        <v>1.2375000000000001E-2</v>
      </c>
      <c r="AW678" s="558">
        <f t="shared" si="116"/>
        <v>7.7580000000000001E-3</v>
      </c>
      <c r="AX678" s="352"/>
      <c r="AY678" s="352"/>
      <c r="AZ678" s="359"/>
      <c r="BA678" s="359"/>
      <c r="BB678" s="673">
        <v>44</v>
      </c>
      <c r="BC678" s="352">
        <v>64</v>
      </c>
      <c r="BD678" s="611">
        <v>0.43099999999999999</v>
      </c>
      <c r="BE678" s="422"/>
    </row>
    <row r="679" spans="1:57" s="351" customFormat="1" ht="15" customHeight="1" x14ac:dyDescent="0.25">
      <c r="A679" s="511">
        <v>20</v>
      </c>
      <c r="B679" s="422" t="s">
        <v>538</v>
      </c>
      <c r="C679" s="742" t="s">
        <v>539</v>
      </c>
      <c r="D679" s="333" t="s">
        <v>29</v>
      </c>
      <c r="E679" s="352">
        <v>4</v>
      </c>
      <c r="F679" s="352">
        <v>74</v>
      </c>
      <c r="G679" s="352">
        <v>11</v>
      </c>
      <c r="H679" s="556"/>
      <c r="I679" s="556"/>
      <c r="J679" s="556"/>
      <c r="K679" s="341"/>
      <c r="L679" s="341"/>
      <c r="M679" s="341">
        <v>137</v>
      </c>
      <c r="N679" s="341"/>
      <c r="O679" s="341">
        <v>137</v>
      </c>
      <c r="P679" s="556"/>
      <c r="Q679" s="556"/>
      <c r="R679" s="556"/>
      <c r="S679" s="556"/>
      <c r="T679" s="556"/>
      <c r="U679" s="556"/>
      <c r="V679" s="556"/>
      <c r="W679" s="556"/>
      <c r="X679" s="341"/>
      <c r="Y679" s="341"/>
      <c r="Z679" s="341"/>
      <c r="AA679" s="341"/>
      <c r="AB679" s="556"/>
      <c r="AC679" s="556"/>
      <c r="AD679" s="556"/>
      <c r="AE679" s="556"/>
      <c r="AF679" s="556"/>
      <c r="AG679" s="556"/>
      <c r="AH679" s="556"/>
      <c r="AI679" s="556"/>
      <c r="AJ679" s="341"/>
      <c r="AK679" s="341"/>
      <c r="AL679" s="341"/>
      <c r="AM679" s="341"/>
      <c r="AN679" s="341"/>
      <c r="AO679" s="341"/>
      <c r="AP679" s="341"/>
      <c r="AQ679" s="341"/>
      <c r="AR679" s="341"/>
      <c r="AS679" s="341">
        <f t="shared" si="118"/>
        <v>137</v>
      </c>
      <c r="AT679" s="341"/>
      <c r="AU679" s="317">
        <f t="shared" si="114"/>
        <v>137</v>
      </c>
      <c r="AV679" s="332">
        <f t="shared" si="115"/>
        <v>9.4187499999999993E-2</v>
      </c>
      <c r="AW679" s="558">
        <f t="shared" si="116"/>
        <v>5.9046999999999995E-2</v>
      </c>
      <c r="AX679" s="352"/>
      <c r="AY679" s="352"/>
      <c r="AZ679" s="359"/>
      <c r="BA679" s="359"/>
      <c r="BB679" s="673">
        <v>44</v>
      </c>
      <c r="BC679" s="352">
        <v>64</v>
      </c>
      <c r="BD679" s="611">
        <v>0.43099999999999999</v>
      </c>
      <c r="BE679" s="422"/>
    </row>
    <row r="680" spans="1:57" s="351" customFormat="1" ht="15" customHeight="1" x14ac:dyDescent="0.25">
      <c r="A680" s="511">
        <v>21</v>
      </c>
      <c r="B680" s="422" t="s">
        <v>538</v>
      </c>
      <c r="C680" s="742" t="s">
        <v>539</v>
      </c>
      <c r="D680" s="559" t="s">
        <v>29</v>
      </c>
      <c r="E680" s="559">
        <v>4</v>
      </c>
      <c r="F680" s="559">
        <v>74</v>
      </c>
      <c r="G680" s="559">
        <v>11</v>
      </c>
      <c r="H680" s="557"/>
      <c r="I680" s="557"/>
      <c r="J680" s="557"/>
      <c r="K680" s="557"/>
      <c r="L680" s="557"/>
      <c r="M680" s="557"/>
      <c r="N680" s="557"/>
      <c r="O680" s="557"/>
      <c r="P680" s="557"/>
      <c r="Q680" s="557"/>
      <c r="R680" s="557"/>
      <c r="S680" s="557"/>
      <c r="T680" s="557"/>
      <c r="U680" s="557"/>
      <c r="V680" s="557"/>
      <c r="W680" s="557"/>
      <c r="X680" s="557"/>
      <c r="Y680" s="557"/>
      <c r="Z680" s="557"/>
      <c r="AA680" s="557"/>
      <c r="AB680" s="557"/>
      <c r="AC680" s="557"/>
      <c r="AD680" s="557"/>
      <c r="AE680" s="557"/>
      <c r="AF680" s="729"/>
      <c r="AG680" s="729">
        <v>172</v>
      </c>
      <c r="AH680" s="729"/>
      <c r="AI680" s="628">
        <v>172</v>
      </c>
      <c r="AJ680" s="557"/>
      <c r="AK680" s="557"/>
      <c r="AL680" s="557"/>
      <c r="AM680" s="557"/>
      <c r="AN680" s="557"/>
      <c r="AO680" s="557"/>
      <c r="AP680" s="557"/>
      <c r="AQ680" s="557"/>
      <c r="AR680" s="341"/>
      <c r="AS680" s="341">
        <f t="shared" si="118"/>
        <v>172</v>
      </c>
      <c r="AT680" s="341"/>
      <c r="AU680" s="317">
        <f t="shared" si="114"/>
        <v>172</v>
      </c>
      <c r="AV680" s="332">
        <f t="shared" si="115"/>
        <v>0.11824999999999999</v>
      </c>
      <c r="AW680" s="558">
        <f t="shared" si="116"/>
        <v>7.4132000000000003E-2</v>
      </c>
      <c r="AX680" s="560"/>
      <c r="AY680" s="560"/>
      <c r="AZ680" s="359"/>
      <c r="BA680" s="359"/>
      <c r="BB680" s="673">
        <v>44</v>
      </c>
      <c r="BC680" s="352">
        <v>64</v>
      </c>
      <c r="BD680" s="611">
        <v>0.43099999999999999</v>
      </c>
      <c r="BE680" s="593"/>
    </row>
    <row r="681" spans="1:57" s="351" customFormat="1" ht="15" customHeight="1" x14ac:dyDescent="0.25">
      <c r="A681" s="511">
        <v>22</v>
      </c>
      <c r="B681" s="422" t="s">
        <v>538</v>
      </c>
      <c r="C681" s="742" t="s">
        <v>539</v>
      </c>
      <c r="D681" s="333" t="s">
        <v>29</v>
      </c>
      <c r="E681" s="352">
        <v>3</v>
      </c>
      <c r="F681" s="352">
        <v>74</v>
      </c>
      <c r="G681" s="352">
        <v>11</v>
      </c>
      <c r="H681" s="556"/>
      <c r="I681" s="556"/>
      <c r="J681" s="556"/>
      <c r="K681" s="341"/>
      <c r="L681" s="341">
        <v>4</v>
      </c>
      <c r="M681" s="341"/>
      <c r="N681" s="341"/>
      <c r="O681" s="341">
        <v>4</v>
      </c>
      <c r="P681" s="556"/>
      <c r="Q681" s="556"/>
      <c r="R681" s="556"/>
      <c r="S681" s="556"/>
      <c r="T681" s="556"/>
      <c r="U681" s="556"/>
      <c r="V681" s="556"/>
      <c r="W681" s="556"/>
      <c r="X681" s="341"/>
      <c r="Y681" s="341"/>
      <c r="Z681" s="341"/>
      <c r="AA681" s="341"/>
      <c r="AB681" s="556"/>
      <c r="AC681" s="556"/>
      <c r="AD681" s="556"/>
      <c r="AE681" s="556"/>
      <c r="AF681" s="556"/>
      <c r="AG681" s="556"/>
      <c r="AH681" s="556"/>
      <c r="AI681" s="556"/>
      <c r="AJ681" s="341"/>
      <c r="AK681" s="341"/>
      <c r="AL681" s="341"/>
      <c r="AM681" s="341"/>
      <c r="AN681" s="341"/>
      <c r="AO681" s="341"/>
      <c r="AP681" s="341"/>
      <c r="AQ681" s="341"/>
      <c r="AR681" s="341">
        <f t="shared" si="118"/>
        <v>4</v>
      </c>
      <c r="AS681" s="341"/>
      <c r="AT681" s="341"/>
      <c r="AU681" s="317">
        <f t="shared" si="114"/>
        <v>4</v>
      </c>
      <c r="AV681" s="332">
        <f t="shared" si="115"/>
        <v>2.7499999999999998E-3</v>
      </c>
      <c r="AW681" s="558">
        <f t="shared" si="116"/>
        <v>1.7240000000000001E-3</v>
      </c>
      <c r="AX681" s="352"/>
      <c r="AY681" s="352"/>
      <c r="AZ681" s="359"/>
      <c r="BA681" s="359"/>
      <c r="BB681" s="673">
        <v>44</v>
      </c>
      <c r="BC681" s="352">
        <v>64</v>
      </c>
      <c r="BD681" s="611">
        <v>0.43099999999999999</v>
      </c>
      <c r="BE681" s="422"/>
    </row>
    <row r="682" spans="1:57" s="351" customFormat="1" ht="15" customHeight="1" x14ac:dyDescent="0.25">
      <c r="A682" s="511">
        <v>23</v>
      </c>
      <c r="B682" s="422" t="s">
        <v>538</v>
      </c>
      <c r="C682" s="742" t="s">
        <v>539</v>
      </c>
      <c r="D682" s="559" t="s">
        <v>29</v>
      </c>
      <c r="E682" s="559">
        <v>3</v>
      </c>
      <c r="F682" s="559">
        <v>74</v>
      </c>
      <c r="G682" s="559">
        <v>11</v>
      </c>
      <c r="H682" s="557"/>
      <c r="I682" s="557"/>
      <c r="J682" s="557"/>
      <c r="K682" s="557"/>
      <c r="L682" s="557"/>
      <c r="M682" s="557"/>
      <c r="N682" s="557"/>
      <c r="O682" s="557"/>
      <c r="P682" s="557"/>
      <c r="Q682" s="557"/>
      <c r="R682" s="557"/>
      <c r="S682" s="557"/>
      <c r="T682" s="557"/>
      <c r="U682" s="557"/>
      <c r="V682" s="557"/>
      <c r="W682" s="557"/>
      <c r="X682" s="557"/>
      <c r="Y682" s="557"/>
      <c r="Z682" s="557"/>
      <c r="AA682" s="557"/>
      <c r="AB682" s="557"/>
      <c r="AC682" s="557"/>
      <c r="AD682" s="557"/>
      <c r="AE682" s="557"/>
      <c r="AF682" s="729">
        <v>192</v>
      </c>
      <c r="AG682" s="729"/>
      <c r="AH682" s="729"/>
      <c r="AI682" s="729">
        <v>192</v>
      </c>
      <c r="AJ682" s="557"/>
      <c r="AK682" s="557"/>
      <c r="AL682" s="557"/>
      <c r="AM682" s="557"/>
      <c r="AN682" s="557"/>
      <c r="AO682" s="557"/>
      <c r="AP682" s="557"/>
      <c r="AQ682" s="557"/>
      <c r="AR682" s="341">
        <f t="shared" si="118"/>
        <v>192</v>
      </c>
      <c r="AS682" s="341"/>
      <c r="AT682" s="341"/>
      <c r="AU682" s="317">
        <f t="shared" si="114"/>
        <v>192</v>
      </c>
      <c r="AV682" s="347">
        <f t="shared" si="115"/>
        <v>0.13200000000000001</v>
      </c>
      <c r="AW682" s="780">
        <f t="shared" si="116"/>
        <v>8.2751999999999992E-2</v>
      </c>
      <c r="AX682" s="560"/>
      <c r="AY682" s="560"/>
      <c r="AZ682" s="359"/>
      <c r="BA682" s="359"/>
      <c r="BB682" s="673">
        <v>44</v>
      </c>
      <c r="BC682" s="352">
        <v>64</v>
      </c>
      <c r="BD682" s="611">
        <v>0.43099999999999999</v>
      </c>
      <c r="BE682" s="565"/>
    </row>
    <row r="683" spans="1:57" s="351" customFormat="1" ht="15" customHeight="1" x14ac:dyDescent="0.25">
      <c r="A683" s="511">
        <v>24</v>
      </c>
      <c r="B683" s="422" t="s">
        <v>538</v>
      </c>
      <c r="C683" s="742" t="s">
        <v>539</v>
      </c>
      <c r="D683" s="620" t="s">
        <v>33</v>
      </c>
      <c r="E683" s="603">
        <v>1</v>
      </c>
      <c r="F683" s="603">
        <v>74</v>
      </c>
      <c r="G683" s="603">
        <v>11</v>
      </c>
      <c r="H683" s="601"/>
      <c r="I683" s="601"/>
      <c r="J683" s="601"/>
      <c r="K683" s="591"/>
      <c r="L683" s="601"/>
      <c r="M683" s="601"/>
      <c r="N683" s="601"/>
      <c r="O683" s="601"/>
      <c r="P683" s="601"/>
      <c r="Q683" s="601"/>
      <c r="R683" s="601"/>
      <c r="S683" s="601"/>
      <c r="T683" s="591">
        <v>8</v>
      </c>
      <c r="U683" s="341"/>
      <c r="V683" s="591"/>
      <c r="W683" s="341">
        <f>SUM(T683:V683)</f>
        <v>8</v>
      </c>
      <c r="X683" s="591"/>
      <c r="Y683" s="591"/>
      <c r="Z683" s="591"/>
      <c r="AA683" s="591"/>
      <c r="AB683" s="601"/>
      <c r="AC683" s="601"/>
      <c r="AD683" s="601"/>
      <c r="AE683" s="601"/>
      <c r="AF683" s="601"/>
      <c r="AG683" s="601"/>
      <c r="AH683" s="601"/>
      <c r="AI683" s="601"/>
      <c r="AJ683" s="591"/>
      <c r="AK683" s="591"/>
      <c r="AL683" s="591"/>
      <c r="AM683" s="591"/>
      <c r="AN683" s="591"/>
      <c r="AO683" s="591"/>
      <c r="AP683" s="591"/>
      <c r="AQ683" s="591"/>
      <c r="AR683" s="341">
        <f t="shared" si="118"/>
        <v>8</v>
      </c>
      <c r="AS683" s="341"/>
      <c r="AT683" s="341"/>
      <c r="AU683" s="317">
        <f t="shared" si="114"/>
        <v>8</v>
      </c>
      <c r="AV683" s="332">
        <f t="shared" si="115"/>
        <v>5.4999999999999997E-3</v>
      </c>
      <c r="AW683" s="558">
        <f t="shared" si="116"/>
        <v>3.4480000000000001E-3</v>
      </c>
      <c r="AX683" s="560"/>
      <c r="AY683" s="560"/>
      <c r="AZ683" s="560"/>
      <c r="BA683" s="561"/>
      <c r="BB683" s="673">
        <v>44</v>
      </c>
      <c r="BC683" s="352">
        <v>64</v>
      </c>
      <c r="BD683" s="611">
        <v>0.43099999999999999</v>
      </c>
      <c r="BE683" s="622"/>
    </row>
    <row r="684" spans="1:57" s="351" customFormat="1" ht="15" customHeight="1" x14ac:dyDescent="0.25">
      <c r="A684" s="511">
        <v>25</v>
      </c>
      <c r="B684" s="422" t="s">
        <v>538</v>
      </c>
      <c r="C684" s="742" t="s">
        <v>539</v>
      </c>
      <c r="D684" s="559" t="s">
        <v>29</v>
      </c>
      <c r="E684" s="559">
        <v>1</v>
      </c>
      <c r="F684" s="559">
        <v>74</v>
      </c>
      <c r="G684" s="559">
        <v>11</v>
      </c>
      <c r="H684" s="557"/>
      <c r="I684" s="557"/>
      <c r="J684" s="557"/>
      <c r="K684" s="557"/>
      <c r="L684" s="557"/>
      <c r="M684" s="557"/>
      <c r="N684" s="557"/>
      <c r="O684" s="557"/>
      <c r="P684" s="557"/>
      <c r="Q684" s="557"/>
      <c r="R684" s="557"/>
      <c r="S684" s="557"/>
      <c r="T684" s="557"/>
      <c r="U684" s="557"/>
      <c r="V684" s="557"/>
      <c r="W684" s="557"/>
      <c r="X684" s="557"/>
      <c r="Y684" s="557"/>
      <c r="Z684" s="557"/>
      <c r="AA684" s="557"/>
      <c r="AB684" s="557"/>
      <c r="AC684" s="557"/>
      <c r="AD684" s="557"/>
      <c r="AE684" s="557"/>
      <c r="AF684" s="729">
        <v>4</v>
      </c>
      <c r="AG684" s="729"/>
      <c r="AH684" s="729"/>
      <c r="AI684" s="729">
        <v>4</v>
      </c>
      <c r="AJ684" s="557"/>
      <c r="AK684" s="557"/>
      <c r="AL684" s="557"/>
      <c r="AM684" s="557"/>
      <c r="AN684" s="557"/>
      <c r="AO684" s="557"/>
      <c r="AP684" s="557"/>
      <c r="AQ684" s="557"/>
      <c r="AR684" s="341">
        <f t="shared" si="118"/>
        <v>4</v>
      </c>
      <c r="AS684" s="341"/>
      <c r="AT684" s="341"/>
      <c r="AU684" s="317">
        <f t="shared" si="114"/>
        <v>4</v>
      </c>
      <c r="AV684" s="332">
        <f t="shared" si="115"/>
        <v>2.7499999999999998E-3</v>
      </c>
      <c r="AW684" s="558">
        <f t="shared" si="116"/>
        <v>1.7240000000000001E-3</v>
      </c>
      <c r="AX684" s="560"/>
      <c r="AY684" s="560"/>
      <c r="AZ684" s="359"/>
      <c r="BA684" s="359"/>
      <c r="BB684" s="673">
        <v>44</v>
      </c>
      <c r="BC684" s="352">
        <v>64</v>
      </c>
      <c r="BD684" s="611">
        <v>0.43099999999999999</v>
      </c>
      <c r="BE684" s="565"/>
    </row>
    <row r="685" spans="1:57" s="351" customFormat="1" ht="15" customHeight="1" x14ac:dyDescent="0.25">
      <c r="A685" s="511">
        <v>26</v>
      </c>
      <c r="B685" s="422" t="s">
        <v>538</v>
      </c>
      <c r="C685" s="742" t="s">
        <v>539</v>
      </c>
      <c r="D685" s="333" t="s">
        <v>29</v>
      </c>
      <c r="E685" s="352">
        <v>1</v>
      </c>
      <c r="F685" s="352">
        <v>74</v>
      </c>
      <c r="G685" s="352">
        <v>11</v>
      </c>
      <c r="H685" s="556"/>
      <c r="I685" s="556"/>
      <c r="J685" s="556"/>
      <c r="K685" s="341"/>
      <c r="L685" s="341">
        <v>179</v>
      </c>
      <c r="M685" s="341"/>
      <c r="N685" s="341"/>
      <c r="O685" s="341">
        <v>179</v>
      </c>
      <c r="P685" s="556"/>
      <c r="Q685" s="556"/>
      <c r="R685" s="556"/>
      <c r="S685" s="556"/>
      <c r="T685" s="556"/>
      <c r="U685" s="556"/>
      <c r="V685" s="556"/>
      <c r="W685" s="556"/>
      <c r="X685" s="341"/>
      <c r="Y685" s="341"/>
      <c r="Z685" s="341"/>
      <c r="AA685" s="341"/>
      <c r="AB685" s="556"/>
      <c r="AC685" s="556"/>
      <c r="AD685" s="556"/>
      <c r="AE685" s="556"/>
      <c r="AF685" s="556"/>
      <c r="AG685" s="556"/>
      <c r="AH685" s="556"/>
      <c r="AI685" s="556"/>
      <c r="AJ685" s="341"/>
      <c r="AK685" s="341"/>
      <c r="AL685" s="341"/>
      <c r="AM685" s="341"/>
      <c r="AN685" s="341"/>
      <c r="AO685" s="341"/>
      <c r="AP685" s="341"/>
      <c r="AQ685" s="341"/>
      <c r="AR685" s="341">
        <f t="shared" si="118"/>
        <v>179</v>
      </c>
      <c r="AS685" s="341"/>
      <c r="AT685" s="341"/>
      <c r="AU685" s="317">
        <f t="shared" si="114"/>
        <v>179</v>
      </c>
      <c r="AV685" s="347">
        <f t="shared" si="115"/>
        <v>0.12306250000000001</v>
      </c>
      <c r="AW685" s="780">
        <f t="shared" si="116"/>
        <v>7.7148999999999995E-2</v>
      </c>
      <c r="AX685" s="352"/>
      <c r="AY685" s="352"/>
      <c r="AZ685" s="359"/>
      <c r="BA685" s="359"/>
      <c r="BB685" s="673">
        <v>44</v>
      </c>
      <c r="BC685" s="352">
        <v>64</v>
      </c>
      <c r="BD685" s="611">
        <v>0.43099999999999999</v>
      </c>
      <c r="BE685" s="422"/>
    </row>
    <row r="686" spans="1:57" s="351" customFormat="1" ht="15" customHeight="1" x14ac:dyDescent="0.25">
      <c r="A686" s="511">
        <v>27</v>
      </c>
      <c r="B686" s="422" t="s">
        <v>538</v>
      </c>
      <c r="C686" s="742" t="s">
        <v>539</v>
      </c>
      <c r="D686" s="333" t="s">
        <v>29</v>
      </c>
      <c r="E686" s="352">
        <v>5</v>
      </c>
      <c r="F686" s="352">
        <v>73</v>
      </c>
      <c r="G686" s="352">
        <v>11</v>
      </c>
      <c r="H686" s="556"/>
      <c r="I686" s="556"/>
      <c r="J686" s="556"/>
      <c r="K686" s="341"/>
      <c r="L686" s="341">
        <v>251</v>
      </c>
      <c r="M686" s="341"/>
      <c r="N686" s="341"/>
      <c r="O686" s="341">
        <v>251</v>
      </c>
      <c r="P686" s="556"/>
      <c r="Q686" s="556"/>
      <c r="R686" s="556"/>
      <c r="S686" s="556"/>
      <c r="T686" s="556"/>
      <c r="U686" s="556"/>
      <c r="V686" s="556"/>
      <c r="W686" s="556"/>
      <c r="X686" s="341"/>
      <c r="Y686" s="341"/>
      <c r="Z686" s="341"/>
      <c r="AA686" s="341"/>
      <c r="AB686" s="556"/>
      <c r="AC686" s="556"/>
      <c r="AD686" s="556"/>
      <c r="AE686" s="556"/>
      <c r="AF686" s="556"/>
      <c r="AG686" s="556"/>
      <c r="AH686" s="556"/>
      <c r="AI686" s="556"/>
      <c r="AJ686" s="341"/>
      <c r="AK686" s="341"/>
      <c r="AL686" s="341"/>
      <c r="AM686" s="341"/>
      <c r="AN686" s="341"/>
      <c r="AO686" s="341"/>
      <c r="AP686" s="341"/>
      <c r="AQ686" s="341"/>
      <c r="AR686" s="341">
        <f t="shared" si="118"/>
        <v>251</v>
      </c>
      <c r="AS686" s="341"/>
      <c r="AT686" s="341"/>
      <c r="AU686" s="317">
        <f t="shared" si="114"/>
        <v>251</v>
      </c>
      <c r="AV686" s="347">
        <f t="shared" si="115"/>
        <v>0.17256250000000001</v>
      </c>
      <c r="AW686" s="780">
        <f t="shared" si="116"/>
        <v>0.108181</v>
      </c>
      <c r="AX686" s="352"/>
      <c r="AY686" s="352"/>
      <c r="AZ686" s="359"/>
      <c r="BA686" s="359"/>
      <c r="BB686" s="673">
        <v>44</v>
      </c>
      <c r="BC686" s="352">
        <v>64</v>
      </c>
      <c r="BD686" s="611">
        <v>0.43099999999999999</v>
      </c>
      <c r="BE686" s="422"/>
    </row>
    <row r="687" spans="1:57" s="351" customFormat="1" ht="15" customHeight="1" x14ac:dyDescent="0.25">
      <c r="A687" s="511">
        <v>28</v>
      </c>
      <c r="B687" s="422" t="s">
        <v>538</v>
      </c>
      <c r="C687" s="742" t="s">
        <v>539</v>
      </c>
      <c r="D687" s="559" t="s">
        <v>29</v>
      </c>
      <c r="E687" s="559">
        <v>100</v>
      </c>
      <c r="F687" s="559">
        <v>72</v>
      </c>
      <c r="G687" s="559">
        <v>11</v>
      </c>
      <c r="H687" s="557"/>
      <c r="I687" s="557"/>
      <c r="J687" s="557"/>
      <c r="K687" s="557"/>
      <c r="L687" s="557"/>
      <c r="M687" s="557"/>
      <c r="N687" s="557"/>
      <c r="O687" s="557"/>
      <c r="P687" s="557"/>
      <c r="Q687" s="557"/>
      <c r="R687" s="557"/>
      <c r="S687" s="557"/>
      <c r="T687" s="557"/>
      <c r="U687" s="557"/>
      <c r="V687" s="557"/>
      <c r="W687" s="557"/>
      <c r="X687" s="557"/>
      <c r="Y687" s="557"/>
      <c r="Z687" s="557"/>
      <c r="AA687" s="557"/>
      <c r="AB687" s="557"/>
      <c r="AC687" s="557"/>
      <c r="AD687" s="557"/>
      <c r="AE687" s="557"/>
      <c r="AF687" s="729">
        <v>1</v>
      </c>
      <c r="AG687" s="729"/>
      <c r="AH687" s="729"/>
      <c r="AI687" s="729">
        <v>1</v>
      </c>
      <c r="AJ687" s="557"/>
      <c r="AK687" s="557"/>
      <c r="AL687" s="557"/>
      <c r="AM687" s="557"/>
      <c r="AN687" s="557"/>
      <c r="AO687" s="557"/>
      <c r="AP687" s="557"/>
      <c r="AQ687" s="557"/>
      <c r="AR687" s="341">
        <f t="shared" si="118"/>
        <v>1</v>
      </c>
      <c r="AS687" s="341"/>
      <c r="AT687" s="341"/>
      <c r="AU687" s="317">
        <f t="shared" si="114"/>
        <v>1</v>
      </c>
      <c r="AV687" s="332">
        <f t="shared" si="115"/>
        <v>6.8749999999999996E-4</v>
      </c>
      <c r="AW687" s="558">
        <f t="shared" si="116"/>
        <v>4.3100000000000001E-4</v>
      </c>
      <c r="AX687" s="560"/>
      <c r="AY687" s="560"/>
      <c r="AZ687" s="359"/>
      <c r="BA687" s="359"/>
      <c r="BB687" s="673">
        <v>44</v>
      </c>
      <c r="BC687" s="352">
        <v>64</v>
      </c>
      <c r="BD687" s="611">
        <v>0.43099999999999999</v>
      </c>
      <c r="BE687" s="565"/>
    </row>
    <row r="688" spans="1:57" s="351" customFormat="1" ht="15" customHeight="1" x14ac:dyDescent="0.25">
      <c r="A688" s="511">
        <v>29</v>
      </c>
      <c r="B688" s="422" t="s">
        <v>538</v>
      </c>
      <c r="C688" s="742" t="s">
        <v>539</v>
      </c>
      <c r="D688" s="333" t="s">
        <v>29</v>
      </c>
      <c r="E688" s="352">
        <v>9</v>
      </c>
      <c r="F688" s="352">
        <v>72</v>
      </c>
      <c r="G688" s="352">
        <v>11</v>
      </c>
      <c r="H688" s="556"/>
      <c r="I688" s="556"/>
      <c r="J688" s="556"/>
      <c r="K688" s="341"/>
      <c r="L688" s="341">
        <v>921</v>
      </c>
      <c r="M688" s="341"/>
      <c r="N688" s="341"/>
      <c r="O688" s="341">
        <v>921</v>
      </c>
      <c r="P688" s="556"/>
      <c r="Q688" s="556"/>
      <c r="R688" s="556"/>
      <c r="S688" s="556"/>
      <c r="T688" s="556"/>
      <c r="U688" s="556"/>
      <c r="V688" s="556"/>
      <c r="W688" s="556"/>
      <c r="X688" s="341"/>
      <c r="Y688" s="341"/>
      <c r="Z688" s="341"/>
      <c r="AA688" s="341"/>
      <c r="AB688" s="556"/>
      <c r="AC688" s="556"/>
      <c r="AD688" s="556"/>
      <c r="AE688" s="556"/>
      <c r="AF688" s="556"/>
      <c r="AG688" s="556"/>
      <c r="AH688" s="556"/>
      <c r="AI688" s="556"/>
      <c r="AJ688" s="341"/>
      <c r="AK688" s="341"/>
      <c r="AL688" s="341"/>
      <c r="AM688" s="341"/>
      <c r="AN688" s="341"/>
      <c r="AO688" s="341"/>
      <c r="AP688" s="341"/>
      <c r="AQ688" s="341"/>
      <c r="AR688" s="341">
        <f t="shared" ref="AR688:AR747" si="119">L688+P688+T688+X688+AB688+AF688+AJ688+AN688+H688</f>
        <v>921</v>
      </c>
      <c r="AS688" s="341"/>
      <c r="AT688" s="341"/>
      <c r="AU688" s="317">
        <f t="shared" si="114"/>
        <v>921</v>
      </c>
      <c r="AV688" s="347">
        <f t="shared" si="115"/>
        <v>0.63318750000000001</v>
      </c>
      <c r="AW688" s="780">
        <f t="shared" si="116"/>
        <v>0.396951</v>
      </c>
      <c r="AX688" s="352"/>
      <c r="AY688" s="352"/>
      <c r="AZ688" s="359"/>
      <c r="BA688" s="359"/>
      <c r="BB688" s="673">
        <v>44</v>
      </c>
      <c r="BC688" s="352">
        <v>64</v>
      </c>
      <c r="BD688" s="611">
        <v>0.43099999999999999</v>
      </c>
      <c r="BE688" s="422"/>
    </row>
    <row r="689" spans="1:57" s="351" customFormat="1" ht="15" customHeight="1" x14ac:dyDescent="0.25">
      <c r="A689" s="511">
        <v>30</v>
      </c>
      <c r="B689" s="422" t="s">
        <v>538</v>
      </c>
      <c r="C689" s="742" t="s">
        <v>539</v>
      </c>
      <c r="D689" s="333" t="s">
        <v>29</v>
      </c>
      <c r="E689" s="352">
        <v>8</v>
      </c>
      <c r="F689" s="352">
        <v>72</v>
      </c>
      <c r="G689" s="352">
        <v>11</v>
      </c>
      <c r="H689" s="556"/>
      <c r="I689" s="556"/>
      <c r="J689" s="556"/>
      <c r="K689" s="341"/>
      <c r="L689" s="341">
        <v>558</v>
      </c>
      <c r="M689" s="341"/>
      <c r="N689" s="341"/>
      <c r="O689" s="341">
        <v>558</v>
      </c>
      <c r="P689" s="556"/>
      <c r="Q689" s="556"/>
      <c r="R689" s="556"/>
      <c r="S689" s="556"/>
      <c r="T689" s="556"/>
      <c r="U689" s="556"/>
      <c r="V689" s="556"/>
      <c r="W689" s="556"/>
      <c r="X689" s="341"/>
      <c r="Y689" s="341"/>
      <c r="Z689" s="341"/>
      <c r="AA689" s="341"/>
      <c r="AB689" s="556"/>
      <c r="AC689" s="556"/>
      <c r="AD689" s="556"/>
      <c r="AE689" s="556"/>
      <c r="AF689" s="556"/>
      <c r="AG689" s="556"/>
      <c r="AH689" s="556"/>
      <c r="AI689" s="556"/>
      <c r="AJ689" s="341"/>
      <c r="AK689" s="341"/>
      <c r="AL689" s="341"/>
      <c r="AM689" s="341"/>
      <c r="AN689" s="341"/>
      <c r="AO689" s="341"/>
      <c r="AP689" s="341"/>
      <c r="AQ689" s="341"/>
      <c r="AR689" s="341">
        <f t="shared" si="119"/>
        <v>558</v>
      </c>
      <c r="AS689" s="341"/>
      <c r="AT689" s="341"/>
      <c r="AU689" s="317">
        <f t="shared" si="114"/>
        <v>558</v>
      </c>
      <c r="AV689" s="332">
        <f t="shared" si="115"/>
        <v>0.38362499999999999</v>
      </c>
      <c r="AW689" s="558">
        <f t="shared" si="116"/>
        <v>0.24049799999999999</v>
      </c>
      <c r="AX689" s="352"/>
      <c r="AY689" s="352"/>
      <c r="AZ689" s="359"/>
      <c r="BA689" s="359"/>
      <c r="BB689" s="673">
        <v>44</v>
      </c>
      <c r="BC689" s="352">
        <v>64</v>
      </c>
      <c r="BD689" s="611">
        <v>0.43099999999999999</v>
      </c>
      <c r="BE689" s="422"/>
    </row>
    <row r="690" spans="1:57" s="351" customFormat="1" ht="15" customHeight="1" x14ac:dyDescent="0.25">
      <c r="A690" s="511">
        <v>31</v>
      </c>
      <c r="B690" s="422" t="s">
        <v>538</v>
      </c>
      <c r="C690" s="742" t="s">
        <v>539</v>
      </c>
      <c r="D690" s="620" t="s">
        <v>33</v>
      </c>
      <c r="E690" s="603">
        <v>8</v>
      </c>
      <c r="F690" s="603">
        <v>72</v>
      </c>
      <c r="G690" s="603">
        <v>11</v>
      </c>
      <c r="H690" s="601"/>
      <c r="I690" s="601"/>
      <c r="J690" s="601"/>
      <c r="K690" s="591"/>
      <c r="L690" s="601"/>
      <c r="M690" s="601"/>
      <c r="N690" s="601"/>
      <c r="O690" s="601"/>
      <c r="P690" s="601"/>
      <c r="Q690" s="601"/>
      <c r="R690" s="601"/>
      <c r="S690" s="601"/>
      <c r="T690" s="591">
        <v>99</v>
      </c>
      <c r="U690" s="341"/>
      <c r="V690" s="591"/>
      <c r="W690" s="341">
        <f>SUM(T690:V690)</f>
        <v>99</v>
      </c>
      <c r="X690" s="591"/>
      <c r="Y690" s="591"/>
      <c r="Z690" s="591"/>
      <c r="AA690" s="591"/>
      <c r="AB690" s="601"/>
      <c r="AC690" s="601"/>
      <c r="AD690" s="601"/>
      <c r="AE690" s="601"/>
      <c r="AF690" s="601"/>
      <c r="AG690" s="601"/>
      <c r="AH690" s="601"/>
      <c r="AI690" s="601"/>
      <c r="AJ690" s="591"/>
      <c r="AK690" s="591"/>
      <c r="AL690" s="591"/>
      <c r="AM690" s="591"/>
      <c r="AN690" s="591"/>
      <c r="AO690" s="591"/>
      <c r="AP690" s="591"/>
      <c r="AQ690" s="591"/>
      <c r="AR690" s="341">
        <f t="shared" si="119"/>
        <v>99</v>
      </c>
      <c r="AS690" s="341"/>
      <c r="AT690" s="341"/>
      <c r="AU690" s="317">
        <f t="shared" si="114"/>
        <v>99</v>
      </c>
      <c r="AV690" s="332">
        <f t="shared" si="115"/>
        <v>6.8062499999999998E-2</v>
      </c>
      <c r="AW690" s="558">
        <f t="shared" si="116"/>
        <v>4.2668999999999999E-2</v>
      </c>
      <c r="AX690" s="560"/>
      <c r="AY690" s="560"/>
      <c r="AZ690" s="560"/>
      <c r="BA690" s="561"/>
      <c r="BB690" s="673">
        <v>44</v>
      </c>
      <c r="BC690" s="352">
        <v>64</v>
      </c>
      <c r="BD690" s="611">
        <v>0.43099999999999999</v>
      </c>
      <c r="BE690" s="622"/>
    </row>
    <row r="691" spans="1:57" s="351" customFormat="1" ht="15" customHeight="1" x14ac:dyDescent="0.25">
      <c r="A691" s="511">
        <v>32</v>
      </c>
      <c r="B691" s="422" t="s">
        <v>538</v>
      </c>
      <c r="C691" s="742" t="s">
        <v>539</v>
      </c>
      <c r="D691" s="559" t="s">
        <v>29</v>
      </c>
      <c r="E691" s="559">
        <v>8</v>
      </c>
      <c r="F691" s="559">
        <v>72</v>
      </c>
      <c r="G691" s="559">
        <v>11</v>
      </c>
      <c r="H691" s="557"/>
      <c r="I691" s="557"/>
      <c r="J691" s="557"/>
      <c r="K691" s="557"/>
      <c r="L691" s="557"/>
      <c r="M691" s="557"/>
      <c r="N691" s="557"/>
      <c r="O691" s="557"/>
      <c r="P691" s="557"/>
      <c r="Q691" s="557"/>
      <c r="R691" s="557"/>
      <c r="S691" s="557"/>
      <c r="T691" s="557"/>
      <c r="U691" s="557"/>
      <c r="V691" s="557"/>
      <c r="W691" s="557"/>
      <c r="X691" s="557"/>
      <c r="Y691" s="557"/>
      <c r="Z691" s="557"/>
      <c r="AA691" s="557"/>
      <c r="AB691" s="557"/>
      <c r="AC691" s="557"/>
      <c r="AD691" s="557"/>
      <c r="AE691" s="557"/>
      <c r="AF691" s="729">
        <v>173</v>
      </c>
      <c r="AG691" s="729"/>
      <c r="AH691" s="729"/>
      <c r="AI691" s="729">
        <v>173</v>
      </c>
      <c r="AJ691" s="557"/>
      <c r="AK691" s="557"/>
      <c r="AL691" s="557"/>
      <c r="AM691" s="557"/>
      <c r="AN691" s="557"/>
      <c r="AO691" s="557"/>
      <c r="AP691" s="557"/>
      <c r="AQ691" s="557"/>
      <c r="AR691" s="341">
        <f t="shared" si="119"/>
        <v>173</v>
      </c>
      <c r="AS691" s="341"/>
      <c r="AT691" s="341"/>
      <c r="AU691" s="317">
        <f t="shared" si="114"/>
        <v>173</v>
      </c>
      <c r="AV691" s="332">
        <f t="shared" si="115"/>
        <v>0.1189375</v>
      </c>
      <c r="AW691" s="558">
        <f t="shared" si="116"/>
        <v>7.4563000000000004E-2</v>
      </c>
      <c r="AX691" s="560"/>
      <c r="AY691" s="560"/>
      <c r="AZ691" s="359"/>
      <c r="BA691" s="359"/>
      <c r="BB691" s="673">
        <v>44</v>
      </c>
      <c r="BC691" s="352">
        <v>64</v>
      </c>
      <c r="BD691" s="611">
        <v>0.43099999999999999</v>
      </c>
      <c r="BE691" s="565"/>
    </row>
    <row r="692" spans="1:57" s="351" customFormat="1" ht="15" customHeight="1" x14ac:dyDescent="0.25">
      <c r="A692" s="511">
        <v>33</v>
      </c>
      <c r="B692" s="422" t="s">
        <v>538</v>
      </c>
      <c r="C692" s="742" t="s">
        <v>539</v>
      </c>
      <c r="D692" s="559" t="s">
        <v>29</v>
      </c>
      <c r="E692" s="559">
        <v>7</v>
      </c>
      <c r="F692" s="559">
        <v>72</v>
      </c>
      <c r="G692" s="559">
        <v>11</v>
      </c>
      <c r="H692" s="557"/>
      <c r="I692" s="557"/>
      <c r="J692" s="557"/>
      <c r="K692" s="557"/>
      <c r="L692" s="557"/>
      <c r="M692" s="557"/>
      <c r="N692" s="557"/>
      <c r="O692" s="557"/>
      <c r="P692" s="557"/>
      <c r="Q692" s="557"/>
      <c r="R692" s="557"/>
      <c r="S692" s="557"/>
      <c r="T692" s="557"/>
      <c r="U692" s="557"/>
      <c r="V692" s="557"/>
      <c r="W692" s="557"/>
      <c r="X692" s="557"/>
      <c r="Y692" s="557"/>
      <c r="Z692" s="557"/>
      <c r="AA692" s="557"/>
      <c r="AB692" s="557"/>
      <c r="AC692" s="557"/>
      <c r="AD692" s="557"/>
      <c r="AE692" s="557"/>
      <c r="AF692" s="729">
        <v>656</v>
      </c>
      <c r="AG692" s="729"/>
      <c r="AH692" s="729"/>
      <c r="AI692" s="729">
        <v>656</v>
      </c>
      <c r="AJ692" s="557"/>
      <c r="AK692" s="557"/>
      <c r="AL692" s="557"/>
      <c r="AM692" s="557"/>
      <c r="AN692" s="557"/>
      <c r="AO692" s="557"/>
      <c r="AP692" s="557"/>
      <c r="AQ692" s="557"/>
      <c r="AR692" s="341">
        <f t="shared" si="119"/>
        <v>656</v>
      </c>
      <c r="AS692" s="341"/>
      <c r="AT692" s="341"/>
      <c r="AU692" s="317">
        <f t="shared" si="114"/>
        <v>656</v>
      </c>
      <c r="AV692" s="332">
        <f t="shared" si="115"/>
        <v>0.45100000000000001</v>
      </c>
      <c r="AW692" s="558">
        <f t="shared" si="116"/>
        <v>0.28273599999999999</v>
      </c>
      <c r="AX692" s="560"/>
      <c r="AY692" s="560"/>
      <c r="AZ692" s="359"/>
      <c r="BA692" s="359"/>
      <c r="BB692" s="673">
        <v>44</v>
      </c>
      <c r="BC692" s="352">
        <v>64</v>
      </c>
      <c r="BD692" s="611">
        <v>0.43099999999999999</v>
      </c>
      <c r="BE692" s="565"/>
    </row>
    <row r="693" spans="1:57" s="351" customFormat="1" ht="15" customHeight="1" x14ac:dyDescent="0.25">
      <c r="A693" s="511">
        <v>34</v>
      </c>
      <c r="B693" s="422" t="s">
        <v>538</v>
      </c>
      <c r="C693" s="742" t="s">
        <v>539</v>
      </c>
      <c r="D693" s="333" t="s">
        <v>29</v>
      </c>
      <c r="E693" s="352">
        <v>6</v>
      </c>
      <c r="F693" s="352">
        <v>72</v>
      </c>
      <c r="G693" s="352">
        <v>11</v>
      </c>
      <c r="H693" s="556"/>
      <c r="I693" s="556"/>
      <c r="J693" s="556"/>
      <c r="K693" s="341"/>
      <c r="L693" s="341">
        <v>40</v>
      </c>
      <c r="M693" s="341"/>
      <c r="N693" s="341"/>
      <c r="O693" s="341">
        <v>40</v>
      </c>
      <c r="P693" s="556"/>
      <c r="Q693" s="556"/>
      <c r="R693" s="556"/>
      <c r="S693" s="556"/>
      <c r="T693" s="556"/>
      <c r="U693" s="556"/>
      <c r="V693" s="556"/>
      <c r="W693" s="556"/>
      <c r="X693" s="341"/>
      <c r="Y693" s="341"/>
      <c r="Z693" s="341"/>
      <c r="AA693" s="341"/>
      <c r="AB693" s="556"/>
      <c r="AC693" s="556"/>
      <c r="AD693" s="556"/>
      <c r="AE693" s="556"/>
      <c r="AF693" s="556"/>
      <c r="AG693" s="556"/>
      <c r="AH693" s="556"/>
      <c r="AI693" s="556"/>
      <c r="AJ693" s="341"/>
      <c r="AK693" s="341"/>
      <c r="AL693" s="341"/>
      <c r="AM693" s="341"/>
      <c r="AN693" s="341"/>
      <c r="AO693" s="341"/>
      <c r="AP693" s="341"/>
      <c r="AQ693" s="341"/>
      <c r="AR693" s="341">
        <f t="shared" si="119"/>
        <v>40</v>
      </c>
      <c r="AS693" s="341"/>
      <c r="AT693" s="341"/>
      <c r="AU693" s="317">
        <f t="shared" si="114"/>
        <v>40</v>
      </c>
      <c r="AV693" s="332">
        <f t="shared" si="115"/>
        <v>2.75E-2</v>
      </c>
      <c r="AW693" s="558">
        <f t="shared" si="116"/>
        <v>1.7239999999999998E-2</v>
      </c>
      <c r="AX693" s="352"/>
      <c r="AY693" s="352"/>
      <c r="AZ693" s="359"/>
      <c r="BA693" s="359"/>
      <c r="BB693" s="673">
        <v>44</v>
      </c>
      <c r="BC693" s="352">
        <v>64</v>
      </c>
      <c r="BD693" s="611">
        <v>0.43099999999999999</v>
      </c>
      <c r="BE693" s="422"/>
    </row>
    <row r="694" spans="1:57" s="351" customFormat="1" ht="15" customHeight="1" x14ac:dyDescent="0.25">
      <c r="A694" s="511">
        <v>35</v>
      </c>
      <c r="B694" s="422" t="s">
        <v>538</v>
      </c>
      <c r="C694" s="742" t="s">
        <v>539</v>
      </c>
      <c r="D694" s="559" t="s">
        <v>29</v>
      </c>
      <c r="E694" s="559">
        <v>6</v>
      </c>
      <c r="F694" s="559">
        <v>72</v>
      </c>
      <c r="G694" s="559">
        <v>11</v>
      </c>
      <c r="H694" s="557"/>
      <c r="I694" s="557"/>
      <c r="J694" s="557"/>
      <c r="K694" s="557"/>
      <c r="L694" s="557"/>
      <c r="M694" s="557"/>
      <c r="N694" s="557"/>
      <c r="O694" s="557"/>
      <c r="P694" s="557"/>
      <c r="Q694" s="557"/>
      <c r="R694" s="557"/>
      <c r="S694" s="557"/>
      <c r="T694" s="557"/>
      <c r="U694" s="557"/>
      <c r="V694" s="557"/>
      <c r="W694" s="557"/>
      <c r="X694" s="557"/>
      <c r="Y694" s="557"/>
      <c r="Z694" s="557"/>
      <c r="AA694" s="557"/>
      <c r="AB694" s="557"/>
      <c r="AC694" s="557"/>
      <c r="AD694" s="557"/>
      <c r="AE694" s="557"/>
      <c r="AF694" s="729">
        <v>572</v>
      </c>
      <c r="AG694" s="729"/>
      <c r="AH694" s="729"/>
      <c r="AI694" s="729">
        <v>572</v>
      </c>
      <c r="AJ694" s="557"/>
      <c r="AK694" s="557"/>
      <c r="AL694" s="557"/>
      <c r="AM694" s="557"/>
      <c r="AN694" s="557"/>
      <c r="AO694" s="557"/>
      <c r="AP694" s="557"/>
      <c r="AQ694" s="557"/>
      <c r="AR694" s="341">
        <f t="shared" si="119"/>
        <v>572</v>
      </c>
      <c r="AS694" s="341"/>
      <c r="AT694" s="341"/>
      <c r="AU694" s="317">
        <f t="shared" si="114"/>
        <v>572</v>
      </c>
      <c r="AV694" s="332">
        <f t="shared" si="115"/>
        <v>0.39324999999999999</v>
      </c>
      <c r="AW694" s="558">
        <f t="shared" si="116"/>
        <v>0.246532</v>
      </c>
      <c r="AX694" s="560"/>
      <c r="AY694" s="560"/>
      <c r="AZ694" s="359"/>
      <c r="BA694" s="359"/>
      <c r="BB694" s="673">
        <v>44</v>
      </c>
      <c r="BC694" s="352">
        <v>64</v>
      </c>
      <c r="BD694" s="611">
        <v>0.43099999999999999</v>
      </c>
      <c r="BE694" s="565"/>
    </row>
    <row r="695" spans="1:57" s="351" customFormat="1" ht="15" customHeight="1" x14ac:dyDescent="0.25">
      <c r="A695" s="511">
        <v>36</v>
      </c>
      <c r="B695" s="422" t="s">
        <v>538</v>
      </c>
      <c r="C695" s="742" t="s">
        <v>539</v>
      </c>
      <c r="D695" s="559" t="s">
        <v>29</v>
      </c>
      <c r="E695" s="559">
        <v>5</v>
      </c>
      <c r="F695" s="559">
        <v>72</v>
      </c>
      <c r="G695" s="559">
        <v>11</v>
      </c>
      <c r="H695" s="557"/>
      <c r="I695" s="557"/>
      <c r="J695" s="557"/>
      <c r="K695" s="557"/>
      <c r="L695" s="557"/>
      <c r="M695" s="557"/>
      <c r="N695" s="557"/>
      <c r="O695" s="557"/>
      <c r="P695" s="557"/>
      <c r="Q695" s="557"/>
      <c r="R695" s="557"/>
      <c r="S695" s="557"/>
      <c r="T695" s="557"/>
      <c r="U695" s="557"/>
      <c r="V695" s="557"/>
      <c r="W695" s="557"/>
      <c r="X695" s="557"/>
      <c r="Y695" s="557"/>
      <c r="Z695" s="557"/>
      <c r="AA695" s="557"/>
      <c r="AB695" s="557"/>
      <c r="AC695" s="557"/>
      <c r="AD695" s="557"/>
      <c r="AE695" s="557"/>
      <c r="AF695" s="729">
        <v>433</v>
      </c>
      <c r="AG695" s="729"/>
      <c r="AH695" s="729"/>
      <c r="AI695" s="729">
        <v>433</v>
      </c>
      <c r="AJ695" s="557"/>
      <c r="AK695" s="557"/>
      <c r="AL695" s="557"/>
      <c r="AM695" s="557"/>
      <c r="AN695" s="557"/>
      <c r="AO695" s="557"/>
      <c r="AP695" s="557"/>
      <c r="AQ695" s="557"/>
      <c r="AR695" s="341">
        <f t="shared" si="119"/>
        <v>433</v>
      </c>
      <c r="AS695" s="341"/>
      <c r="AT695" s="341"/>
      <c r="AU695" s="317">
        <f t="shared" si="114"/>
        <v>433</v>
      </c>
      <c r="AV695" s="332">
        <f t="shared" si="115"/>
        <v>0.29768749999999999</v>
      </c>
      <c r="AW695" s="558">
        <f t="shared" si="116"/>
        <v>0.18662299999999998</v>
      </c>
      <c r="AX695" s="560"/>
      <c r="AY695" s="560"/>
      <c r="AZ695" s="359"/>
      <c r="BA695" s="359"/>
      <c r="BB695" s="673">
        <v>44</v>
      </c>
      <c r="BC695" s="352">
        <v>64</v>
      </c>
      <c r="BD695" s="611">
        <v>0.43099999999999999</v>
      </c>
      <c r="BE695" s="565"/>
    </row>
    <row r="696" spans="1:57" s="351" customFormat="1" ht="15" customHeight="1" x14ac:dyDescent="0.25">
      <c r="A696" s="511">
        <v>37</v>
      </c>
      <c r="B696" s="422" t="s">
        <v>538</v>
      </c>
      <c r="C696" s="742" t="s">
        <v>539</v>
      </c>
      <c r="D696" s="333" t="s">
        <v>29</v>
      </c>
      <c r="E696" s="352">
        <v>4</v>
      </c>
      <c r="F696" s="352">
        <v>72</v>
      </c>
      <c r="G696" s="352">
        <v>11</v>
      </c>
      <c r="H696" s="556"/>
      <c r="I696" s="556"/>
      <c r="J696" s="556"/>
      <c r="K696" s="341"/>
      <c r="L696" s="341">
        <v>16</v>
      </c>
      <c r="M696" s="341"/>
      <c r="N696" s="341"/>
      <c r="O696" s="341">
        <v>16</v>
      </c>
      <c r="P696" s="556"/>
      <c r="Q696" s="556"/>
      <c r="R696" s="556"/>
      <c r="S696" s="556"/>
      <c r="T696" s="556"/>
      <c r="U696" s="556"/>
      <c r="V696" s="556"/>
      <c r="W696" s="556"/>
      <c r="X696" s="341"/>
      <c r="Y696" s="341"/>
      <c r="Z696" s="341"/>
      <c r="AA696" s="341"/>
      <c r="AB696" s="556"/>
      <c r="AC696" s="556"/>
      <c r="AD696" s="556"/>
      <c r="AE696" s="556"/>
      <c r="AF696" s="556"/>
      <c r="AG696" s="556"/>
      <c r="AH696" s="556"/>
      <c r="AI696" s="556"/>
      <c r="AJ696" s="341"/>
      <c r="AK696" s="341"/>
      <c r="AL696" s="341"/>
      <c r="AM696" s="341"/>
      <c r="AN696" s="341"/>
      <c r="AO696" s="341"/>
      <c r="AP696" s="341"/>
      <c r="AQ696" s="341"/>
      <c r="AR696" s="341">
        <f t="shared" si="119"/>
        <v>16</v>
      </c>
      <c r="AS696" s="341"/>
      <c r="AT696" s="341"/>
      <c r="AU696" s="317">
        <f t="shared" si="114"/>
        <v>16</v>
      </c>
      <c r="AV696" s="332">
        <f t="shared" si="115"/>
        <v>1.0999999999999999E-2</v>
      </c>
      <c r="AW696" s="558">
        <f t="shared" si="116"/>
        <v>6.8960000000000002E-3</v>
      </c>
      <c r="AX696" s="352"/>
      <c r="AY696" s="352"/>
      <c r="AZ696" s="359"/>
      <c r="BA696" s="359"/>
      <c r="BB696" s="673">
        <v>44</v>
      </c>
      <c r="BC696" s="352">
        <v>64</v>
      </c>
      <c r="BD696" s="611">
        <v>0.43099999999999999</v>
      </c>
      <c r="BE696" s="422"/>
    </row>
    <row r="697" spans="1:57" s="351" customFormat="1" ht="15" customHeight="1" x14ac:dyDescent="0.25">
      <c r="A697" s="511">
        <v>38</v>
      </c>
      <c r="B697" s="422" t="s">
        <v>538</v>
      </c>
      <c r="C697" s="742" t="s">
        <v>539</v>
      </c>
      <c r="D697" s="333" t="s">
        <v>29</v>
      </c>
      <c r="E697" s="352">
        <v>1</v>
      </c>
      <c r="F697" s="352">
        <v>72</v>
      </c>
      <c r="G697" s="352">
        <v>504</v>
      </c>
      <c r="H697" s="556"/>
      <c r="I697" s="556"/>
      <c r="J697" s="556"/>
      <c r="K697" s="341"/>
      <c r="L697" s="341">
        <v>6</v>
      </c>
      <c r="M697" s="341"/>
      <c r="N697" s="341"/>
      <c r="O697" s="341">
        <v>6</v>
      </c>
      <c r="P697" s="556"/>
      <c r="Q697" s="556"/>
      <c r="R697" s="556"/>
      <c r="S697" s="556"/>
      <c r="T697" s="556"/>
      <c r="U697" s="556"/>
      <c r="V697" s="556"/>
      <c r="W697" s="556"/>
      <c r="X697" s="341"/>
      <c r="Y697" s="341"/>
      <c r="Z697" s="341"/>
      <c r="AA697" s="341"/>
      <c r="AB697" s="556"/>
      <c r="AC697" s="556"/>
      <c r="AD697" s="556"/>
      <c r="AE697" s="556"/>
      <c r="AF697" s="556"/>
      <c r="AG697" s="556"/>
      <c r="AH697" s="556"/>
      <c r="AI697" s="556"/>
      <c r="AJ697" s="341"/>
      <c r="AK697" s="341"/>
      <c r="AL697" s="341"/>
      <c r="AM697" s="341"/>
      <c r="AN697" s="341"/>
      <c r="AO697" s="341"/>
      <c r="AP697" s="341"/>
      <c r="AQ697" s="341"/>
      <c r="AR697" s="341">
        <f t="shared" si="119"/>
        <v>6</v>
      </c>
      <c r="AS697" s="341"/>
      <c r="AT697" s="341"/>
      <c r="AU697" s="317">
        <f t="shared" si="114"/>
        <v>6</v>
      </c>
      <c r="AV697" s="332">
        <f t="shared" si="115"/>
        <v>4.1250000000000002E-3</v>
      </c>
      <c r="AW697" s="558">
        <f t="shared" si="116"/>
        <v>2.5859999999999998E-3</v>
      </c>
      <c r="AX697" s="352"/>
      <c r="AY697" s="352"/>
      <c r="AZ697" s="359"/>
      <c r="BA697" s="359"/>
      <c r="BB697" s="673">
        <v>44</v>
      </c>
      <c r="BC697" s="352">
        <v>64</v>
      </c>
      <c r="BD697" s="611">
        <v>0.43099999999999999</v>
      </c>
      <c r="BE697" s="422"/>
    </row>
    <row r="698" spans="1:57" s="351" customFormat="1" ht="15" customHeight="1" x14ac:dyDescent="0.25">
      <c r="A698" s="511">
        <v>39</v>
      </c>
      <c r="B698" s="422" t="s">
        <v>538</v>
      </c>
      <c r="C698" s="742" t="s">
        <v>539</v>
      </c>
      <c r="D698" s="333" t="s">
        <v>29</v>
      </c>
      <c r="E698" s="352">
        <v>13</v>
      </c>
      <c r="F698" s="352">
        <v>71</v>
      </c>
      <c r="G698" s="352">
        <v>11</v>
      </c>
      <c r="H698" s="556"/>
      <c r="I698" s="556"/>
      <c r="J698" s="556"/>
      <c r="K698" s="341"/>
      <c r="L698" s="341">
        <v>149</v>
      </c>
      <c r="M698" s="341"/>
      <c r="N698" s="341"/>
      <c r="O698" s="341">
        <v>149</v>
      </c>
      <c r="P698" s="556"/>
      <c r="Q698" s="556"/>
      <c r="R698" s="556"/>
      <c r="S698" s="556"/>
      <c r="T698" s="556"/>
      <c r="U698" s="556"/>
      <c r="V698" s="556"/>
      <c r="W698" s="556"/>
      <c r="X698" s="341"/>
      <c r="Y698" s="341"/>
      <c r="Z698" s="341"/>
      <c r="AA698" s="341"/>
      <c r="AB698" s="556"/>
      <c r="AC698" s="556"/>
      <c r="AD698" s="556"/>
      <c r="AE698" s="556"/>
      <c r="AF698" s="556"/>
      <c r="AG698" s="556"/>
      <c r="AH698" s="556"/>
      <c r="AI698" s="556"/>
      <c r="AJ698" s="341"/>
      <c r="AK698" s="341"/>
      <c r="AL698" s="341"/>
      <c r="AM698" s="341"/>
      <c r="AN698" s="341"/>
      <c r="AO698" s="341"/>
      <c r="AP698" s="341"/>
      <c r="AQ698" s="341"/>
      <c r="AR698" s="341">
        <f t="shared" si="119"/>
        <v>149</v>
      </c>
      <c r="AS698" s="341"/>
      <c r="AT698" s="341"/>
      <c r="AU698" s="317">
        <f t="shared" si="114"/>
        <v>149</v>
      </c>
      <c r="AV698" s="332">
        <f t="shared" si="115"/>
        <v>0.1024375</v>
      </c>
      <c r="AW698" s="558">
        <f t="shared" si="116"/>
        <v>6.4218999999999998E-2</v>
      </c>
      <c r="AX698" s="352"/>
      <c r="AY698" s="352"/>
      <c r="AZ698" s="359"/>
      <c r="BA698" s="359"/>
      <c r="BB698" s="673">
        <v>44</v>
      </c>
      <c r="BC698" s="352">
        <v>64</v>
      </c>
      <c r="BD698" s="611">
        <v>0.43099999999999999</v>
      </c>
      <c r="BE698" s="422"/>
    </row>
    <row r="699" spans="1:57" s="351" customFormat="1" ht="15" customHeight="1" x14ac:dyDescent="0.25">
      <c r="A699" s="511">
        <v>40</v>
      </c>
      <c r="B699" s="422" t="s">
        <v>538</v>
      </c>
      <c r="C699" s="742" t="s">
        <v>539</v>
      </c>
      <c r="D699" s="559" t="s">
        <v>29</v>
      </c>
      <c r="E699" s="559">
        <v>13</v>
      </c>
      <c r="F699" s="559">
        <v>71</v>
      </c>
      <c r="G699" s="559">
        <v>11</v>
      </c>
      <c r="H699" s="557"/>
      <c r="I699" s="557"/>
      <c r="J699" s="557"/>
      <c r="K699" s="557"/>
      <c r="L699" s="557"/>
      <c r="M699" s="557"/>
      <c r="N699" s="557"/>
      <c r="O699" s="557"/>
      <c r="P699" s="557"/>
      <c r="Q699" s="557"/>
      <c r="R699" s="557"/>
      <c r="S699" s="557"/>
      <c r="T699" s="557"/>
      <c r="U699" s="557"/>
      <c r="V699" s="557"/>
      <c r="W699" s="557"/>
      <c r="X699" s="557"/>
      <c r="Y699" s="557"/>
      <c r="Z699" s="557"/>
      <c r="AA699" s="557"/>
      <c r="AB699" s="557"/>
      <c r="AC699" s="557"/>
      <c r="AD699" s="557"/>
      <c r="AE699" s="557"/>
      <c r="AF699" s="729">
        <v>392</v>
      </c>
      <c r="AG699" s="729"/>
      <c r="AH699" s="729"/>
      <c r="AI699" s="729">
        <v>392</v>
      </c>
      <c r="AJ699" s="557"/>
      <c r="AK699" s="557"/>
      <c r="AL699" s="557"/>
      <c r="AM699" s="557"/>
      <c r="AN699" s="557"/>
      <c r="AO699" s="557"/>
      <c r="AP699" s="557"/>
      <c r="AQ699" s="557"/>
      <c r="AR699" s="341">
        <f t="shared" si="119"/>
        <v>392</v>
      </c>
      <c r="AS699" s="341"/>
      <c r="AT699" s="341"/>
      <c r="AU699" s="317">
        <f t="shared" si="114"/>
        <v>392</v>
      </c>
      <c r="AV699" s="332">
        <f t="shared" si="115"/>
        <v>0.26950000000000002</v>
      </c>
      <c r="AW699" s="558">
        <f t="shared" si="116"/>
        <v>0.16895199999999999</v>
      </c>
      <c r="AX699" s="560"/>
      <c r="AY699" s="560"/>
      <c r="AZ699" s="359"/>
      <c r="BA699" s="359"/>
      <c r="BB699" s="673">
        <v>44</v>
      </c>
      <c r="BC699" s="352">
        <v>64</v>
      </c>
      <c r="BD699" s="611">
        <v>0.43099999999999999</v>
      </c>
      <c r="BE699" s="565"/>
    </row>
    <row r="700" spans="1:57" s="351" customFormat="1" ht="15" customHeight="1" x14ac:dyDescent="0.25">
      <c r="A700" s="511">
        <v>41</v>
      </c>
      <c r="B700" s="422" t="s">
        <v>538</v>
      </c>
      <c r="C700" s="742" t="s">
        <v>539</v>
      </c>
      <c r="D700" s="333" t="s">
        <v>29</v>
      </c>
      <c r="E700" s="352">
        <v>9</v>
      </c>
      <c r="F700" s="352">
        <v>71</v>
      </c>
      <c r="G700" s="352">
        <v>11</v>
      </c>
      <c r="H700" s="556"/>
      <c r="I700" s="556"/>
      <c r="J700" s="556"/>
      <c r="K700" s="341"/>
      <c r="L700" s="341">
        <v>57</v>
      </c>
      <c r="M700" s="341"/>
      <c r="N700" s="341"/>
      <c r="O700" s="341">
        <v>57</v>
      </c>
      <c r="P700" s="556"/>
      <c r="Q700" s="556"/>
      <c r="R700" s="556"/>
      <c r="S700" s="556"/>
      <c r="T700" s="556"/>
      <c r="U700" s="556"/>
      <c r="V700" s="556"/>
      <c r="W700" s="556"/>
      <c r="X700" s="341"/>
      <c r="Y700" s="341"/>
      <c r="Z700" s="341"/>
      <c r="AA700" s="341"/>
      <c r="AB700" s="556"/>
      <c r="AC700" s="556"/>
      <c r="AD700" s="556"/>
      <c r="AE700" s="556"/>
      <c r="AF700" s="556"/>
      <c r="AG700" s="556"/>
      <c r="AH700" s="556"/>
      <c r="AI700" s="556"/>
      <c r="AJ700" s="341"/>
      <c r="AK700" s="341"/>
      <c r="AL700" s="341"/>
      <c r="AM700" s="341"/>
      <c r="AN700" s="341"/>
      <c r="AO700" s="341"/>
      <c r="AP700" s="341"/>
      <c r="AQ700" s="341"/>
      <c r="AR700" s="341">
        <f t="shared" si="119"/>
        <v>57</v>
      </c>
      <c r="AS700" s="341"/>
      <c r="AT700" s="341"/>
      <c r="AU700" s="317">
        <f t="shared" si="114"/>
        <v>57</v>
      </c>
      <c r="AV700" s="332">
        <f t="shared" si="115"/>
        <v>3.91875E-2</v>
      </c>
      <c r="AW700" s="558">
        <f t="shared" si="116"/>
        <v>2.4566999999999999E-2</v>
      </c>
      <c r="AX700" s="352"/>
      <c r="AY700" s="352"/>
      <c r="AZ700" s="359"/>
      <c r="BA700" s="359"/>
      <c r="BB700" s="673">
        <v>44</v>
      </c>
      <c r="BC700" s="352">
        <v>64</v>
      </c>
      <c r="BD700" s="611">
        <v>0.43099999999999999</v>
      </c>
      <c r="BE700" s="422"/>
    </row>
    <row r="701" spans="1:57" s="351" customFormat="1" ht="15" customHeight="1" x14ac:dyDescent="0.25">
      <c r="A701" s="511">
        <v>42</v>
      </c>
      <c r="B701" s="422" t="s">
        <v>538</v>
      </c>
      <c r="C701" s="742" t="s">
        <v>539</v>
      </c>
      <c r="D701" s="559" t="s">
        <v>29</v>
      </c>
      <c r="E701" s="559">
        <v>9</v>
      </c>
      <c r="F701" s="559">
        <v>71</v>
      </c>
      <c r="G701" s="559">
        <v>11</v>
      </c>
      <c r="H701" s="557"/>
      <c r="I701" s="557"/>
      <c r="J701" s="557"/>
      <c r="K701" s="557"/>
      <c r="L701" s="557"/>
      <c r="M701" s="557"/>
      <c r="N701" s="557"/>
      <c r="O701" s="557"/>
      <c r="P701" s="557"/>
      <c r="Q701" s="557"/>
      <c r="R701" s="557"/>
      <c r="S701" s="557"/>
      <c r="T701" s="557"/>
      <c r="U701" s="557"/>
      <c r="V701" s="557"/>
      <c r="W701" s="557"/>
      <c r="X701" s="557"/>
      <c r="Y701" s="557"/>
      <c r="Z701" s="557"/>
      <c r="AA701" s="557"/>
      <c r="AB701" s="557"/>
      <c r="AC701" s="557"/>
      <c r="AD701" s="557"/>
      <c r="AE701" s="557"/>
      <c r="AF701" s="729">
        <v>1564</v>
      </c>
      <c r="AG701" s="729"/>
      <c r="AH701" s="729"/>
      <c r="AI701" s="729">
        <v>1564</v>
      </c>
      <c r="AJ701" s="557"/>
      <c r="AK701" s="557"/>
      <c r="AL701" s="557"/>
      <c r="AM701" s="557"/>
      <c r="AN701" s="557"/>
      <c r="AO701" s="557"/>
      <c r="AP701" s="557"/>
      <c r="AQ701" s="557"/>
      <c r="AR701" s="341">
        <f t="shared" si="119"/>
        <v>1564</v>
      </c>
      <c r="AS701" s="341"/>
      <c r="AT701" s="341"/>
      <c r="AU701" s="317">
        <f t="shared" si="114"/>
        <v>1564</v>
      </c>
      <c r="AV701" s="347">
        <f t="shared" si="115"/>
        <v>1.07525</v>
      </c>
      <c r="AW701" s="780">
        <f t="shared" si="116"/>
        <v>0.67408399999999991</v>
      </c>
      <c r="AX701" s="560"/>
      <c r="AY701" s="560"/>
      <c r="AZ701" s="359"/>
      <c r="BA701" s="359"/>
      <c r="BB701" s="673">
        <v>44</v>
      </c>
      <c r="BC701" s="352">
        <v>64</v>
      </c>
      <c r="BD701" s="611">
        <v>0.43099999999999999</v>
      </c>
      <c r="BE701" s="565"/>
    </row>
    <row r="702" spans="1:57" s="351" customFormat="1" ht="15" customHeight="1" x14ac:dyDescent="0.25">
      <c r="A702" s="511">
        <v>43</v>
      </c>
      <c r="B702" s="422" t="s">
        <v>538</v>
      </c>
      <c r="C702" s="742" t="s">
        <v>539</v>
      </c>
      <c r="D702" s="333" t="s">
        <v>29</v>
      </c>
      <c r="E702" s="352">
        <v>5</v>
      </c>
      <c r="F702" s="352">
        <v>71</v>
      </c>
      <c r="G702" s="352">
        <v>11</v>
      </c>
      <c r="H702" s="556"/>
      <c r="I702" s="556"/>
      <c r="J702" s="556"/>
      <c r="K702" s="341"/>
      <c r="L702" s="341">
        <v>243</v>
      </c>
      <c r="M702" s="341"/>
      <c r="N702" s="341"/>
      <c r="O702" s="341">
        <v>243</v>
      </c>
      <c r="P702" s="556"/>
      <c r="Q702" s="556"/>
      <c r="R702" s="556"/>
      <c r="S702" s="556"/>
      <c r="T702" s="556"/>
      <c r="U702" s="556"/>
      <c r="V702" s="556"/>
      <c r="W702" s="556"/>
      <c r="X702" s="341"/>
      <c r="Y702" s="341"/>
      <c r="Z702" s="341"/>
      <c r="AA702" s="341"/>
      <c r="AB702" s="556"/>
      <c r="AC702" s="556"/>
      <c r="AD702" s="556"/>
      <c r="AE702" s="556"/>
      <c r="AF702" s="556"/>
      <c r="AG702" s="556"/>
      <c r="AH702" s="556"/>
      <c r="AI702" s="556"/>
      <c r="AJ702" s="341"/>
      <c r="AK702" s="341"/>
      <c r="AL702" s="341"/>
      <c r="AM702" s="341"/>
      <c r="AN702" s="341"/>
      <c r="AO702" s="341"/>
      <c r="AP702" s="341"/>
      <c r="AQ702" s="341"/>
      <c r="AR702" s="341">
        <f t="shared" si="119"/>
        <v>243</v>
      </c>
      <c r="AS702" s="341"/>
      <c r="AT702" s="341"/>
      <c r="AU702" s="317">
        <f t="shared" si="114"/>
        <v>243</v>
      </c>
      <c r="AV702" s="332">
        <f t="shared" si="115"/>
        <v>0.1670625</v>
      </c>
      <c r="AW702" s="558">
        <f t="shared" si="116"/>
        <v>0.10473300000000001</v>
      </c>
      <c r="AX702" s="352"/>
      <c r="AY702" s="352"/>
      <c r="AZ702" s="359"/>
      <c r="BA702" s="359"/>
      <c r="BB702" s="673">
        <v>44</v>
      </c>
      <c r="BC702" s="352">
        <v>64</v>
      </c>
      <c r="BD702" s="611">
        <v>0.43099999999999999</v>
      </c>
      <c r="BE702" s="422"/>
    </row>
    <row r="703" spans="1:57" s="351" customFormat="1" ht="15" customHeight="1" x14ac:dyDescent="0.25">
      <c r="A703" s="511">
        <v>44</v>
      </c>
      <c r="B703" s="422" t="s">
        <v>538</v>
      </c>
      <c r="C703" s="742" t="s">
        <v>539</v>
      </c>
      <c r="D703" s="559" t="s">
        <v>29</v>
      </c>
      <c r="E703" s="559">
        <v>5</v>
      </c>
      <c r="F703" s="559">
        <v>71</v>
      </c>
      <c r="G703" s="559">
        <v>11</v>
      </c>
      <c r="H703" s="557"/>
      <c r="I703" s="557"/>
      <c r="J703" s="557"/>
      <c r="K703" s="557"/>
      <c r="L703" s="557"/>
      <c r="M703" s="557"/>
      <c r="N703" s="557"/>
      <c r="O703" s="557"/>
      <c r="P703" s="557"/>
      <c r="Q703" s="557"/>
      <c r="R703" s="557"/>
      <c r="S703" s="557"/>
      <c r="T703" s="557"/>
      <c r="U703" s="557"/>
      <c r="V703" s="557"/>
      <c r="W703" s="557"/>
      <c r="X703" s="557"/>
      <c r="Y703" s="557"/>
      <c r="Z703" s="557"/>
      <c r="AA703" s="557"/>
      <c r="AB703" s="557"/>
      <c r="AC703" s="557"/>
      <c r="AD703" s="557"/>
      <c r="AE703" s="557"/>
      <c r="AF703" s="729">
        <v>444</v>
      </c>
      <c r="AG703" s="729"/>
      <c r="AH703" s="729"/>
      <c r="AI703" s="729">
        <v>444</v>
      </c>
      <c r="AJ703" s="557"/>
      <c r="AK703" s="557"/>
      <c r="AL703" s="557"/>
      <c r="AM703" s="557"/>
      <c r="AN703" s="557"/>
      <c r="AO703" s="557"/>
      <c r="AP703" s="557"/>
      <c r="AQ703" s="557"/>
      <c r="AR703" s="341">
        <f t="shared" si="119"/>
        <v>444</v>
      </c>
      <c r="AS703" s="341"/>
      <c r="AT703" s="341"/>
      <c r="AU703" s="317">
        <f t="shared" si="114"/>
        <v>444</v>
      </c>
      <c r="AV703" s="347">
        <f t="shared" si="115"/>
        <v>0.30525000000000002</v>
      </c>
      <c r="AW703" s="780">
        <f t="shared" si="116"/>
        <v>0.19136400000000001</v>
      </c>
      <c r="AX703" s="560"/>
      <c r="AY703" s="560"/>
      <c r="AZ703" s="359"/>
      <c r="BA703" s="359"/>
      <c r="BB703" s="673">
        <v>44</v>
      </c>
      <c r="BC703" s="352">
        <v>64</v>
      </c>
      <c r="BD703" s="611">
        <v>0.43099999999999999</v>
      </c>
      <c r="BE703" s="593"/>
    </row>
    <row r="704" spans="1:57" s="351" customFormat="1" ht="15" customHeight="1" x14ac:dyDescent="0.25">
      <c r="A704" s="511">
        <v>45</v>
      </c>
      <c r="B704" s="422" t="s">
        <v>538</v>
      </c>
      <c r="C704" s="742" t="s">
        <v>539</v>
      </c>
      <c r="D704" s="333" t="s">
        <v>29</v>
      </c>
      <c r="E704" s="352">
        <v>2</v>
      </c>
      <c r="F704" s="352">
        <v>71</v>
      </c>
      <c r="G704" s="352">
        <v>11</v>
      </c>
      <c r="H704" s="556"/>
      <c r="I704" s="556"/>
      <c r="J704" s="556"/>
      <c r="K704" s="341"/>
      <c r="L704" s="341">
        <v>264</v>
      </c>
      <c r="M704" s="341"/>
      <c r="N704" s="341"/>
      <c r="O704" s="341">
        <v>264</v>
      </c>
      <c r="P704" s="556"/>
      <c r="Q704" s="556"/>
      <c r="R704" s="556"/>
      <c r="S704" s="556"/>
      <c r="T704" s="556"/>
      <c r="U704" s="556"/>
      <c r="V704" s="556"/>
      <c r="W704" s="556"/>
      <c r="X704" s="341"/>
      <c r="Y704" s="341"/>
      <c r="Z704" s="341"/>
      <c r="AA704" s="341"/>
      <c r="AB704" s="556"/>
      <c r="AC704" s="556"/>
      <c r="AD704" s="556"/>
      <c r="AE704" s="556"/>
      <c r="AF704" s="556"/>
      <c r="AG704" s="556"/>
      <c r="AH704" s="556"/>
      <c r="AI704" s="556"/>
      <c r="AJ704" s="341"/>
      <c r="AK704" s="341"/>
      <c r="AL704" s="341"/>
      <c r="AM704" s="341"/>
      <c r="AN704" s="341"/>
      <c r="AO704" s="341"/>
      <c r="AP704" s="341"/>
      <c r="AQ704" s="341"/>
      <c r="AR704" s="341">
        <f t="shared" si="119"/>
        <v>264</v>
      </c>
      <c r="AS704" s="341"/>
      <c r="AT704" s="341"/>
      <c r="AU704" s="317">
        <f t="shared" si="114"/>
        <v>264</v>
      </c>
      <c r="AV704" s="347">
        <f t="shared" si="115"/>
        <v>0.18149999999999999</v>
      </c>
      <c r="AW704" s="780">
        <f t="shared" si="116"/>
        <v>0.113784</v>
      </c>
      <c r="AX704" s="352"/>
      <c r="AY704" s="352"/>
      <c r="AZ704" s="359"/>
      <c r="BA704" s="359"/>
      <c r="BB704" s="673">
        <v>44</v>
      </c>
      <c r="BC704" s="352">
        <v>64</v>
      </c>
      <c r="BD704" s="611">
        <v>0.43099999999999999</v>
      </c>
      <c r="BE704" s="422"/>
    </row>
    <row r="705" spans="1:57" s="351" customFormat="1" ht="15" customHeight="1" x14ac:dyDescent="0.25">
      <c r="A705" s="511">
        <v>46</v>
      </c>
      <c r="B705" s="422" t="s">
        <v>538</v>
      </c>
      <c r="C705" s="742" t="s">
        <v>539</v>
      </c>
      <c r="D705" s="559" t="s">
        <v>29</v>
      </c>
      <c r="E705" s="559">
        <v>1</v>
      </c>
      <c r="F705" s="559">
        <v>71</v>
      </c>
      <c r="G705" s="559">
        <v>407</v>
      </c>
      <c r="H705" s="557"/>
      <c r="I705" s="557"/>
      <c r="J705" s="557"/>
      <c r="K705" s="557"/>
      <c r="L705" s="557"/>
      <c r="M705" s="557"/>
      <c r="N705" s="557"/>
      <c r="O705" s="557"/>
      <c r="P705" s="557"/>
      <c r="Q705" s="557"/>
      <c r="R705" s="557"/>
      <c r="S705" s="557"/>
      <c r="T705" s="557"/>
      <c r="U705" s="557"/>
      <c r="V705" s="557"/>
      <c r="W705" s="557"/>
      <c r="X705" s="557"/>
      <c r="Y705" s="557"/>
      <c r="Z705" s="557"/>
      <c r="AA705" s="557"/>
      <c r="AB705" s="557"/>
      <c r="AC705" s="557"/>
      <c r="AD705" s="557"/>
      <c r="AE705" s="557"/>
      <c r="AF705" s="729">
        <v>96</v>
      </c>
      <c r="AG705" s="729"/>
      <c r="AH705" s="729"/>
      <c r="AI705" s="729">
        <v>96</v>
      </c>
      <c r="AJ705" s="557"/>
      <c r="AK705" s="557"/>
      <c r="AL705" s="557"/>
      <c r="AM705" s="557"/>
      <c r="AN705" s="557"/>
      <c r="AO705" s="557"/>
      <c r="AP705" s="557"/>
      <c r="AQ705" s="557"/>
      <c r="AR705" s="341">
        <f t="shared" si="119"/>
        <v>96</v>
      </c>
      <c r="AS705" s="341"/>
      <c r="AT705" s="341"/>
      <c r="AU705" s="317">
        <f t="shared" si="114"/>
        <v>96</v>
      </c>
      <c r="AV705" s="332">
        <f t="shared" si="115"/>
        <v>6.6000000000000003E-2</v>
      </c>
      <c r="AW705" s="558">
        <f t="shared" si="116"/>
        <v>4.1375999999999996E-2</v>
      </c>
      <c r="AX705" s="560"/>
      <c r="AY705" s="560"/>
      <c r="AZ705" s="359"/>
      <c r="BA705" s="359"/>
      <c r="BB705" s="673">
        <v>44</v>
      </c>
      <c r="BC705" s="352">
        <v>64</v>
      </c>
      <c r="BD705" s="611">
        <v>0.43099999999999999</v>
      </c>
      <c r="BE705" s="565"/>
    </row>
    <row r="706" spans="1:57" s="351" customFormat="1" ht="15" customHeight="1" x14ac:dyDescent="0.25">
      <c r="A706" s="511">
        <v>47</v>
      </c>
      <c r="B706" s="422" t="s">
        <v>538</v>
      </c>
      <c r="C706" s="742" t="s">
        <v>539</v>
      </c>
      <c r="D706" s="559" t="s">
        <v>29</v>
      </c>
      <c r="E706" s="559">
        <v>29</v>
      </c>
      <c r="F706" s="559">
        <v>70</v>
      </c>
      <c r="G706" s="559">
        <v>3144</v>
      </c>
      <c r="H706" s="557"/>
      <c r="I706" s="557"/>
      <c r="J706" s="557"/>
      <c r="K706" s="557"/>
      <c r="L706" s="557"/>
      <c r="M706" s="557"/>
      <c r="N706" s="557"/>
      <c r="O706" s="557"/>
      <c r="P706" s="557"/>
      <c r="Q706" s="557"/>
      <c r="R706" s="557"/>
      <c r="S706" s="557"/>
      <c r="T706" s="557"/>
      <c r="U706" s="557"/>
      <c r="V706" s="557"/>
      <c r="W706" s="557"/>
      <c r="X706" s="557"/>
      <c r="Y706" s="557"/>
      <c r="Z706" s="557"/>
      <c r="AA706" s="557"/>
      <c r="AB706" s="557"/>
      <c r="AC706" s="557"/>
      <c r="AD706" s="557"/>
      <c r="AE706" s="557"/>
      <c r="AF706" s="729">
        <v>156</v>
      </c>
      <c r="AG706" s="729"/>
      <c r="AH706" s="729"/>
      <c r="AI706" s="729">
        <v>156</v>
      </c>
      <c r="AJ706" s="557"/>
      <c r="AK706" s="557"/>
      <c r="AL706" s="557"/>
      <c r="AM706" s="557"/>
      <c r="AN706" s="557"/>
      <c r="AO706" s="557"/>
      <c r="AP706" s="557"/>
      <c r="AQ706" s="557"/>
      <c r="AR706" s="341">
        <f t="shared" si="119"/>
        <v>156</v>
      </c>
      <c r="AS706" s="341"/>
      <c r="AT706" s="341"/>
      <c r="AU706" s="317">
        <f t="shared" si="114"/>
        <v>156</v>
      </c>
      <c r="AV706" s="332">
        <f t="shared" si="115"/>
        <v>0.10725</v>
      </c>
      <c r="AW706" s="558">
        <f t="shared" si="116"/>
        <v>6.7236000000000004E-2</v>
      </c>
      <c r="AX706" s="560"/>
      <c r="AY706" s="560"/>
      <c r="AZ706" s="359"/>
      <c r="BA706" s="359"/>
      <c r="BB706" s="673">
        <v>44</v>
      </c>
      <c r="BC706" s="352">
        <v>64</v>
      </c>
      <c r="BD706" s="611">
        <v>0.43099999999999999</v>
      </c>
      <c r="BE706" s="565"/>
    </row>
    <row r="707" spans="1:57" s="351" customFormat="1" ht="15" customHeight="1" x14ac:dyDescent="0.25">
      <c r="A707" s="511">
        <v>48</v>
      </c>
      <c r="B707" s="422" t="s">
        <v>538</v>
      </c>
      <c r="C707" s="742" t="s">
        <v>539</v>
      </c>
      <c r="D707" s="333" t="s">
        <v>29</v>
      </c>
      <c r="E707" s="352">
        <v>29</v>
      </c>
      <c r="F707" s="352">
        <v>70</v>
      </c>
      <c r="G707" s="352">
        <v>3144</v>
      </c>
      <c r="H707" s="556"/>
      <c r="I707" s="556"/>
      <c r="J707" s="556"/>
      <c r="K707" s="341"/>
      <c r="L707" s="341">
        <v>954</v>
      </c>
      <c r="M707" s="341"/>
      <c r="N707" s="341"/>
      <c r="O707" s="341">
        <v>954</v>
      </c>
      <c r="P707" s="556"/>
      <c r="Q707" s="556"/>
      <c r="R707" s="556"/>
      <c r="S707" s="556"/>
      <c r="T707" s="556"/>
      <c r="U707" s="556"/>
      <c r="V707" s="556"/>
      <c r="W707" s="556"/>
      <c r="X707" s="341"/>
      <c r="Y707" s="341"/>
      <c r="Z707" s="341"/>
      <c r="AA707" s="341"/>
      <c r="AB707" s="556"/>
      <c r="AC707" s="556"/>
      <c r="AD707" s="556"/>
      <c r="AE707" s="556"/>
      <c r="AF707" s="556"/>
      <c r="AG707" s="556"/>
      <c r="AH707" s="556"/>
      <c r="AI707" s="556"/>
      <c r="AJ707" s="341"/>
      <c r="AK707" s="341"/>
      <c r="AL707" s="341"/>
      <c r="AM707" s="341"/>
      <c r="AN707" s="341"/>
      <c r="AO707" s="341"/>
      <c r="AP707" s="341"/>
      <c r="AQ707" s="341"/>
      <c r="AR707" s="341">
        <f t="shared" si="119"/>
        <v>954</v>
      </c>
      <c r="AS707" s="341"/>
      <c r="AT707" s="341"/>
      <c r="AU707" s="317">
        <f t="shared" si="114"/>
        <v>954</v>
      </c>
      <c r="AV707" s="347">
        <f t="shared" si="115"/>
        <v>0.65587499999999999</v>
      </c>
      <c r="AW707" s="780">
        <f t="shared" si="116"/>
        <v>0.41117399999999998</v>
      </c>
      <c r="AX707" s="352"/>
      <c r="AY707" s="352"/>
      <c r="AZ707" s="359"/>
      <c r="BA707" s="359"/>
      <c r="BB707" s="673">
        <v>44</v>
      </c>
      <c r="BC707" s="352">
        <v>64</v>
      </c>
      <c r="BD707" s="611">
        <v>0.43099999999999999</v>
      </c>
      <c r="BE707" s="422"/>
    </row>
    <row r="708" spans="1:57" s="351" customFormat="1" ht="15" customHeight="1" x14ac:dyDescent="0.25">
      <c r="A708" s="511">
        <v>49</v>
      </c>
      <c r="B708" s="422" t="s">
        <v>538</v>
      </c>
      <c r="C708" s="742" t="s">
        <v>539</v>
      </c>
      <c r="D708" s="333" t="s">
        <v>29</v>
      </c>
      <c r="E708" s="352">
        <v>10</v>
      </c>
      <c r="F708" s="352">
        <v>70</v>
      </c>
      <c r="G708" s="352">
        <v>11</v>
      </c>
      <c r="H708" s="556"/>
      <c r="I708" s="556"/>
      <c r="J708" s="556"/>
      <c r="K708" s="341"/>
      <c r="L708" s="341">
        <v>96</v>
      </c>
      <c r="M708" s="341"/>
      <c r="N708" s="341"/>
      <c r="O708" s="341">
        <v>96</v>
      </c>
      <c r="P708" s="556"/>
      <c r="Q708" s="556"/>
      <c r="R708" s="556"/>
      <c r="S708" s="556"/>
      <c r="T708" s="556"/>
      <c r="U708" s="556"/>
      <c r="V708" s="556"/>
      <c r="W708" s="556"/>
      <c r="X708" s="341"/>
      <c r="Y708" s="341"/>
      <c r="Z708" s="341"/>
      <c r="AA708" s="341"/>
      <c r="AB708" s="556"/>
      <c r="AC708" s="556"/>
      <c r="AD708" s="556"/>
      <c r="AE708" s="556"/>
      <c r="AF708" s="556"/>
      <c r="AG708" s="556"/>
      <c r="AH708" s="556"/>
      <c r="AI708" s="556"/>
      <c r="AJ708" s="341"/>
      <c r="AK708" s="341"/>
      <c r="AL708" s="341"/>
      <c r="AM708" s="341"/>
      <c r="AN708" s="341"/>
      <c r="AO708" s="341"/>
      <c r="AP708" s="341"/>
      <c r="AQ708" s="341"/>
      <c r="AR708" s="341">
        <f t="shared" si="119"/>
        <v>96</v>
      </c>
      <c r="AS708" s="341"/>
      <c r="AT708" s="341"/>
      <c r="AU708" s="317">
        <f t="shared" si="114"/>
        <v>96</v>
      </c>
      <c r="AV708" s="332">
        <f t="shared" si="115"/>
        <v>6.6000000000000003E-2</v>
      </c>
      <c r="AW708" s="558">
        <f t="shared" si="116"/>
        <v>4.1375999999999996E-2</v>
      </c>
      <c r="AX708" s="352"/>
      <c r="AY708" s="352"/>
      <c r="AZ708" s="359"/>
      <c r="BA708" s="359"/>
      <c r="BB708" s="673">
        <v>44</v>
      </c>
      <c r="BC708" s="352">
        <v>64</v>
      </c>
      <c r="BD708" s="611">
        <v>0.43099999999999999</v>
      </c>
      <c r="BE708" s="422"/>
    </row>
    <row r="709" spans="1:57" s="351" customFormat="1" ht="15" customHeight="1" x14ac:dyDescent="0.25">
      <c r="A709" s="511">
        <v>50</v>
      </c>
      <c r="B709" s="422" t="s">
        <v>538</v>
      </c>
      <c r="C709" s="742" t="s">
        <v>539</v>
      </c>
      <c r="D709" s="333" t="s">
        <v>29</v>
      </c>
      <c r="E709" s="352">
        <v>9</v>
      </c>
      <c r="F709" s="352">
        <v>70</v>
      </c>
      <c r="G709" s="352">
        <v>11</v>
      </c>
      <c r="H709" s="556"/>
      <c r="I709" s="556"/>
      <c r="J709" s="556"/>
      <c r="K709" s="341"/>
      <c r="L709" s="341">
        <v>26</v>
      </c>
      <c r="M709" s="341"/>
      <c r="N709" s="341"/>
      <c r="O709" s="341">
        <v>26</v>
      </c>
      <c r="P709" s="556"/>
      <c r="Q709" s="556"/>
      <c r="R709" s="556"/>
      <c r="S709" s="556"/>
      <c r="T709" s="556"/>
      <c r="U709" s="556"/>
      <c r="V709" s="556"/>
      <c r="W709" s="556"/>
      <c r="X709" s="341"/>
      <c r="Y709" s="341"/>
      <c r="Z709" s="341"/>
      <c r="AA709" s="341"/>
      <c r="AB709" s="556"/>
      <c r="AC709" s="556"/>
      <c r="AD709" s="556"/>
      <c r="AE709" s="556"/>
      <c r="AF709" s="556"/>
      <c r="AG709" s="556"/>
      <c r="AH709" s="556"/>
      <c r="AI709" s="556"/>
      <c r="AJ709" s="341"/>
      <c r="AK709" s="341"/>
      <c r="AL709" s="341"/>
      <c r="AM709" s="341"/>
      <c r="AN709" s="341"/>
      <c r="AO709" s="341"/>
      <c r="AP709" s="341"/>
      <c r="AQ709" s="341"/>
      <c r="AR709" s="341">
        <f t="shared" si="119"/>
        <v>26</v>
      </c>
      <c r="AS709" s="341"/>
      <c r="AT709" s="341"/>
      <c r="AU709" s="317">
        <f t="shared" si="114"/>
        <v>26</v>
      </c>
      <c r="AV709" s="332">
        <f t="shared" si="115"/>
        <v>1.7874999999999999E-2</v>
      </c>
      <c r="AW709" s="558">
        <f t="shared" si="116"/>
        <v>1.1205999999999999E-2</v>
      </c>
      <c r="AX709" s="352"/>
      <c r="AY709" s="352"/>
      <c r="AZ709" s="359"/>
      <c r="BA709" s="359"/>
      <c r="BB709" s="673">
        <v>44</v>
      </c>
      <c r="BC709" s="352">
        <v>64</v>
      </c>
      <c r="BD709" s="611">
        <v>0.43099999999999999</v>
      </c>
      <c r="BE709" s="422"/>
    </row>
    <row r="710" spans="1:57" s="351" customFormat="1" ht="15" customHeight="1" x14ac:dyDescent="0.25">
      <c r="A710" s="511">
        <v>51</v>
      </c>
      <c r="B710" s="422" t="s">
        <v>538</v>
      </c>
      <c r="C710" s="742" t="s">
        <v>539</v>
      </c>
      <c r="D710" s="333" t="s">
        <v>29</v>
      </c>
      <c r="E710" s="352">
        <v>7</v>
      </c>
      <c r="F710" s="352">
        <v>70</v>
      </c>
      <c r="G710" s="352">
        <v>11</v>
      </c>
      <c r="H710" s="556"/>
      <c r="I710" s="556"/>
      <c r="J710" s="556"/>
      <c r="K710" s="341"/>
      <c r="L710" s="341">
        <v>571</v>
      </c>
      <c r="M710" s="341"/>
      <c r="N710" s="341"/>
      <c r="O710" s="341">
        <v>571</v>
      </c>
      <c r="P710" s="556"/>
      <c r="Q710" s="556"/>
      <c r="R710" s="556"/>
      <c r="S710" s="556"/>
      <c r="T710" s="556"/>
      <c r="U710" s="556"/>
      <c r="V710" s="556"/>
      <c r="W710" s="556"/>
      <c r="X710" s="341"/>
      <c r="Y710" s="341"/>
      <c r="Z710" s="341"/>
      <c r="AA710" s="341"/>
      <c r="AB710" s="556"/>
      <c r="AC710" s="556"/>
      <c r="AD710" s="556"/>
      <c r="AE710" s="556"/>
      <c r="AF710" s="556"/>
      <c r="AG710" s="556"/>
      <c r="AH710" s="556"/>
      <c r="AI710" s="556"/>
      <c r="AJ710" s="341"/>
      <c r="AK710" s="341"/>
      <c r="AL710" s="341"/>
      <c r="AM710" s="341"/>
      <c r="AN710" s="341"/>
      <c r="AO710" s="341"/>
      <c r="AP710" s="341"/>
      <c r="AQ710" s="341"/>
      <c r="AR710" s="341">
        <f t="shared" si="119"/>
        <v>571</v>
      </c>
      <c r="AS710" s="341"/>
      <c r="AT710" s="341"/>
      <c r="AU710" s="317">
        <f t="shared" si="114"/>
        <v>571</v>
      </c>
      <c r="AV710" s="332">
        <f t="shared" si="115"/>
        <v>0.39256249999999998</v>
      </c>
      <c r="AW710" s="558">
        <f t="shared" si="116"/>
        <v>0.24610099999999999</v>
      </c>
      <c r="AX710" s="352"/>
      <c r="AY710" s="352"/>
      <c r="AZ710" s="359"/>
      <c r="BA710" s="359"/>
      <c r="BB710" s="673">
        <v>44</v>
      </c>
      <c r="BC710" s="352">
        <v>64</v>
      </c>
      <c r="BD710" s="611">
        <v>0.43099999999999999</v>
      </c>
      <c r="BE710" s="422"/>
    </row>
    <row r="711" spans="1:57" s="351" customFormat="1" ht="15" customHeight="1" x14ac:dyDescent="0.25">
      <c r="A711" s="511">
        <v>52</v>
      </c>
      <c r="B711" s="422" t="s">
        <v>538</v>
      </c>
      <c r="C711" s="742" t="s">
        <v>539</v>
      </c>
      <c r="D711" s="559" t="s">
        <v>29</v>
      </c>
      <c r="E711" s="559">
        <v>7</v>
      </c>
      <c r="F711" s="559">
        <v>70</v>
      </c>
      <c r="G711" s="559">
        <v>11</v>
      </c>
      <c r="H711" s="557"/>
      <c r="I711" s="557"/>
      <c r="J711" s="557"/>
      <c r="K711" s="557"/>
      <c r="L711" s="557"/>
      <c r="M711" s="557"/>
      <c r="N711" s="557"/>
      <c r="O711" s="557"/>
      <c r="P711" s="557"/>
      <c r="Q711" s="557"/>
      <c r="R711" s="557"/>
      <c r="S711" s="557"/>
      <c r="T711" s="557"/>
      <c r="U711" s="557"/>
      <c r="V711" s="557"/>
      <c r="W711" s="557"/>
      <c r="X711" s="557"/>
      <c r="Y711" s="557"/>
      <c r="Z711" s="557"/>
      <c r="AA711" s="557"/>
      <c r="AB711" s="557"/>
      <c r="AC711" s="557"/>
      <c r="AD711" s="557"/>
      <c r="AE711" s="557"/>
      <c r="AF711" s="729">
        <v>18</v>
      </c>
      <c r="AG711" s="729"/>
      <c r="AH711" s="729"/>
      <c r="AI711" s="729">
        <v>18</v>
      </c>
      <c r="AJ711" s="557"/>
      <c r="AK711" s="557"/>
      <c r="AL711" s="557"/>
      <c r="AM711" s="557"/>
      <c r="AN711" s="557"/>
      <c r="AO711" s="557"/>
      <c r="AP711" s="557"/>
      <c r="AQ711" s="557"/>
      <c r="AR711" s="341">
        <f t="shared" si="119"/>
        <v>18</v>
      </c>
      <c r="AS711" s="341"/>
      <c r="AT711" s="341"/>
      <c r="AU711" s="317">
        <f t="shared" si="114"/>
        <v>18</v>
      </c>
      <c r="AV711" s="332">
        <f t="shared" si="115"/>
        <v>1.2375000000000001E-2</v>
      </c>
      <c r="AW711" s="558">
        <f t="shared" si="116"/>
        <v>7.7580000000000001E-3</v>
      </c>
      <c r="AX711" s="560"/>
      <c r="AY711" s="560"/>
      <c r="AZ711" s="359"/>
      <c r="BA711" s="359"/>
      <c r="BB711" s="673">
        <v>44</v>
      </c>
      <c r="BC711" s="352">
        <v>64</v>
      </c>
      <c r="BD711" s="611">
        <v>0.43099999999999999</v>
      </c>
      <c r="BE711" s="565"/>
    </row>
    <row r="712" spans="1:57" s="351" customFormat="1" ht="15" customHeight="1" x14ac:dyDescent="0.25">
      <c r="A712" s="511">
        <v>53</v>
      </c>
      <c r="B712" s="422" t="s">
        <v>538</v>
      </c>
      <c r="C712" s="742" t="s">
        <v>539</v>
      </c>
      <c r="D712" s="559" t="s">
        <v>29</v>
      </c>
      <c r="E712" s="559">
        <v>6</v>
      </c>
      <c r="F712" s="559">
        <v>70</v>
      </c>
      <c r="G712" s="559">
        <v>11</v>
      </c>
      <c r="H712" s="557"/>
      <c r="I712" s="557"/>
      <c r="J712" s="557"/>
      <c r="K712" s="557"/>
      <c r="L712" s="557"/>
      <c r="M712" s="557"/>
      <c r="N712" s="557"/>
      <c r="O712" s="557"/>
      <c r="P712" s="557"/>
      <c r="Q712" s="557"/>
      <c r="R712" s="557"/>
      <c r="S712" s="557"/>
      <c r="T712" s="557"/>
      <c r="U712" s="557"/>
      <c r="V712" s="557"/>
      <c r="W712" s="557"/>
      <c r="X712" s="557"/>
      <c r="Y712" s="557"/>
      <c r="Z712" s="557"/>
      <c r="AA712" s="557"/>
      <c r="AB712" s="557"/>
      <c r="AC712" s="557"/>
      <c r="AD712" s="557"/>
      <c r="AE712" s="557"/>
      <c r="AF712" s="729">
        <v>32</v>
      </c>
      <c r="AG712" s="729"/>
      <c r="AH712" s="729"/>
      <c r="AI712" s="729">
        <v>32</v>
      </c>
      <c r="AJ712" s="557"/>
      <c r="AK712" s="557"/>
      <c r="AL712" s="557"/>
      <c r="AM712" s="557"/>
      <c r="AN712" s="557"/>
      <c r="AO712" s="557"/>
      <c r="AP712" s="557"/>
      <c r="AQ712" s="557"/>
      <c r="AR712" s="341">
        <f t="shared" si="119"/>
        <v>32</v>
      </c>
      <c r="AS712" s="341"/>
      <c r="AT712" s="341"/>
      <c r="AU712" s="317">
        <f t="shared" si="114"/>
        <v>32</v>
      </c>
      <c r="AV712" s="332">
        <f t="shared" si="115"/>
        <v>2.1999999999999999E-2</v>
      </c>
      <c r="AW712" s="558">
        <f t="shared" si="116"/>
        <v>1.3792E-2</v>
      </c>
      <c r="AX712" s="560"/>
      <c r="AY712" s="560"/>
      <c r="AZ712" s="359"/>
      <c r="BA712" s="359"/>
      <c r="BB712" s="673">
        <v>44</v>
      </c>
      <c r="BC712" s="352">
        <v>64</v>
      </c>
      <c r="BD712" s="611">
        <v>0.43099999999999999</v>
      </c>
      <c r="BE712" s="565"/>
    </row>
    <row r="713" spans="1:57" s="351" customFormat="1" ht="15" customHeight="1" x14ac:dyDescent="0.25">
      <c r="A713" s="511">
        <v>54</v>
      </c>
      <c r="B713" s="422" t="s">
        <v>538</v>
      </c>
      <c r="C713" s="742" t="s">
        <v>539</v>
      </c>
      <c r="D713" s="559" t="s">
        <v>29</v>
      </c>
      <c r="E713" s="559">
        <v>35</v>
      </c>
      <c r="F713" s="559">
        <v>68</v>
      </c>
      <c r="G713" s="559">
        <v>3144</v>
      </c>
      <c r="H713" s="557"/>
      <c r="I713" s="557"/>
      <c r="J713" s="557"/>
      <c r="K713" s="557"/>
      <c r="L713" s="557"/>
      <c r="M713" s="557"/>
      <c r="N713" s="557"/>
      <c r="O713" s="557"/>
      <c r="P713" s="557"/>
      <c r="Q713" s="557"/>
      <c r="R713" s="557"/>
      <c r="S713" s="557"/>
      <c r="T713" s="557"/>
      <c r="U713" s="557"/>
      <c r="V713" s="557"/>
      <c r="W713" s="557"/>
      <c r="X713" s="557"/>
      <c r="Y713" s="557"/>
      <c r="Z713" s="557"/>
      <c r="AA713" s="557"/>
      <c r="AB713" s="557"/>
      <c r="AC713" s="557"/>
      <c r="AD713" s="557"/>
      <c r="AE713" s="557"/>
      <c r="AF713" s="729">
        <v>7</v>
      </c>
      <c r="AG713" s="729"/>
      <c r="AH713" s="729"/>
      <c r="AI713" s="729">
        <v>7</v>
      </c>
      <c r="AJ713" s="557"/>
      <c r="AK713" s="557"/>
      <c r="AL713" s="557"/>
      <c r="AM713" s="557"/>
      <c r="AN713" s="557"/>
      <c r="AO713" s="557"/>
      <c r="AP713" s="557"/>
      <c r="AQ713" s="557"/>
      <c r="AR713" s="341">
        <f t="shared" si="119"/>
        <v>7</v>
      </c>
      <c r="AS713" s="341"/>
      <c r="AT713" s="341"/>
      <c r="AU713" s="317">
        <f t="shared" si="114"/>
        <v>7</v>
      </c>
      <c r="AV713" s="332">
        <f t="shared" si="115"/>
        <v>4.8124999999999999E-3</v>
      </c>
      <c r="AW713" s="558">
        <f t="shared" si="116"/>
        <v>3.0169999999999997E-3</v>
      </c>
      <c r="AX713" s="560"/>
      <c r="AY713" s="560"/>
      <c r="AZ713" s="359"/>
      <c r="BA713" s="359"/>
      <c r="BB713" s="673">
        <v>44</v>
      </c>
      <c r="BC713" s="352">
        <v>64</v>
      </c>
      <c r="BD713" s="611">
        <v>0.43099999999999999</v>
      </c>
      <c r="BE713" s="565"/>
    </row>
    <row r="714" spans="1:57" s="351" customFormat="1" ht="15" customHeight="1" x14ac:dyDescent="0.25">
      <c r="A714" s="511">
        <v>55</v>
      </c>
      <c r="B714" s="422" t="s">
        <v>538</v>
      </c>
      <c r="C714" s="742" t="s">
        <v>539</v>
      </c>
      <c r="D714" s="333" t="s">
        <v>29</v>
      </c>
      <c r="E714" s="352">
        <v>11</v>
      </c>
      <c r="F714" s="352">
        <v>68</v>
      </c>
      <c r="G714" s="352">
        <v>11</v>
      </c>
      <c r="H714" s="556"/>
      <c r="I714" s="556"/>
      <c r="J714" s="556"/>
      <c r="K714" s="341"/>
      <c r="L714" s="341">
        <v>16</v>
      </c>
      <c r="M714" s="341"/>
      <c r="N714" s="341"/>
      <c r="O714" s="341">
        <v>16</v>
      </c>
      <c r="P714" s="556"/>
      <c r="Q714" s="556"/>
      <c r="R714" s="556"/>
      <c r="S714" s="556"/>
      <c r="T714" s="556"/>
      <c r="U714" s="556"/>
      <c r="V714" s="556"/>
      <c r="W714" s="556"/>
      <c r="X714" s="341"/>
      <c r="Y714" s="341"/>
      <c r="Z714" s="341"/>
      <c r="AA714" s="341"/>
      <c r="AB714" s="556"/>
      <c r="AC714" s="556"/>
      <c r="AD714" s="556"/>
      <c r="AE714" s="556"/>
      <c r="AF714" s="556"/>
      <c r="AG714" s="556"/>
      <c r="AH714" s="556"/>
      <c r="AI714" s="556"/>
      <c r="AJ714" s="341"/>
      <c r="AK714" s="341"/>
      <c r="AL714" s="341"/>
      <c r="AM714" s="341"/>
      <c r="AN714" s="341"/>
      <c r="AO714" s="341"/>
      <c r="AP714" s="341"/>
      <c r="AQ714" s="341"/>
      <c r="AR714" s="341">
        <f t="shared" si="119"/>
        <v>16</v>
      </c>
      <c r="AS714" s="341"/>
      <c r="AT714" s="341"/>
      <c r="AU714" s="317">
        <f t="shared" si="114"/>
        <v>16</v>
      </c>
      <c r="AV714" s="332">
        <f t="shared" si="115"/>
        <v>1.0999999999999999E-2</v>
      </c>
      <c r="AW714" s="558">
        <f t="shared" si="116"/>
        <v>6.8960000000000002E-3</v>
      </c>
      <c r="AX714" s="352"/>
      <c r="AY714" s="352"/>
      <c r="AZ714" s="359"/>
      <c r="BA714" s="359"/>
      <c r="BB714" s="673">
        <v>44</v>
      </c>
      <c r="BC714" s="352">
        <v>64</v>
      </c>
      <c r="BD714" s="611">
        <v>0.43099999999999999</v>
      </c>
      <c r="BE714" s="422"/>
    </row>
    <row r="715" spans="1:57" s="351" customFormat="1" ht="15" customHeight="1" x14ac:dyDescent="0.25">
      <c r="A715" s="511">
        <v>56</v>
      </c>
      <c r="B715" s="422" t="s">
        <v>538</v>
      </c>
      <c r="C715" s="742" t="s">
        <v>539</v>
      </c>
      <c r="D715" s="559" t="s">
        <v>29</v>
      </c>
      <c r="E715" s="559">
        <v>11</v>
      </c>
      <c r="F715" s="559">
        <v>68</v>
      </c>
      <c r="G715" s="559">
        <v>11</v>
      </c>
      <c r="H715" s="557"/>
      <c r="I715" s="557"/>
      <c r="J715" s="557"/>
      <c r="K715" s="557"/>
      <c r="L715" s="557"/>
      <c r="M715" s="557"/>
      <c r="N715" s="557"/>
      <c r="O715" s="557"/>
      <c r="P715" s="557"/>
      <c r="Q715" s="557"/>
      <c r="R715" s="557"/>
      <c r="S715" s="557"/>
      <c r="T715" s="557"/>
      <c r="U715" s="557"/>
      <c r="V715" s="557"/>
      <c r="W715" s="557"/>
      <c r="X715" s="557"/>
      <c r="Y715" s="557"/>
      <c r="Z715" s="557"/>
      <c r="AA715" s="557"/>
      <c r="AB715" s="557"/>
      <c r="AC715" s="557"/>
      <c r="AD715" s="557"/>
      <c r="AE715" s="557"/>
      <c r="AF715" s="729">
        <v>599</v>
      </c>
      <c r="AG715" s="729"/>
      <c r="AH715" s="729"/>
      <c r="AI715" s="729">
        <v>599</v>
      </c>
      <c r="AJ715" s="557"/>
      <c r="AK715" s="557"/>
      <c r="AL715" s="557"/>
      <c r="AM715" s="557"/>
      <c r="AN715" s="557"/>
      <c r="AO715" s="557"/>
      <c r="AP715" s="557"/>
      <c r="AQ715" s="557"/>
      <c r="AR715" s="341">
        <f t="shared" si="119"/>
        <v>599</v>
      </c>
      <c r="AS715" s="341"/>
      <c r="AT715" s="341"/>
      <c r="AU715" s="317">
        <f t="shared" si="114"/>
        <v>599</v>
      </c>
      <c r="AV715" s="332">
        <f t="shared" si="115"/>
        <v>0.41181250000000003</v>
      </c>
      <c r="AW715" s="558">
        <f t="shared" si="116"/>
        <v>0.25816899999999998</v>
      </c>
      <c r="AX715" s="560"/>
      <c r="AY715" s="560"/>
      <c r="AZ715" s="359"/>
      <c r="BA715" s="359"/>
      <c r="BB715" s="673">
        <v>44</v>
      </c>
      <c r="BC715" s="352">
        <v>64</v>
      </c>
      <c r="BD715" s="611">
        <v>0.43099999999999999</v>
      </c>
      <c r="BE715" s="565"/>
    </row>
    <row r="716" spans="1:57" s="351" customFormat="1" ht="15" customHeight="1" x14ac:dyDescent="0.25">
      <c r="A716" s="511">
        <v>57</v>
      </c>
      <c r="B716" s="422" t="s">
        <v>538</v>
      </c>
      <c r="C716" s="742" t="s">
        <v>539</v>
      </c>
      <c r="D716" s="559" t="s">
        <v>29</v>
      </c>
      <c r="E716" s="559">
        <v>7</v>
      </c>
      <c r="F716" s="559">
        <v>67</v>
      </c>
      <c r="G716" s="559">
        <v>11</v>
      </c>
      <c r="H716" s="557"/>
      <c r="I716" s="557"/>
      <c r="J716" s="557"/>
      <c r="K716" s="557"/>
      <c r="L716" s="557"/>
      <c r="M716" s="557"/>
      <c r="N716" s="557"/>
      <c r="O716" s="557"/>
      <c r="P716" s="557"/>
      <c r="Q716" s="557"/>
      <c r="R716" s="557"/>
      <c r="S716" s="557"/>
      <c r="T716" s="557"/>
      <c r="U716" s="557"/>
      <c r="V716" s="557"/>
      <c r="W716" s="557"/>
      <c r="X716" s="557"/>
      <c r="Y716" s="557"/>
      <c r="Z716" s="557"/>
      <c r="AA716" s="557"/>
      <c r="AB716" s="557"/>
      <c r="AC716" s="557"/>
      <c r="AD716" s="557"/>
      <c r="AE716" s="557"/>
      <c r="AF716" s="729">
        <v>123</v>
      </c>
      <c r="AG716" s="729"/>
      <c r="AH716" s="729"/>
      <c r="AI716" s="729">
        <v>123</v>
      </c>
      <c r="AJ716" s="557"/>
      <c r="AK716" s="557"/>
      <c r="AL716" s="557"/>
      <c r="AM716" s="557"/>
      <c r="AN716" s="557"/>
      <c r="AO716" s="557"/>
      <c r="AP716" s="557"/>
      <c r="AQ716" s="557"/>
      <c r="AR716" s="341">
        <f t="shared" si="119"/>
        <v>123</v>
      </c>
      <c r="AS716" s="341"/>
      <c r="AT716" s="341"/>
      <c r="AU716" s="317">
        <f t="shared" si="114"/>
        <v>123</v>
      </c>
      <c r="AV716" s="332">
        <f t="shared" si="115"/>
        <v>8.4562499999999999E-2</v>
      </c>
      <c r="AW716" s="558">
        <f t="shared" si="116"/>
        <v>5.3012999999999998E-2</v>
      </c>
      <c r="AX716" s="560"/>
      <c r="AY716" s="560"/>
      <c r="AZ716" s="359"/>
      <c r="BA716" s="359"/>
      <c r="BB716" s="673">
        <v>44</v>
      </c>
      <c r="BC716" s="352">
        <v>64</v>
      </c>
      <c r="BD716" s="611">
        <v>0.43099999999999999</v>
      </c>
      <c r="BE716" s="565"/>
    </row>
    <row r="717" spans="1:57" s="351" customFormat="1" ht="15" customHeight="1" x14ac:dyDescent="0.25">
      <c r="A717" s="511">
        <v>58</v>
      </c>
      <c r="B717" s="422" t="s">
        <v>538</v>
      </c>
      <c r="C717" s="742" t="s">
        <v>539</v>
      </c>
      <c r="D717" s="333" t="s">
        <v>29</v>
      </c>
      <c r="E717" s="352">
        <v>5</v>
      </c>
      <c r="F717" s="352">
        <v>67</v>
      </c>
      <c r="G717" s="352">
        <v>11</v>
      </c>
      <c r="H717" s="556"/>
      <c r="I717" s="556"/>
      <c r="J717" s="556"/>
      <c r="K717" s="341"/>
      <c r="L717" s="341">
        <v>606</v>
      </c>
      <c r="M717" s="341"/>
      <c r="N717" s="341"/>
      <c r="O717" s="341">
        <v>606</v>
      </c>
      <c r="P717" s="556"/>
      <c r="Q717" s="556"/>
      <c r="R717" s="556"/>
      <c r="S717" s="556"/>
      <c r="T717" s="556"/>
      <c r="U717" s="556"/>
      <c r="V717" s="556"/>
      <c r="W717" s="556"/>
      <c r="X717" s="341"/>
      <c r="Y717" s="341"/>
      <c r="Z717" s="341"/>
      <c r="AA717" s="341"/>
      <c r="AB717" s="556"/>
      <c r="AC717" s="556"/>
      <c r="AD717" s="556"/>
      <c r="AE717" s="556"/>
      <c r="AF717" s="556"/>
      <c r="AG717" s="556"/>
      <c r="AH717" s="556"/>
      <c r="AI717" s="556"/>
      <c r="AJ717" s="341"/>
      <c r="AK717" s="341"/>
      <c r="AL717" s="341"/>
      <c r="AM717" s="341"/>
      <c r="AN717" s="341"/>
      <c r="AO717" s="341"/>
      <c r="AP717" s="341"/>
      <c r="AQ717" s="341"/>
      <c r="AR717" s="341">
        <f t="shared" si="119"/>
        <v>606</v>
      </c>
      <c r="AS717" s="341"/>
      <c r="AT717" s="341"/>
      <c r="AU717" s="317">
        <f t="shared" si="114"/>
        <v>606</v>
      </c>
      <c r="AV717" s="332">
        <f t="shared" si="115"/>
        <v>0.41662500000000002</v>
      </c>
      <c r="AW717" s="558">
        <f t="shared" si="116"/>
        <v>0.26118599999999997</v>
      </c>
      <c r="AX717" s="352"/>
      <c r="AY717" s="352"/>
      <c r="AZ717" s="359"/>
      <c r="BA717" s="359"/>
      <c r="BB717" s="673">
        <v>44</v>
      </c>
      <c r="BC717" s="352">
        <v>64</v>
      </c>
      <c r="BD717" s="611">
        <v>0.43099999999999999</v>
      </c>
      <c r="BE717" s="422"/>
    </row>
    <row r="718" spans="1:57" s="351" customFormat="1" ht="15" customHeight="1" x14ac:dyDescent="0.25">
      <c r="A718" s="511">
        <v>59</v>
      </c>
      <c r="B718" s="422" t="s">
        <v>538</v>
      </c>
      <c r="C718" s="742" t="s">
        <v>539</v>
      </c>
      <c r="D718" s="559" t="s">
        <v>29</v>
      </c>
      <c r="E718" s="559">
        <v>5</v>
      </c>
      <c r="F718" s="559">
        <v>67</v>
      </c>
      <c r="G718" s="559">
        <v>11</v>
      </c>
      <c r="H718" s="557"/>
      <c r="I718" s="557"/>
      <c r="J718" s="557"/>
      <c r="K718" s="557"/>
      <c r="L718" s="557"/>
      <c r="M718" s="557"/>
      <c r="N718" s="557"/>
      <c r="O718" s="557"/>
      <c r="P718" s="557"/>
      <c r="Q718" s="557"/>
      <c r="R718" s="557"/>
      <c r="S718" s="557"/>
      <c r="T718" s="557"/>
      <c r="U718" s="557"/>
      <c r="V718" s="557"/>
      <c r="W718" s="557"/>
      <c r="X718" s="557"/>
      <c r="Y718" s="557"/>
      <c r="Z718" s="557"/>
      <c r="AA718" s="557"/>
      <c r="AB718" s="557"/>
      <c r="AC718" s="557"/>
      <c r="AD718" s="557"/>
      <c r="AE718" s="557"/>
      <c r="AF718" s="729">
        <v>1475</v>
      </c>
      <c r="AG718" s="729"/>
      <c r="AH718" s="729"/>
      <c r="AI718" s="729">
        <v>1475</v>
      </c>
      <c r="AJ718" s="557"/>
      <c r="AK718" s="557"/>
      <c r="AL718" s="557"/>
      <c r="AM718" s="557"/>
      <c r="AN718" s="557"/>
      <c r="AO718" s="557"/>
      <c r="AP718" s="557"/>
      <c r="AQ718" s="557"/>
      <c r="AR718" s="341">
        <f t="shared" si="119"/>
        <v>1475</v>
      </c>
      <c r="AS718" s="341"/>
      <c r="AT718" s="341"/>
      <c r="AU718" s="317">
        <f t="shared" si="114"/>
        <v>1475</v>
      </c>
      <c r="AV718" s="332">
        <f t="shared" si="115"/>
        <v>1.0140625000000001</v>
      </c>
      <c r="AW718" s="558">
        <f t="shared" si="116"/>
        <v>0.63572499999999998</v>
      </c>
      <c r="AX718" s="560"/>
      <c r="AY718" s="560"/>
      <c r="AZ718" s="359"/>
      <c r="BA718" s="359"/>
      <c r="BB718" s="673">
        <v>44</v>
      </c>
      <c r="BC718" s="352">
        <v>64</v>
      </c>
      <c r="BD718" s="611">
        <v>0.43099999999999999</v>
      </c>
      <c r="BE718" s="565"/>
    </row>
    <row r="719" spans="1:57" s="351" customFormat="1" ht="15" customHeight="1" x14ac:dyDescent="0.25">
      <c r="A719" s="511">
        <v>60</v>
      </c>
      <c r="B719" s="422" t="s">
        <v>538</v>
      </c>
      <c r="C719" s="742" t="s">
        <v>539</v>
      </c>
      <c r="D719" s="559" t="s">
        <v>29</v>
      </c>
      <c r="E719" s="559">
        <v>4</v>
      </c>
      <c r="F719" s="559">
        <v>67</v>
      </c>
      <c r="G719" s="559">
        <v>11</v>
      </c>
      <c r="H719" s="557"/>
      <c r="I719" s="557"/>
      <c r="J719" s="557"/>
      <c r="K719" s="557"/>
      <c r="L719" s="557"/>
      <c r="M719" s="557"/>
      <c r="N719" s="557"/>
      <c r="O719" s="557"/>
      <c r="P719" s="557"/>
      <c r="Q719" s="557"/>
      <c r="R719" s="557"/>
      <c r="S719" s="557"/>
      <c r="T719" s="557"/>
      <c r="U719" s="557"/>
      <c r="V719" s="557"/>
      <c r="W719" s="557"/>
      <c r="X719" s="557"/>
      <c r="Y719" s="557"/>
      <c r="Z719" s="557"/>
      <c r="AA719" s="557"/>
      <c r="AB719" s="557"/>
      <c r="AC719" s="557"/>
      <c r="AD719" s="557"/>
      <c r="AE719" s="557"/>
      <c r="AF719" s="729">
        <v>16</v>
      </c>
      <c r="AG719" s="729"/>
      <c r="AH719" s="729"/>
      <c r="AI719" s="729">
        <v>16</v>
      </c>
      <c r="AJ719" s="557"/>
      <c r="AK719" s="557"/>
      <c r="AL719" s="557"/>
      <c r="AM719" s="557"/>
      <c r="AN719" s="557"/>
      <c r="AO719" s="557"/>
      <c r="AP719" s="557"/>
      <c r="AQ719" s="557"/>
      <c r="AR719" s="341">
        <f t="shared" si="119"/>
        <v>16</v>
      </c>
      <c r="AS719" s="341"/>
      <c r="AT719" s="341"/>
      <c r="AU719" s="317">
        <f t="shared" si="114"/>
        <v>16</v>
      </c>
      <c r="AV719" s="332">
        <f t="shared" si="115"/>
        <v>1.0999999999999999E-2</v>
      </c>
      <c r="AW719" s="558">
        <f t="shared" si="116"/>
        <v>6.8960000000000002E-3</v>
      </c>
      <c r="AX719" s="560"/>
      <c r="AY719" s="560"/>
      <c r="AZ719" s="359"/>
      <c r="BA719" s="359"/>
      <c r="BB719" s="673">
        <v>44</v>
      </c>
      <c r="BC719" s="352">
        <v>64</v>
      </c>
      <c r="BD719" s="611">
        <v>0.43099999999999999</v>
      </c>
      <c r="BE719" s="565"/>
    </row>
    <row r="720" spans="1:57" s="351" customFormat="1" ht="15" customHeight="1" x14ac:dyDescent="0.25">
      <c r="A720" s="511">
        <v>61</v>
      </c>
      <c r="B720" s="422" t="s">
        <v>538</v>
      </c>
      <c r="C720" s="742" t="s">
        <v>539</v>
      </c>
      <c r="D720" s="333" t="s">
        <v>29</v>
      </c>
      <c r="E720" s="352">
        <v>3</v>
      </c>
      <c r="F720" s="352">
        <v>67</v>
      </c>
      <c r="G720" s="352">
        <v>11</v>
      </c>
      <c r="H720" s="556"/>
      <c r="I720" s="556"/>
      <c r="J720" s="556"/>
      <c r="K720" s="341"/>
      <c r="L720" s="341">
        <v>162</v>
      </c>
      <c r="M720" s="341"/>
      <c r="N720" s="341"/>
      <c r="O720" s="341">
        <v>162</v>
      </c>
      <c r="P720" s="556"/>
      <c r="Q720" s="556"/>
      <c r="R720" s="556"/>
      <c r="S720" s="556"/>
      <c r="T720" s="556"/>
      <c r="U720" s="556"/>
      <c r="V720" s="556"/>
      <c r="W720" s="556"/>
      <c r="X720" s="341"/>
      <c r="Y720" s="341"/>
      <c r="Z720" s="341"/>
      <c r="AA720" s="341"/>
      <c r="AB720" s="556"/>
      <c r="AC720" s="556"/>
      <c r="AD720" s="556"/>
      <c r="AE720" s="556"/>
      <c r="AF720" s="556"/>
      <c r="AG720" s="556"/>
      <c r="AH720" s="556"/>
      <c r="AI720" s="556"/>
      <c r="AJ720" s="341"/>
      <c r="AK720" s="341"/>
      <c r="AL720" s="341"/>
      <c r="AM720" s="341"/>
      <c r="AN720" s="341"/>
      <c r="AO720" s="341"/>
      <c r="AP720" s="341"/>
      <c r="AQ720" s="341"/>
      <c r="AR720" s="341">
        <f t="shared" si="119"/>
        <v>162</v>
      </c>
      <c r="AS720" s="341"/>
      <c r="AT720" s="341"/>
      <c r="AU720" s="317">
        <f t="shared" si="114"/>
        <v>162</v>
      </c>
      <c r="AV720" s="332">
        <f t="shared" si="115"/>
        <v>0.111375</v>
      </c>
      <c r="AW720" s="558">
        <f t="shared" si="116"/>
        <v>6.9822000000000009E-2</v>
      </c>
      <c r="AX720" s="352"/>
      <c r="AY720" s="352"/>
      <c r="AZ720" s="359"/>
      <c r="BA720" s="359"/>
      <c r="BB720" s="673">
        <v>44</v>
      </c>
      <c r="BC720" s="352">
        <v>64</v>
      </c>
      <c r="BD720" s="611">
        <v>0.43099999999999999</v>
      </c>
      <c r="BE720" s="422"/>
    </row>
    <row r="721" spans="1:57" s="351" customFormat="1" ht="15" customHeight="1" x14ac:dyDescent="0.25">
      <c r="A721" s="511">
        <v>62</v>
      </c>
      <c r="B721" s="422" t="s">
        <v>538</v>
      </c>
      <c r="C721" s="742" t="s">
        <v>539</v>
      </c>
      <c r="D721" s="620" t="s">
        <v>33</v>
      </c>
      <c r="E721" s="603">
        <v>3</v>
      </c>
      <c r="F721" s="603">
        <v>67</v>
      </c>
      <c r="G721" s="603">
        <v>11</v>
      </c>
      <c r="H721" s="601"/>
      <c r="I721" s="601"/>
      <c r="J721" s="601"/>
      <c r="K721" s="591"/>
      <c r="L721" s="601"/>
      <c r="M721" s="601"/>
      <c r="N721" s="601"/>
      <c r="O721" s="601"/>
      <c r="P721" s="601"/>
      <c r="Q721" s="601"/>
      <c r="R721" s="601"/>
      <c r="S721" s="601"/>
      <c r="T721" s="591">
        <v>1</v>
      </c>
      <c r="U721" s="341"/>
      <c r="V721" s="591"/>
      <c r="W721" s="341">
        <f>SUM(T721:V721)</f>
        <v>1</v>
      </c>
      <c r="X721" s="591"/>
      <c r="Y721" s="591"/>
      <c r="Z721" s="591"/>
      <c r="AA721" s="591"/>
      <c r="AB721" s="601"/>
      <c r="AC721" s="601"/>
      <c r="AD721" s="601"/>
      <c r="AE721" s="601"/>
      <c r="AF721" s="601"/>
      <c r="AG721" s="601"/>
      <c r="AH721" s="601"/>
      <c r="AI721" s="601"/>
      <c r="AJ721" s="591"/>
      <c r="AK721" s="591"/>
      <c r="AL721" s="591"/>
      <c r="AM721" s="591"/>
      <c r="AN721" s="591"/>
      <c r="AO721" s="591"/>
      <c r="AP721" s="591"/>
      <c r="AQ721" s="591"/>
      <c r="AR721" s="341">
        <f t="shared" si="119"/>
        <v>1</v>
      </c>
      <c r="AS721" s="341"/>
      <c r="AT721" s="341"/>
      <c r="AU721" s="317">
        <f t="shared" si="114"/>
        <v>1</v>
      </c>
      <c r="AV721" s="332">
        <f t="shared" si="115"/>
        <v>6.8749999999999996E-4</v>
      </c>
      <c r="AW721" s="558">
        <f t="shared" si="116"/>
        <v>4.3100000000000001E-4</v>
      </c>
      <c r="AX721" s="560"/>
      <c r="AY721" s="560"/>
      <c r="AZ721" s="560"/>
      <c r="BA721" s="561"/>
      <c r="BB721" s="673">
        <v>44</v>
      </c>
      <c r="BC721" s="352">
        <v>64</v>
      </c>
      <c r="BD721" s="611">
        <v>0.43099999999999999</v>
      </c>
      <c r="BE721" s="622"/>
    </row>
    <row r="722" spans="1:57" s="351" customFormat="1" ht="15" customHeight="1" x14ac:dyDescent="0.25">
      <c r="A722" s="511">
        <v>63</v>
      </c>
      <c r="B722" s="422" t="s">
        <v>538</v>
      </c>
      <c r="C722" s="742" t="s">
        <v>539</v>
      </c>
      <c r="D722" s="333" t="s">
        <v>29</v>
      </c>
      <c r="E722" s="352">
        <v>2</v>
      </c>
      <c r="F722" s="352">
        <v>67</v>
      </c>
      <c r="G722" s="352">
        <v>11</v>
      </c>
      <c r="H722" s="556"/>
      <c r="I722" s="556"/>
      <c r="J722" s="556"/>
      <c r="K722" s="341"/>
      <c r="L722" s="341">
        <v>339</v>
      </c>
      <c r="M722" s="341"/>
      <c r="N722" s="341"/>
      <c r="O722" s="341">
        <v>339</v>
      </c>
      <c r="P722" s="556"/>
      <c r="Q722" s="556"/>
      <c r="R722" s="556"/>
      <c r="S722" s="556"/>
      <c r="T722" s="556"/>
      <c r="U722" s="556"/>
      <c r="V722" s="556"/>
      <c r="W722" s="556"/>
      <c r="X722" s="341"/>
      <c r="Y722" s="341"/>
      <c r="Z722" s="341"/>
      <c r="AA722" s="341"/>
      <c r="AB722" s="556"/>
      <c r="AC722" s="556"/>
      <c r="AD722" s="556"/>
      <c r="AE722" s="556"/>
      <c r="AF722" s="556"/>
      <c r="AG722" s="556"/>
      <c r="AH722" s="556"/>
      <c r="AI722" s="556"/>
      <c r="AJ722" s="341"/>
      <c r="AK722" s="341"/>
      <c r="AL722" s="341"/>
      <c r="AM722" s="341"/>
      <c r="AN722" s="341"/>
      <c r="AO722" s="341"/>
      <c r="AP722" s="341"/>
      <c r="AQ722" s="341"/>
      <c r="AR722" s="341">
        <f t="shared" si="119"/>
        <v>339</v>
      </c>
      <c r="AS722" s="341"/>
      <c r="AT722" s="341"/>
      <c r="AU722" s="317">
        <f t="shared" si="114"/>
        <v>339</v>
      </c>
      <c r="AV722" s="332">
        <f t="shared" si="115"/>
        <v>0.23306250000000001</v>
      </c>
      <c r="AW722" s="558">
        <f t="shared" si="116"/>
        <v>0.14610900000000002</v>
      </c>
      <c r="AX722" s="352"/>
      <c r="AY722" s="352"/>
      <c r="AZ722" s="359"/>
      <c r="BA722" s="359"/>
      <c r="BB722" s="673">
        <v>44</v>
      </c>
      <c r="BC722" s="352">
        <v>64</v>
      </c>
      <c r="BD722" s="611">
        <v>0.43099999999999999</v>
      </c>
      <c r="BE722" s="422"/>
    </row>
    <row r="723" spans="1:57" s="351" customFormat="1" ht="15" customHeight="1" x14ac:dyDescent="0.25">
      <c r="A723" s="511">
        <v>64</v>
      </c>
      <c r="B723" s="422" t="s">
        <v>538</v>
      </c>
      <c r="C723" s="742" t="s">
        <v>539</v>
      </c>
      <c r="D723" s="559" t="s">
        <v>29</v>
      </c>
      <c r="E723" s="559">
        <v>2</v>
      </c>
      <c r="F723" s="559">
        <v>67</v>
      </c>
      <c r="G723" s="559">
        <v>11</v>
      </c>
      <c r="H723" s="557"/>
      <c r="I723" s="557"/>
      <c r="J723" s="557"/>
      <c r="K723" s="557"/>
      <c r="L723" s="557"/>
      <c r="M723" s="557"/>
      <c r="N723" s="557"/>
      <c r="O723" s="557"/>
      <c r="P723" s="557"/>
      <c r="Q723" s="557"/>
      <c r="R723" s="557"/>
      <c r="S723" s="557"/>
      <c r="T723" s="557"/>
      <c r="U723" s="557"/>
      <c r="V723" s="557"/>
      <c r="W723" s="557"/>
      <c r="X723" s="557"/>
      <c r="Y723" s="557"/>
      <c r="Z723" s="557"/>
      <c r="AA723" s="557"/>
      <c r="AB723" s="557"/>
      <c r="AC723" s="557"/>
      <c r="AD723" s="557"/>
      <c r="AE723" s="557"/>
      <c r="AF723" s="729">
        <v>34</v>
      </c>
      <c r="AG723" s="729"/>
      <c r="AH723" s="729"/>
      <c r="AI723" s="729">
        <v>34</v>
      </c>
      <c r="AJ723" s="557"/>
      <c r="AK723" s="557"/>
      <c r="AL723" s="557"/>
      <c r="AM723" s="557"/>
      <c r="AN723" s="557"/>
      <c r="AO723" s="557"/>
      <c r="AP723" s="557"/>
      <c r="AQ723" s="557"/>
      <c r="AR723" s="341">
        <f t="shared" si="119"/>
        <v>34</v>
      </c>
      <c r="AS723" s="341"/>
      <c r="AT723" s="341"/>
      <c r="AU723" s="317">
        <f t="shared" si="114"/>
        <v>34</v>
      </c>
      <c r="AV723" s="332">
        <f t="shared" si="115"/>
        <v>2.3375E-2</v>
      </c>
      <c r="AW723" s="558">
        <f t="shared" si="116"/>
        <v>1.4654E-2</v>
      </c>
      <c r="AX723" s="560"/>
      <c r="AY723" s="560"/>
      <c r="AZ723" s="359"/>
      <c r="BA723" s="359"/>
      <c r="BB723" s="673">
        <v>44</v>
      </c>
      <c r="BC723" s="352">
        <v>64</v>
      </c>
      <c r="BD723" s="611">
        <v>0.43099999999999999</v>
      </c>
      <c r="BE723" s="565"/>
    </row>
    <row r="724" spans="1:57" s="351" customFormat="1" ht="15" customHeight="1" x14ac:dyDescent="0.25">
      <c r="A724" s="511">
        <v>65</v>
      </c>
      <c r="B724" s="422" t="s">
        <v>538</v>
      </c>
      <c r="C724" s="742" t="s">
        <v>539</v>
      </c>
      <c r="D724" s="559" t="s">
        <v>29</v>
      </c>
      <c r="E724" s="559">
        <v>1</v>
      </c>
      <c r="F724" s="559">
        <v>67</v>
      </c>
      <c r="G724" s="559">
        <v>11</v>
      </c>
      <c r="H724" s="557"/>
      <c r="I724" s="557"/>
      <c r="J724" s="557"/>
      <c r="K724" s="557"/>
      <c r="L724" s="557"/>
      <c r="M724" s="557"/>
      <c r="N724" s="557"/>
      <c r="O724" s="557"/>
      <c r="P724" s="557"/>
      <c r="Q724" s="557"/>
      <c r="R724" s="557"/>
      <c r="S724" s="557"/>
      <c r="T724" s="557"/>
      <c r="U724" s="557"/>
      <c r="V724" s="557"/>
      <c r="W724" s="557"/>
      <c r="X724" s="557"/>
      <c r="Y724" s="557"/>
      <c r="Z724" s="557"/>
      <c r="AA724" s="557"/>
      <c r="AB724" s="557"/>
      <c r="AC724" s="557"/>
      <c r="AD724" s="557"/>
      <c r="AE724" s="557"/>
      <c r="AF724" s="729">
        <v>13</v>
      </c>
      <c r="AG724" s="729"/>
      <c r="AH724" s="729"/>
      <c r="AI724" s="729">
        <v>13</v>
      </c>
      <c r="AJ724" s="557"/>
      <c r="AK724" s="557"/>
      <c r="AL724" s="557"/>
      <c r="AM724" s="557"/>
      <c r="AN724" s="557"/>
      <c r="AO724" s="557"/>
      <c r="AP724" s="557"/>
      <c r="AQ724" s="557"/>
      <c r="AR724" s="341">
        <f t="shared" si="119"/>
        <v>13</v>
      </c>
      <c r="AS724" s="341"/>
      <c r="AT724" s="341"/>
      <c r="AU724" s="317">
        <f t="shared" ref="AU724:AU743" si="120">AR724+AS724+AT724</f>
        <v>13</v>
      </c>
      <c r="AV724" s="332">
        <f t="shared" ref="AV724:AV743" si="121">((AU724/BC724)*BB724)/1000</f>
        <v>8.9374999999999993E-3</v>
      </c>
      <c r="AW724" s="558">
        <f t="shared" ref="AW724:AW743" si="122">(AU724*BD724)/1000</f>
        <v>5.6029999999999995E-3</v>
      </c>
      <c r="AX724" s="560"/>
      <c r="AY724" s="560"/>
      <c r="AZ724" s="359"/>
      <c r="BA724" s="359"/>
      <c r="BB724" s="673">
        <v>44</v>
      </c>
      <c r="BC724" s="352">
        <v>64</v>
      </c>
      <c r="BD724" s="611">
        <v>0.43099999999999999</v>
      </c>
      <c r="BE724" s="565"/>
    </row>
    <row r="725" spans="1:57" s="351" customFormat="1" ht="15" customHeight="1" x14ac:dyDescent="0.25">
      <c r="A725" s="511">
        <v>66</v>
      </c>
      <c r="B725" s="422" t="s">
        <v>538</v>
      </c>
      <c r="C725" s="742" t="s">
        <v>539</v>
      </c>
      <c r="D725" s="333" t="s">
        <v>29</v>
      </c>
      <c r="E725" s="352">
        <v>1</v>
      </c>
      <c r="F725" s="352">
        <v>66</v>
      </c>
      <c r="G725" s="352">
        <v>11</v>
      </c>
      <c r="H725" s="556"/>
      <c r="I725" s="556"/>
      <c r="J725" s="556"/>
      <c r="K725" s="341"/>
      <c r="L725" s="341">
        <v>65</v>
      </c>
      <c r="M725" s="341"/>
      <c r="N725" s="341"/>
      <c r="O725" s="341">
        <v>65</v>
      </c>
      <c r="P725" s="556"/>
      <c r="Q725" s="556"/>
      <c r="R725" s="556"/>
      <c r="S725" s="556"/>
      <c r="T725" s="556"/>
      <c r="U725" s="556"/>
      <c r="V725" s="556"/>
      <c r="W725" s="556"/>
      <c r="X725" s="341"/>
      <c r="Y725" s="341"/>
      <c r="Z725" s="341"/>
      <c r="AA725" s="341"/>
      <c r="AB725" s="556"/>
      <c r="AC725" s="556"/>
      <c r="AD725" s="556"/>
      <c r="AE725" s="556"/>
      <c r="AF725" s="556"/>
      <c r="AG725" s="556"/>
      <c r="AH725" s="556"/>
      <c r="AI725" s="556"/>
      <c r="AJ725" s="341"/>
      <c r="AK725" s="341"/>
      <c r="AL725" s="341"/>
      <c r="AM725" s="341"/>
      <c r="AN725" s="341"/>
      <c r="AO725" s="341"/>
      <c r="AP725" s="341"/>
      <c r="AQ725" s="341"/>
      <c r="AR725" s="341">
        <f t="shared" si="119"/>
        <v>65</v>
      </c>
      <c r="AS725" s="341"/>
      <c r="AT725" s="341"/>
      <c r="AU725" s="317">
        <f t="shared" si="120"/>
        <v>65</v>
      </c>
      <c r="AV725" s="332">
        <f t="shared" si="121"/>
        <v>4.4687499999999998E-2</v>
      </c>
      <c r="AW725" s="558">
        <f t="shared" si="122"/>
        <v>2.8015000000000002E-2</v>
      </c>
      <c r="AX725" s="352"/>
      <c r="AY725" s="352"/>
      <c r="AZ725" s="359"/>
      <c r="BA725" s="359"/>
      <c r="BB725" s="673">
        <v>44</v>
      </c>
      <c r="BC725" s="352">
        <v>64</v>
      </c>
      <c r="BD725" s="611">
        <v>0.43099999999999999</v>
      </c>
      <c r="BE725" s="422"/>
    </row>
    <row r="726" spans="1:57" s="351" customFormat="1" ht="15" customHeight="1" x14ac:dyDescent="0.25">
      <c r="A726" s="511">
        <v>67</v>
      </c>
      <c r="B726" s="422" t="s">
        <v>538</v>
      </c>
      <c r="C726" s="742" t="s">
        <v>539</v>
      </c>
      <c r="D726" s="559" t="s">
        <v>29</v>
      </c>
      <c r="E726" s="559">
        <v>1</v>
      </c>
      <c r="F726" s="559">
        <v>66</v>
      </c>
      <c r="G726" s="559">
        <v>11</v>
      </c>
      <c r="H726" s="557"/>
      <c r="I726" s="557"/>
      <c r="J726" s="557"/>
      <c r="K726" s="557"/>
      <c r="L726" s="557"/>
      <c r="M726" s="557"/>
      <c r="N726" s="557"/>
      <c r="O726" s="557"/>
      <c r="P726" s="557"/>
      <c r="Q726" s="557"/>
      <c r="R726" s="557"/>
      <c r="S726" s="557"/>
      <c r="T726" s="557"/>
      <c r="U726" s="557"/>
      <c r="V726" s="557"/>
      <c r="W726" s="557"/>
      <c r="X726" s="557"/>
      <c r="Y726" s="557"/>
      <c r="Z726" s="557"/>
      <c r="AA726" s="557"/>
      <c r="AB726" s="557"/>
      <c r="AC726" s="557"/>
      <c r="AD726" s="557"/>
      <c r="AE726" s="557"/>
      <c r="AF726" s="729">
        <v>1287</v>
      </c>
      <c r="AG726" s="729"/>
      <c r="AH726" s="729"/>
      <c r="AI726" s="729">
        <v>1287</v>
      </c>
      <c r="AJ726" s="557"/>
      <c r="AK726" s="557"/>
      <c r="AL726" s="557"/>
      <c r="AM726" s="557"/>
      <c r="AN726" s="557"/>
      <c r="AO726" s="557"/>
      <c r="AP726" s="557"/>
      <c r="AQ726" s="557"/>
      <c r="AR726" s="341">
        <f t="shared" si="119"/>
        <v>1287</v>
      </c>
      <c r="AS726" s="341"/>
      <c r="AT726" s="341"/>
      <c r="AU726" s="317">
        <f t="shared" si="120"/>
        <v>1287</v>
      </c>
      <c r="AV726" s="332">
        <f t="shared" si="121"/>
        <v>0.8848125</v>
      </c>
      <c r="AW726" s="558">
        <f t="shared" si="122"/>
        <v>0.554697</v>
      </c>
      <c r="AX726" s="560"/>
      <c r="AY726" s="560"/>
      <c r="AZ726" s="359"/>
      <c r="BA726" s="359"/>
      <c r="BB726" s="673">
        <v>44</v>
      </c>
      <c r="BC726" s="352">
        <v>64</v>
      </c>
      <c r="BD726" s="611">
        <v>0.43099999999999999</v>
      </c>
      <c r="BE726" s="565"/>
    </row>
    <row r="727" spans="1:57" s="351" customFormat="1" ht="15" customHeight="1" x14ac:dyDescent="0.25">
      <c r="A727" s="511">
        <v>68</v>
      </c>
      <c r="B727" s="422" t="s">
        <v>538</v>
      </c>
      <c r="C727" s="742" t="s">
        <v>539</v>
      </c>
      <c r="D727" s="559" t="s">
        <v>29</v>
      </c>
      <c r="E727" s="559">
        <v>71</v>
      </c>
      <c r="F727" s="559">
        <v>65</v>
      </c>
      <c r="G727" s="559">
        <v>406</v>
      </c>
      <c r="H727" s="557"/>
      <c r="I727" s="557"/>
      <c r="J727" s="557"/>
      <c r="K727" s="557"/>
      <c r="L727" s="557"/>
      <c r="M727" s="557"/>
      <c r="N727" s="557"/>
      <c r="O727" s="557"/>
      <c r="P727" s="557"/>
      <c r="Q727" s="557"/>
      <c r="R727" s="557"/>
      <c r="S727" s="557"/>
      <c r="T727" s="557"/>
      <c r="U727" s="557"/>
      <c r="V727" s="557"/>
      <c r="W727" s="557"/>
      <c r="X727" s="557"/>
      <c r="Y727" s="557"/>
      <c r="Z727" s="557"/>
      <c r="AA727" s="557"/>
      <c r="AB727" s="557"/>
      <c r="AC727" s="557"/>
      <c r="AD727" s="557"/>
      <c r="AE727" s="557"/>
      <c r="AF727" s="729">
        <v>752</v>
      </c>
      <c r="AG727" s="729"/>
      <c r="AH727" s="729"/>
      <c r="AI727" s="729">
        <v>752</v>
      </c>
      <c r="AJ727" s="557"/>
      <c r="AK727" s="557"/>
      <c r="AL727" s="557"/>
      <c r="AM727" s="557"/>
      <c r="AN727" s="557"/>
      <c r="AO727" s="557"/>
      <c r="AP727" s="557"/>
      <c r="AQ727" s="557"/>
      <c r="AR727" s="341">
        <f t="shared" si="119"/>
        <v>752</v>
      </c>
      <c r="AS727" s="341"/>
      <c r="AT727" s="341"/>
      <c r="AU727" s="317">
        <f t="shared" si="120"/>
        <v>752</v>
      </c>
      <c r="AV727" s="332">
        <f t="shared" si="121"/>
        <v>0.51700000000000002</v>
      </c>
      <c r="AW727" s="558">
        <f t="shared" si="122"/>
        <v>0.32411200000000001</v>
      </c>
      <c r="AX727" s="560"/>
      <c r="AY727" s="560"/>
      <c r="AZ727" s="359"/>
      <c r="BA727" s="359"/>
      <c r="BB727" s="673">
        <v>44</v>
      </c>
      <c r="BC727" s="352">
        <v>64</v>
      </c>
      <c r="BD727" s="611">
        <v>0.43099999999999999</v>
      </c>
      <c r="BE727" s="565"/>
    </row>
    <row r="728" spans="1:57" s="351" customFormat="1" ht="15" customHeight="1" x14ac:dyDescent="0.25">
      <c r="A728" s="511">
        <v>69</v>
      </c>
      <c r="B728" s="422" t="s">
        <v>538</v>
      </c>
      <c r="C728" s="742" t="s">
        <v>539</v>
      </c>
      <c r="D728" s="559" t="s">
        <v>29</v>
      </c>
      <c r="E728" s="559">
        <v>24</v>
      </c>
      <c r="F728" s="559">
        <v>65</v>
      </c>
      <c r="G728" s="559">
        <v>3144</v>
      </c>
      <c r="H728" s="557"/>
      <c r="I728" s="557"/>
      <c r="J728" s="557"/>
      <c r="K728" s="557"/>
      <c r="L728" s="557"/>
      <c r="M728" s="557"/>
      <c r="N728" s="557"/>
      <c r="O728" s="557"/>
      <c r="P728" s="557"/>
      <c r="Q728" s="557"/>
      <c r="R728" s="557"/>
      <c r="S728" s="557"/>
      <c r="T728" s="557"/>
      <c r="U728" s="557"/>
      <c r="V728" s="557"/>
      <c r="W728" s="557"/>
      <c r="X728" s="557"/>
      <c r="Y728" s="557"/>
      <c r="Z728" s="557"/>
      <c r="AA728" s="557"/>
      <c r="AB728" s="557"/>
      <c r="AC728" s="557"/>
      <c r="AD728" s="557"/>
      <c r="AE728" s="557"/>
      <c r="AF728" s="729">
        <v>156</v>
      </c>
      <c r="AG728" s="729"/>
      <c r="AH728" s="729"/>
      <c r="AI728" s="729">
        <v>156</v>
      </c>
      <c r="AJ728" s="557"/>
      <c r="AK728" s="557"/>
      <c r="AL728" s="557"/>
      <c r="AM728" s="557"/>
      <c r="AN728" s="557"/>
      <c r="AO728" s="557"/>
      <c r="AP728" s="557"/>
      <c r="AQ728" s="557"/>
      <c r="AR728" s="341">
        <f t="shared" si="119"/>
        <v>156</v>
      </c>
      <c r="AS728" s="341"/>
      <c r="AT728" s="341"/>
      <c r="AU728" s="317">
        <f t="shared" si="120"/>
        <v>156</v>
      </c>
      <c r="AV728" s="332">
        <f t="shared" si="121"/>
        <v>0.10725</v>
      </c>
      <c r="AW728" s="558">
        <f t="shared" si="122"/>
        <v>6.7236000000000004E-2</v>
      </c>
      <c r="AX728" s="560"/>
      <c r="AY728" s="560"/>
      <c r="AZ728" s="359"/>
      <c r="BA728" s="359"/>
      <c r="BB728" s="673">
        <v>44</v>
      </c>
      <c r="BC728" s="352">
        <v>64</v>
      </c>
      <c r="BD728" s="611">
        <v>0.43099999999999999</v>
      </c>
      <c r="BE728" s="565"/>
    </row>
    <row r="729" spans="1:57" s="351" customFormat="1" ht="15" customHeight="1" x14ac:dyDescent="0.25">
      <c r="A729" s="511">
        <v>70</v>
      </c>
      <c r="B729" s="422" t="s">
        <v>538</v>
      </c>
      <c r="C729" s="742" t="s">
        <v>539</v>
      </c>
      <c r="D729" s="333" t="s">
        <v>29</v>
      </c>
      <c r="E729" s="352">
        <v>23</v>
      </c>
      <c r="F729" s="352">
        <v>65</v>
      </c>
      <c r="G729" s="352">
        <v>3144</v>
      </c>
      <c r="H729" s="556"/>
      <c r="I729" s="556"/>
      <c r="J729" s="556"/>
      <c r="K729" s="341"/>
      <c r="L729" s="341">
        <v>177</v>
      </c>
      <c r="M729" s="341"/>
      <c r="N729" s="341"/>
      <c r="O729" s="341">
        <v>177</v>
      </c>
      <c r="P729" s="556"/>
      <c r="Q729" s="556"/>
      <c r="R729" s="556"/>
      <c r="S729" s="556"/>
      <c r="T729" s="556"/>
      <c r="U729" s="556"/>
      <c r="V729" s="556"/>
      <c r="W729" s="556"/>
      <c r="X729" s="341"/>
      <c r="Y729" s="341"/>
      <c r="Z729" s="341"/>
      <c r="AA729" s="341"/>
      <c r="AB729" s="556"/>
      <c r="AC729" s="556"/>
      <c r="AD729" s="556"/>
      <c r="AE729" s="556"/>
      <c r="AF729" s="556"/>
      <c r="AG729" s="556"/>
      <c r="AH729" s="556"/>
      <c r="AI729" s="556"/>
      <c r="AJ729" s="341"/>
      <c r="AK729" s="341"/>
      <c r="AL729" s="341"/>
      <c r="AM729" s="341"/>
      <c r="AN729" s="341"/>
      <c r="AO729" s="341"/>
      <c r="AP729" s="341"/>
      <c r="AQ729" s="341"/>
      <c r="AR729" s="341">
        <f t="shared" si="119"/>
        <v>177</v>
      </c>
      <c r="AS729" s="341"/>
      <c r="AT729" s="341"/>
      <c r="AU729" s="317">
        <f t="shared" si="120"/>
        <v>177</v>
      </c>
      <c r="AV729" s="332">
        <f t="shared" si="121"/>
        <v>0.1216875</v>
      </c>
      <c r="AW729" s="558">
        <f t="shared" si="122"/>
        <v>7.6286999999999994E-2</v>
      </c>
      <c r="AX729" s="352"/>
      <c r="AY729" s="352"/>
      <c r="AZ729" s="359"/>
      <c r="BA729" s="359"/>
      <c r="BB729" s="673">
        <v>44</v>
      </c>
      <c r="BC729" s="352">
        <v>64</v>
      </c>
      <c r="BD729" s="611">
        <v>0.43099999999999999</v>
      </c>
      <c r="BE729" s="422"/>
    </row>
    <row r="730" spans="1:57" s="351" customFormat="1" ht="15" customHeight="1" x14ac:dyDescent="0.25">
      <c r="A730" s="511">
        <v>71</v>
      </c>
      <c r="B730" s="422" t="s">
        <v>538</v>
      </c>
      <c r="C730" s="742" t="s">
        <v>539</v>
      </c>
      <c r="D730" s="559" t="s">
        <v>29</v>
      </c>
      <c r="E730" s="559">
        <v>23</v>
      </c>
      <c r="F730" s="559">
        <v>65</v>
      </c>
      <c r="G730" s="559">
        <v>3144</v>
      </c>
      <c r="H730" s="557"/>
      <c r="I730" s="557"/>
      <c r="J730" s="557"/>
      <c r="K730" s="557"/>
      <c r="L730" s="557"/>
      <c r="M730" s="557"/>
      <c r="N730" s="557"/>
      <c r="O730" s="557"/>
      <c r="P730" s="557"/>
      <c r="Q730" s="557"/>
      <c r="R730" s="557"/>
      <c r="S730" s="557"/>
      <c r="T730" s="557"/>
      <c r="U730" s="557"/>
      <c r="V730" s="557"/>
      <c r="W730" s="557"/>
      <c r="X730" s="557"/>
      <c r="Y730" s="557"/>
      <c r="Z730" s="557"/>
      <c r="AA730" s="557"/>
      <c r="AB730" s="557"/>
      <c r="AC730" s="557"/>
      <c r="AD730" s="557"/>
      <c r="AE730" s="557"/>
      <c r="AF730" s="729">
        <v>19</v>
      </c>
      <c r="AG730" s="729"/>
      <c r="AH730" s="729"/>
      <c r="AI730" s="729">
        <v>19</v>
      </c>
      <c r="AJ730" s="557"/>
      <c r="AK730" s="557"/>
      <c r="AL730" s="557"/>
      <c r="AM730" s="557"/>
      <c r="AN730" s="557"/>
      <c r="AO730" s="557"/>
      <c r="AP730" s="557"/>
      <c r="AQ730" s="557"/>
      <c r="AR730" s="341">
        <f t="shared" si="119"/>
        <v>19</v>
      </c>
      <c r="AS730" s="341"/>
      <c r="AT730" s="341"/>
      <c r="AU730" s="317">
        <f t="shared" si="120"/>
        <v>19</v>
      </c>
      <c r="AV730" s="332">
        <f t="shared" si="121"/>
        <v>1.3062499999999999E-2</v>
      </c>
      <c r="AW730" s="558">
        <f t="shared" si="122"/>
        <v>8.1890000000000001E-3</v>
      </c>
      <c r="AX730" s="560"/>
      <c r="AY730" s="560"/>
      <c r="AZ730" s="359"/>
      <c r="BA730" s="359"/>
      <c r="BB730" s="673">
        <v>44</v>
      </c>
      <c r="BC730" s="352">
        <v>64</v>
      </c>
      <c r="BD730" s="611">
        <v>0.43099999999999999</v>
      </c>
      <c r="BE730" s="593"/>
    </row>
    <row r="731" spans="1:57" s="351" customFormat="1" ht="15" customHeight="1" x14ac:dyDescent="0.25">
      <c r="A731" s="511">
        <v>72</v>
      </c>
      <c r="B731" s="422" t="s">
        <v>538</v>
      </c>
      <c r="C731" s="742" t="s">
        <v>539</v>
      </c>
      <c r="D731" s="333" t="s">
        <v>29</v>
      </c>
      <c r="E731" s="352">
        <v>22</v>
      </c>
      <c r="F731" s="352">
        <v>65</v>
      </c>
      <c r="G731" s="352">
        <v>3144</v>
      </c>
      <c r="H731" s="556"/>
      <c r="I731" s="556"/>
      <c r="J731" s="556"/>
      <c r="K731" s="341"/>
      <c r="L731" s="341">
        <v>80</v>
      </c>
      <c r="M731" s="341"/>
      <c r="N731" s="341"/>
      <c r="O731" s="341">
        <v>80</v>
      </c>
      <c r="P731" s="556"/>
      <c r="Q731" s="556"/>
      <c r="R731" s="556"/>
      <c r="S731" s="556"/>
      <c r="T731" s="556"/>
      <c r="U731" s="556"/>
      <c r="V731" s="556"/>
      <c r="W731" s="556"/>
      <c r="X731" s="341"/>
      <c r="Y731" s="341"/>
      <c r="Z731" s="341"/>
      <c r="AA731" s="341"/>
      <c r="AB731" s="556"/>
      <c r="AC731" s="556"/>
      <c r="AD731" s="556"/>
      <c r="AE731" s="556"/>
      <c r="AF731" s="556"/>
      <c r="AG731" s="556"/>
      <c r="AH731" s="556"/>
      <c r="AI731" s="556"/>
      <c r="AJ731" s="341"/>
      <c r="AK731" s="341"/>
      <c r="AL731" s="341"/>
      <c r="AM731" s="341"/>
      <c r="AN731" s="341"/>
      <c r="AO731" s="341"/>
      <c r="AP731" s="341"/>
      <c r="AQ731" s="341"/>
      <c r="AR731" s="341">
        <f t="shared" si="119"/>
        <v>80</v>
      </c>
      <c r="AS731" s="341"/>
      <c r="AT731" s="341"/>
      <c r="AU731" s="317">
        <f t="shared" si="120"/>
        <v>80</v>
      </c>
      <c r="AV731" s="332">
        <f t="shared" si="121"/>
        <v>5.5E-2</v>
      </c>
      <c r="AW731" s="558">
        <f t="shared" si="122"/>
        <v>3.4479999999999997E-2</v>
      </c>
      <c r="AX731" s="352"/>
      <c r="AY731" s="352"/>
      <c r="AZ731" s="359"/>
      <c r="BA731" s="359"/>
      <c r="BB731" s="673">
        <v>44</v>
      </c>
      <c r="BC731" s="352">
        <v>64</v>
      </c>
      <c r="BD731" s="611">
        <v>0.43099999999999999</v>
      </c>
      <c r="BE731" s="422"/>
    </row>
    <row r="732" spans="1:57" s="351" customFormat="1" ht="15" customHeight="1" x14ac:dyDescent="0.25">
      <c r="A732" s="511">
        <v>73</v>
      </c>
      <c r="B732" s="422" t="s">
        <v>538</v>
      </c>
      <c r="C732" s="742" t="s">
        <v>539</v>
      </c>
      <c r="D732" s="559" t="s">
        <v>29</v>
      </c>
      <c r="E732" s="559">
        <v>22</v>
      </c>
      <c r="F732" s="559">
        <v>65</v>
      </c>
      <c r="G732" s="559">
        <v>3144</v>
      </c>
      <c r="H732" s="557"/>
      <c r="I732" s="557"/>
      <c r="J732" s="557"/>
      <c r="K732" s="557"/>
      <c r="L732" s="557"/>
      <c r="M732" s="557"/>
      <c r="N732" s="557"/>
      <c r="O732" s="557"/>
      <c r="P732" s="557"/>
      <c r="Q732" s="557"/>
      <c r="R732" s="557"/>
      <c r="S732" s="557"/>
      <c r="T732" s="557"/>
      <c r="U732" s="557"/>
      <c r="V732" s="557"/>
      <c r="W732" s="557"/>
      <c r="X732" s="557"/>
      <c r="Y732" s="557"/>
      <c r="Z732" s="557"/>
      <c r="AA732" s="557"/>
      <c r="AB732" s="557"/>
      <c r="AC732" s="557"/>
      <c r="AD732" s="557"/>
      <c r="AE732" s="557"/>
      <c r="AF732" s="729">
        <v>2035</v>
      </c>
      <c r="AG732" s="781"/>
      <c r="AH732" s="781"/>
      <c r="AI732" s="729">
        <v>2035</v>
      </c>
      <c r="AJ732" s="557"/>
      <c r="AK732" s="557"/>
      <c r="AL732" s="557"/>
      <c r="AM732" s="557"/>
      <c r="AN732" s="557"/>
      <c r="AO732" s="557"/>
      <c r="AP732" s="557"/>
      <c r="AQ732" s="557"/>
      <c r="AR732" s="341">
        <f t="shared" si="119"/>
        <v>2035</v>
      </c>
      <c r="AS732" s="341"/>
      <c r="AT732" s="341"/>
      <c r="AU732" s="317">
        <f t="shared" si="120"/>
        <v>2035</v>
      </c>
      <c r="AV732" s="332">
        <f t="shared" si="121"/>
        <v>1.3990625000000001</v>
      </c>
      <c r="AW732" s="558">
        <f t="shared" si="122"/>
        <v>0.877085</v>
      </c>
      <c r="AX732" s="560"/>
      <c r="AY732" s="560"/>
      <c r="AZ732" s="772"/>
      <c r="BA732" s="772"/>
      <c r="BB732" s="673">
        <v>44</v>
      </c>
      <c r="BC732" s="352">
        <v>64</v>
      </c>
      <c r="BD732" s="611">
        <v>0.43099999999999999</v>
      </c>
      <c r="BE732" s="593"/>
    </row>
    <row r="733" spans="1:57" s="351" customFormat="1" ht="15" customHeight="1" x14ac:dyDescent="0.25">
      <c r="A733" s="511">
        <v>74</v>
      </c>
      <c r="B733" s="422" t="s">
        <v>538</v>
      </c>
      <c r="C733" s="742" t="s">
        <v>539</v>
      </c>
      <c r="D733" s="333" t="s">
        <v>29</v>
      </c>
      <c r="E733" s="352">
        <v>21</v>
      </c>
      <c r="F733" s="352">
        <v>65</v>
      </c>
      <c r="G733" s="352">
        <v>3144</v>
      </c>
      <c r="H733" s="556"/>
      <c r="I733" s="556"/>
      <c r="J733" s="556"/>
      <c r="K733" s="341"/>
      <c r="L733" s="341">
        <v>331</v>
      </c>
      <c r="M733" s="341"/>
      <c r="N733" s="341"/>
      <c r="O733" s="341">
        <v>331</v>
      </c>
      <c r="P733" s="556"/>
      <c r="Q733" s="556"/>
      <c r="R733" s="556"/>
      <c r="S733" s="556"/>
      <c r="T733" s="556"/>
      <c r="U733" s="556"/>
      <c r="V733" s="556"/>
      <c r="W733" s="556"/>
      <c r="X733" s="341"/>
      <c r="Y733" s="341"/>
      <c r="Z733" s="341"/>
      <c r="AA733" s="341"/>
      <c r="AB733" s="556"/>
      <c r="AC733" s="556"/>
      <c r="AD733" s="556"/>
      <c r="AE733" s="556"/>
      <c r="AF733" s="556"/>
      <c r="AG733" s="556"/>
      <c r="AH733" s="556"/>
      <c r="AI733" s="556"/>
      <c r="AJ733" s="341"/>
      <c r="AK733" s="341"/>
      <c r="AL733" s="341"/>
      <c r="AM733" s="341"/>
      <c r="AN733" s="341"/>
      <c r="AO733" s="341"/>
      <c r="AP733" s="341"/>
      <c r="AQ733" s="341"/>
      <c r="AR733" s="341">
        <f t="shared" si="119"/>
        <v>331</v>
      </c>
      <c r="AS733" s="341"/>
      <c r="AT733" s="341"/>
      <c r="AU733" s="317">
        <f t="shared" si="120"/>
        <v>331</v>
      </c>
      <c r="AV733" s="332">
        <f t="shared" si="121"/>
        <v>0.2275625</v>
      </c>
      <c r="AW733" s="558">
        <f t="shared" si="122"/>
        <v>0.14266100000000001</v>
      </c>
      <c r="AX733" s="352"/>
      <c r="AY733" s="352"/>
      <c r="AZ733" s="359"/>
      <c r="BA733" s="359"/>
      <c r="BB733" s="673">
        <v>44</v>
      </c>
      <c r="BC733" s="352">
        <v>64</v>
      </c>
      <c r="BD733" s="611">
        <v>0.43099999999999999</v>
      </c>
      <c r="BE733" s="422"/>
    </row>
    <row r="734" spans="1:57" s="351" customFormat="1" ht="15" customHeight="1" x14ac:dyDescent="0.25">
      <c r="A734" s="511">
        <v>75</v>
      </c>
      <c r="B734" s="422" t="s">
        <v>538</v>
      </c>
      <c r="C734" s="742" t="s">
        <v>539</v>
      </c>
      <c r="D734" s="559" t="s">
        <v>29</v>
      </c>
      <c r="E734" s="559">
        <v>21</v>
      </c>
      <c r="F734" s="559">
        <v>65</v>
      </c>
      <c r="G734" s="559">
        <v>3144</v>
      </c>
      <c r="H734" s="557"/>
      <c r="I734" s="557"/>
      <c r="J734" s="557"/>
      <c r="K734" s="557"/>
      <c r="L734" s="557"/>
      <c r="M734" s="557"/>
      <c r="N734" s="557"/>
      <c r="O734" s="557"/>
      <c r="P734" s="557"/>
      <c r="Q734" s="557"/>
      <c r="R734" s="557"/>
      <c r="S734" s="557"/>
      <c r="T734" s="557"/>
      <c r="U734" s="557"/>
      <c r="V734" s="557"/>
      <c r="W734" s="557"/>
      <c r="X734" s="557"/>
      <c r="Y734" s="557"/>
      <c r="Z734" s="557"/>
      <c r="AA734" s="557"/>
      <c r="AB734" s="557"/>
      <c r="AC734" s="557"/>
      <c r="AD734" s="557"/>
      <c r="AE734" s="557"/>
      <c r="AF734" s="729">
        <v>1652</v>
      </c>
      <c r="AG734" s="782"/>
      <c r="AH734" s="782"/>
      <c r="AI734" s="729">
        <v>1652</v>
      </c>
      <c r="AJ734" s="557"/>
      <c r="AK734" s="557"/>
      <c r="AL734" s="557"/>
      <c r="AM734" s="557"/>
      <c r="AN734" s="557"/>
      <c r="AO734" s="557"/>
      <c r="AP734" s="557"/>
      <c r="AQ734" s="557"/>
      <c r="AR734" s="341">
        <f t="shared" si="119"/>
        <v>1652</v>
      </c>
      <c r="AS734" s="341"/>
      <c r="AT734" s="341"/>
      <c r="AU734" s="317">
        <f t="shared" si="120"/>
        <v>1652</v>
      </c>
      <c r="AV734" s="332">
        <f t="shared" si="121"/>
        <v>1.13575</v>
      </c>
      <c r="AW734" s="558">
        <f t="shared" si="122"/>
        <v>0.71201199999999998</v>
      </c>
      <c r="AX734" s="560"/>
      <c r="AY734" s="560"/>
      <c r="AZ734" s="593"/>
      <c r="BA734" s="593"/>
      <c r="BB734" s="673">
        <v>44</v>
      </c>
      <c r="BC734" s="352">
        <v>64</v>
      </c>
      <c r="BD734" s="611">
        <v>0.43099999999999999</v>
      </c>
      <c r="BE734" s="593"/>
    </row>
    <row r="735" spans="1:57" s="351" customFormat="1" ht="15" customHeight="1" x14ac:dyDescent="0.25">
      <c r="A735" s="511">
        <v>76</v>
      </c>
      <c r="B735" s="422" t="s">
        <v>538</v>
      </c>
      <c r="C735" s="742" t="s">
        <v>539</v>
      </c>
      <c r="D735" s="333" t="s">
        <v>29</v>
      </c>
      <c r="E735" s="352">
        <v>19</v>
      </c>
      <c r="F735" s="352">
        <v>65</v>
      </c>
      <c r="G735" s="352">
        <v>3144</v>
      </c>
      <c r="H735" s="556"/>
      <c r="I735" s="556"/>
      <c r="J735" s="556"/>
      <c r="K735" s="341"/>
      <c r="L735" s="341">
        <v>12</v>
      </c>
      <c r="M735" s="341"/>
      <c r="N735" s="341"/>
      <c r="O735" s="341">
        <v>12</v>
      </c>
      <c r="P735" s="556"/>
      <c r="Q735" s="556"/>
      <c r="R735" s="556"/>
      <c r="S735" s="556"/>
      <c r="T735" s="556"/>
      <c r="U735" s="556"/>
      <c r="V735" s="556"/>
      <c r="W735" s="556"/>
      <c r="X735" s="341"/>
      <c r="Y735" s="341"/>
      <c r="Z735" s="341"/>
      <c r="AA735" s="341"/>
      <c r="AB735" s="556"/>
      <c r="AC735" s="556"/>
      <c r="AD735" s="556"/>
      <c r="AE735" s="556"/>
      <c r="AF735" s="556"/>
      <c r="AG735" s="556"/>
      <c r="AH735" s="556"/>
      <c r="AI735" s="556"/>
      <c r="AJ735" s="341"/>
      <c r="AK735" s="341"/>
      <c r="AL735" s="341"/>
      <c r="AM735" s="341"/>
      <c r="AN735" s="341"/>
      <c r="AO735" s="341"/>
      <c r="AP735" s="341"/>
      <c r="AQ735" s="341"/>
      <c r="AR735" s="341">
        <f t="shared" si="119"/>
        <v>12</v>
      </c>
      <c r="AS735" s="341"/>
      <c r="AT735" s="341"/>
      <c r="AU735" s="317">
        <f t="shared" si="120"/>
        <v>12</v>
      </c>
      <c r="AV735" s="332">
        <f t="shared" si="121"/>
        <v>8.2500000000000004E-3</v>
      </c>
      <c r="AW735" s="558">
        <f t="shared" si="122"/>
        <v>5.1719999999999995E-3</v>
      </c>
      <c r="AX735" s="352"/>
      <c r="AY735" s="352"/>
      <c r="AZ735" s="359"/>
      <c r="BA735" s="359"/>
      <c r="BB735" s="673">
        <v>44</v>
      </c>
      <c r="BC735" s="352">
        <v>64</v>
      </c>
      <c r="BD735" s="611">
        <v>0.43099999999999999</v>
      </c>
      <c r="BE735" s="422"/>
    </row>
    <row r="736" spans="1:57" s="351" customFormat="1" ht="15" customHeight="1" x14ac:dyDescent="0.25">
      <c r="A736" s="511">
        <v>77</v>
      </c>
      <c r="B736" s="422" t="s">
        <v>538</v>
      </c>
      <c r="C736" s="742" t="s">
        <v>539</v>
      </c>
      <c r="D736" s="333" t="s">
        <v>29</v>
      </c>
      <c r="E736" s="352">
        <v>15</v>
      </c>
      <c r="F736" s="352">
        <v>65</v>
      </c>
      <c r="G736" s="352">
        <v>3144</v>
      </c>
      <c r="H736" s="556"/>
      <c r="I736" s="556"/>
      <c r="J736" s="556"/>
      <c r="K736" s="341"/>
      <c r="L736" s="341">
        <v>256</v>
      </c>
      <c r="M736" s="341"/>
      <c r="N736" s="341"/>
      <c r="O736" s="341">
        <v>256</v>
      </c>
      <c r="P736" s="556"/>
      <c r="Q736" s="556"/>
      <c r="R736" s="556"/>
      <c r="S736" s="556"/>
      <c r="T736" s="556"/>
      <c r="U736" s="556"/>
      <c r="V736" s="556"/>
      <c r="W736" s="556"/>
      <c r="X736" s="341"/>
      <c r="Y736" s="341"/>
      <c r="Z736" s="341"/>
      <c r="AA736" s="341"/>
      <c r="AB736" s="556"/>
      <c r="AC736" s="556"/>
      <c r="AD736" s="556"/>
      <c r="AE736" s="556"/>
      <c r="AF736" s="556"/>
      <c r="AG736" s="556"/>
      <c r="AH736" s="556"/>
      <c r="AI736" s="556"/>
      <c r="AJ736" s="341"/>
      <c r="AK736" s="341"/>
      <c r="AL736" s="341"/>
      <c r="AM736" s="341"/>
      <c r="AN736" s="341"/>
      <c r="AO736" s="341"/>
      <c r="AP736" s="341"/>
      <c r="AQ736" s="341"/>
      <c r="AR736" s="341">
        <f t="shared" si="119"/>
        <v>256</v>
      </c>
      <c r="AS736" s="341"/>
      <c r="AT736" s="341"/>
      <c r="AU736" s="317">
        <f t="shared" si="120"/>
        <v>256</v>
      </c>
      <c r="AV736" s="332">
        <f t="shared" si="121"/>
        <v>0.17599999999999999</v>
      </c>
      <c r="AW736" s="558">
        <f t="shared" si="122"/>
        <v>0.110336</v>
      </c>
      <c r="AX736" s="352"/>
      <c r="AY736" s="352"/>
      <c r="AZ736" s="359"/>
      <c r="BA736" s="359"/>
      <c r="BB736" s="673">
        <v>44</v>
      </c>
      <c r="BC736" s="352">
        <v>64</v>
      </c>
      <c r="BD736" s="611">
        <v>0.43099999999999999</v>
      </c>
      <c r="BE736" s="422"/>
    </row>
    <row r="737" spans="1:57" s="351" customFormat="1" ht="15" customHeight="1" x14ac:dyDescent="0.25">
      <c r="A737" s="511">
        <v>78</v>
      </c>
      <c r="B737" s="422" t="s">
        <v>538</v>
      </c>
      <c r="C737" s="742" t="s">
        <v>539</v>
      </c>
      <c r="D737" s="620" t="s">
        <v>33</v>
      </c>
      <c r="E737" s="603">
        <v>15</v>
      </c>
      <c r="F737" s="603">
        <v>65</v>
      </c>
      <c r="G737" s="603">
        <v>3144</v>
      </c>
      <c r="H737" s="601"/>
      <c r="I737" s="601"/>
      <c r="J737" s="601"/>
      <c r="K737" s="591"/>
      <c r="L737" s="601"/>
      <c r="M737" s="601"/>
      <c r="N737" s="601"/>
      <c r="O737" s="601"/>
      <c r="P737" s="601"/>
      <c r="Q737" s="601"/>
      <c r="R737" s="601"/>
      <c r="S737" s="601"/>
      <c r="T737" s="591">
        <v>1</v>
      </c>
      <c r="U737" s="341"/>
      <c r="V737" s="591"/>
      <c r="W737" s="341">
        <f>SUM(T737:V737)</f>
        <v>1</v>
      </c>
      <c r="X737" s="591"/>
      <c r="Y737" s="591"/>
      <c r="Z737" s="591"/>
      <c r="AA737" s="591"/>
      <c r="AB737" s="601"/>
      <c r="AC737" s="601"/>
      <c r="AD737" s="601"/>
      <c r="AE737" s="601"/>
      <c r="AF737" s="601"/>
      <c r="AG737" s="601"/>
      <c r="AH737" s="601"/>
      <c r="AI737" s="601"/>
      <c r="AJ737" s="591"/>
      <c r="AK737" s="591"/>
      <c r="AL737" s="591"/>
      <c r="AM737" s="591"/>
      <c r="AN737" s="591"/>
      <c r="AO737" s="591"/>
      <c r="AP737" s="591"/>
      <c r="AQ737" s="591"/>
      <c r="AR737" s="341">
        <f t="shared" si="119"/>
        <v>1</v>
      </c>
      <c r="AS737" s="341"/>
      <c r="AT737" s="341"/>
      <c r="AU737" s="317">
        <f t="shared" si="120"/>
        <v>1</v>
      </c>
      <c r="AV737" s="332">
        <f t="shared" si="121"/>
        <v>6.8749999999999996E-4</v>
      </c>
      <c r="AW737" s="558">
        <f t="shared" si="122"/>
        <v>4.3100000000000001E-4</v>
      </c>
      <c r="AX737" s="560"/>
      <c r="AY737" s="560"/>
      <c r="AZ737" s="560"/>
      <c r="BA737" s="561"/>
      <c r="BB737" s="673">
        <v>44</v>
      </c>
      <c r="BC737" s="352">
        <v>64</v>
      </c>
      <c r="BD737" s="611">
        <v>0.43099999999999999</v>
      </c>
      <c r="BE737" s="622"/>
    </row>
    <row r="738" spans="1:57" s="351" customFormat="1" ht="15" customHeight="1" x14ac:dyDescent="0.25">
      <c r="A738" s="511">
        <v>79</v>
      </c>
      <c r="B738" s="422" t="s">
        <v>538</v>
      </c>
      <c r="C738" s="742" t="s">
        <v>539</v>
      </c>
      <c r="D738" s="620" t="s">
        <v>33</v>
      </c>
      <c r="E738" s="603">
        <v>14</v>
      </c>
      <c r="F738" s="603">
        <v>65</v>
      </c>
      <c r="G738" s="603">
        <v>3144</v>
      </c>
      <c r="H738" s="601"/>
      <c r="I738" s="601"/>
      <c r="J738" s="601"/>
      <c r="K738" s="591"/>
      <c r="L738" s="601"/>
      <c r="M738" s="601"/>
      <c r="N738" s="601"/>
      <c r="O738" s="601"/>
      <c r="P738" s="601"/>
      <c r="Q738" s="601"/>
      <c r="R738" s="601"/>
      <c r="S738" s="601"/>
      <c r="T738" s="591">
        <v>12</v>
      </c>
      <c r="U738" s="341"/>
      <c r="V738" s="591"/>
      <c r="W738" s="341">
        <f>SUM(T738:V738)</f>
        <v>12</v>
      </c>
      <c r="X738" s="591"/>
      <c r="Y738" s="591"/>
      <c r="Z738" s="591"/>
      <c r="AA738" s="591"/>
      <c r="AB738" s="601"/>
      <c r="AC738" s="601"/>
      <c r="AD738" s="601"/>
      <c r="AE738" s="601"/>
      <c r="AF738" s="601"/>
      <c r="AG738" s="601"/>
      <c r="AH738" s="601"/>
      <c r="AI738" s="601"/>
      <c r="AJ738" s="591"/>
      <c r="AK738" s="591"/>
      <c r="AL738" s="591"/>
      <c r="AM738" s="591"/>
      <c r="AN738" s="591"/>
      <c r="AO738" s="591"/>
      <c r="AP738" s="591"/>
      <c r="AQ738" s="591"/>
      <c r="AR738" s="341">
        <f t="shared" si="119"/>
        <v>12</v>
      </c>
      <c r="AS738" s="341"/>
      <c r="AT738" s="341"/>
      <c r="AU738" s="317">
        <f t="shared" si="120"/>
        <v>12</v>
      </c>
      <c r="AV738" s="332">
        <f t="shared" si="121"/>
        <v>8.2500000000000004E-3</v>
      </c>
      <c r="AW738" s="558">
        <f t="shared" si="122"/>
        <v>5.1719999999999995E-3</v>
      </c>
      <c r="AX738" s="560"/>
      <c r="AY738" s="560"/>
      <c r="AZ738" s="560"/>
      <c r="BA738" s="561"/>
      <c r="BB738" s="673">
        <v>44</v>
      </c>
      <c r="BC738" s="352">
        <v>64</v>
      </c>
      <c r="BD738" s="611">
        <v>0.43099999999999999</v>
      </c>
      <c r="BE738" s="622"/>
    </row>
    <row r="739" spans="1:57" s="351" customFormat="1" ht="15" customHeight="1" x14ac:dyDescent="0.25">
      <c r="A739" s="511">
        <v>80</v>
      </c>
      <c r="B739" s="422" t="s">
        <v>538</v>
      </c>
      <c r="C739" s="742" t="s">
        <v>539</v>
      </c>
      <c r="D739" s="333" t="s">
        <v>29</v>
      </c>
      <c r="E739" s="352">
        <v>12</v>
      </c>
      <c r="F739" s="352">
        <v>65</v>
      </c>
      <c r="G739" s="352">
        <v>3144</v>
      </c>
      <c r="H739" s="556"/>
      <c r="I739" s="556"/>
      <c r="J739" s="556"/>
      <c r="K739" s="341"/>
      <c r="L739" s="341">
        <v>48</v>
      </c>
      <c r="M739" s="341"/>
      <c r="N739" s="341"/>
      <c r="O739" s="341">
        <v>48</v>
      </c>
      <c r="P739" s="556"/>
      <c r="Q739" s="556"/>
      <c r="R739" s="556"/>
      <c r="S739" s="556"/>
      <c r="T739" s="556"/>
      <c r="U739" s="556"/>
      <c r="V739" s="556"/>
      <c r="W739" s="556"/>
      <c r="X739" s="341"/>
      <c r="Y739" s="341"/>
      <c r="Z739" s="341"/>
      <c r="AA739" s="341"/>
      <c r="AB739" s="556"/>
      <c r="AC739" s="556"/>
      <c r="AD739" s="556"/>
      <c r="AE739" s="556"/>
      <c r="AF739" s="556"/>
      <c r="AG739" s="556"/>
      <c r="AH739" s="556"/>
      <c r="AI739" s="556"/>
      <c r="AJ739" s="341"/>
      <c r="AK739" s="341"/>
      <c r="AL739" s="341"/>
      <c r="AM739" s="341"/>
      <c r="AN739" s="341"/>
      <c r="AO739" s="341"/>
      <c r="AP739" s="341"/>
      <c r="AQ739" s="341"/>
      <c r="AR739" s="341">
        <f t="shared" si="119"/>
        <v>48</v>
      </c>
      <c r="AS739" s="341"/>
      <c r="AT739" s="341"/>
      <c r="AU739" s="317">
        <f t="shared" si="120"/>
        <v>48</v>
      </c>
      <c r="AV739" s="332">
        <f t="shared" si="121"/>
        <v>3.3000000000000002E-2</v>
      </c>
      <c r="AW739" s="558">
        <f t="shared" si="122"/>
        <v>2.0687999999999998E-2</v>
      </c>
      <c r="AX739" s="352"/>
      <c r="AY739" s="352"/>
      <c r="AZ739" s="359"/>
      <c r="BA739" s="359"/>
      <c r="BB739" s="673">
        <v>44</v>
      </c>
      <c r="BC739" s="352">
        <v>64</v>
      </c>
      <c r="BD739" s="611">
        <v>0.43099999999999999</v>
      </c>
      <c r="BE739" s="422"/>
    </row>
    <row r="740" spans="1:57" s="351" customFormat="1" ht="15" customHeight="1" x14ac:dyDescent="0.25">
      <c r="A740" s="511">
        <v>81</v>
      </c>
      <c r="B740" s="422" t="s">
        <v>538</v>
      </c>
      <c r="C740" s="742" t="s">
        <v>539</v>
      </c>
      <c r="D740" s="620" t="s">
        <v>33</v>
      </c>
      <c r="E740" s="603">
        <v>12</v>
      </c>
      <c r="F740" s="603">
        <v>65</v>
      </c>
      <c r="G740" s="603">
        <v>3144</v>
      </c>
      <c r="H740" s="601"/>
      <c r="I740" s="601"/>
      <c r="J740" s="601"/>
      <c r="K740" s="591"/>
      <c r="L740" s="601"/>
      <c r="M740" s="601"/>
      <c r="N740" s="601"/>
      <c r="O740" s="601"/>
      <c r="P740" s="601"/>
      <c r="Q740" s="601"/>
      <c r="R740" s="601"/>
      <c r="S740" s="601"/>
      <c r="T740" s="591">
        <v>15</v>
      </c>
      <c r="U740" s="341"/>
      <c r="V740" s="591"/>
      <c r="W740" s="341">
        <f>SUM(T740:V740)</f>
        <v>15</v>
      </c>
      <c r="X740" s="591"/>
      <c r="Y740" s="591"/>
      <c r="Z740" s="591"/>
      <c r="AA740" s="591"/>
      <c r="AB740" s="601"/>
      <c r="AC740" s="601"/>
      <c r="AD740" s="601"/>
      <c r="AE740" s="601"/>
      <c r="AF740" s="601"/>
      <c r="AG740" s="601"/>
      <c r="AH740" s="601"/>
      <c r="AI740" s="601"/>
      <c r="AJ740" s="591"/>
      <c r="AK740" s="591"/>
      <c r="AL740" s="591"/>
      <c r="AM740" s="591"/>
      <c r="AN740" s="591"/>
      <c r="AO740" s="591"/>
      <c r="AP740" s="591"/>
      <c r="AQ740" s="591"/>
      <c r="AR740" s="341">
        <f t="shared" si="119"/>
        <v>15</v>
      </c>
      <c r="AS740" s="341"/>
      <c r="AT740" s="341"/>
      <c r="AU740" s="317">
        <f t="shared" si="120"/>
        <v>15</v>
      </c>
      <c r="AV740" s="332">
        <f t="shared" si="121"/>
        <v>1.03125E-2</v>
      </c>
      <c r="AW740" s="558">
        <f t="shared" si="122"/>
        <v>6.4650000000000003E-3</v>
      </c>
      <c r="AX740" s="560"/>
      <c r="AY740" s="560"/>
      <c r="AZ740" s="560"/>
      <c r="BA740" s="561"/>
      <c r="BB740" s="673">
        <v>44</v>
      </c>
      <c r="BC740" s="352">
        <v>64</v>
      </c>
      <c r="BD740" s="611">
        <v>0.43099999999999999</v>
      </c>
      <c r="BE740" s="622"/>
    </row>
    <row r="741" spans="1:57" s="351" customFormat="1" ht="15" customHeight="1" x14ac:dyDescent="0.25">
      <c r="A741" s="511">
        <v>82</v>
      </c>
      <c r="B741" s="422" t="s">
        <v>538</v>
      </c>
      <c r="C741" s="742" t="s">
        <v>539</v>
      </c>
      <c r="D741" s="559" t="s">
        <v>29</v>
      </c>
      <c r="E741" s="559">
        <v>12</v>
      </c>
      <c r="F741" s="559">
        <v>65</v>
      </c>
      <c r="G741" s="559">
        <v>3144</v>
      </c>
      <c r="H741" s="557"/>
      <c r="I741" s="557"/>
      <c r="J741" s="557"/>
      <c r="K741" s="557"/>
      <c r="L741" s="557"/>
      <c r="M741" s="557"/>
      <c r="N741" s="557"/>
      <c r="O741" s="557"/>
      <c r="P741" s="557"/>
      <c r="Q741" s="557"/>
      <c r="R741" s="557"/>
      <c r="S741" s="557"/>
      <c r="T741" s="557"/>
      <c r="U741" s="557"/>
      <c r="V741" s="557"/>
      <c r="W741" s="557"/>
      <c r="X741" s="557"/>
      <c r="Y741" s="557"/>
      <c r="Z741" s="557"/>
      <c r="AA741" s="557"/>
      <c r="AB741" s="557"/>
      <c r="AC741" s="557"/>
      <c r="AD741" s="557"/>
      <c r="AE741" s="557"/>
      <c r="AF741" s="729">
        <v>541</v>
      </c>
      <c r="AG741" s="729"/>
      <c r="AH741" s="729"/>
      <c r="AI741" s="729">
        <v>541</v>
      </c>
      <c r="AJ741" s="557"/>
      <c r="AK741" s="557"/>
      <c r="AL741" s="557"/>
      <c r="AM741" s="557"/>
      <c r="AN741" s="557"/>
      <c r="AO741" s="557"/>
      <c r="AP741" s="557"/>
      <c r="AQ741" s="557"/>
      <c r="AR741" s="341">
        <f t="shared" si="119"/>
        <v>541</v>
      </c>
      <c r="AS741" s="341"/>
      <c r="AT741" s="341"/>
      <c r="AU741" s="317">
        <f t="shared" si="120"/>
        <v>541</v>
      </c>
      <c r="AV741" s="332">
        <f t="shared" si="121"/>
        <v>0.37193749999999998</v>
      </c>
      <c r="AW741" s="558">
        <f t="shared" si="122"/>
        <v>0.23317099999999999</v>
      </c>
      <c r="AX741" s="560"/>
      <c r="AY741" s="560"/>
      <c r="AZ741" s="359"/>
      <c r="BA741" s="359"/>
      <c r="BB741" s="673">
        <v>44</v>
      </c>
      <c r="BC741" s="352">
        <v>64</v>
      </c>
      <c r="BD741" s="611">
        <v>0.43099999999999999</v>
      </c>
      <c r="BE741" s="565"/>
    </row>
    <row r="742" spans="1:57" s="351" customFormat="1" ht="15" customHeight="1" x14ac:dyDescent="0.25">
      <c r="A742" s="511">
        <v>83</v>
      </c>
      <c r="B742" s="422" t="s">
        <v>538</v>
      </c>
      <c r="C742" s="742" t="s">
        <v>539</v>
      </c>
      <c r="D742" s="333" t="s">
        <v>29</v>
      </c>
      <c r="E742" s="352">
        <v>8</v>
      </c>
      <c r="F742" s="352">
        <v>65</v>
      </c>
      <c r="G742" s="352">
        <v>3144</v>
      </c>
      <c r="H742" s="556"/>
      <c r="I742" s="556"/>
      <c r="J742" s="556"/>
      <c r="K742" s="341"/>
      <c r="L742" s="341">
        <v>176</v>
      </c>
      <c r="M742" s="341"/>
      <c r="N742" s="341"/>
      <c r="O742" s="341">
        <v>176</v>
      </c>
      <c r="P742" s="556"/>
      <c r="Q742" s="556"/>
      <c r="R742" s="556"/>
      <c r="S742" s="556"/>
      <c r="T742" s="556"/>
      <c r="U742" s="556"/>
      <c r="V742" s="556"/>
      <c r="W742" s="556"/>
      <c r="X742" s="341"/>
      <c r="Y742" s="341"/>
      <c r="Z742" s="341"/>
      <c r="AA742" s="341"/>
      <c r="AB742" s="556"/>
      <c r="AC742" s="556"/>
      <c r="AD742" s="556"/>
      <c r="AE742" s="556"/>
      <c r="AF742" s="556"/>
      <c r="AG742" s="556"/>
      <c r="AH742" s="556"/>
      <c r="AI742" s="556"/>
      <c r="AJ742" s="341"/>
      <c r="AK742" s="341"/>
      <c r="AL742" s="341"/>
      <c r="AM742" s="341"/>
      <c r="AN742" s="341"/>
      <c r="AO742" s="341"/>
      <c r="AP742" s="341"/>
      <c r="AQ742" s="341"/>
      <c r="AR742" s="341">
        <f t="shared" si="119"/>
        <v>176</v>
      </c>
      <c r="AS742" s="341"/>
      <c r="AT742" s="341"/>
      <c r="AU742" s="317">
        <f t="shared" si="120"/>
        <v>176</v>
      </c>
      <c r="AV742" s="332">
        <f t="shared" si="121"/>
        <v>0.121</v>
      </c>
      <c r="AW742" s="558">
        <f t="shared" si="122"/>
        <v>7.5855999999999993E-2</v>
      </c>
      <c r="AX742" s="352"/>
      <c r="AY742" s="352"/>
      <c r="AZ742" s="359"/>
      <c r="BA742" s="359"/>
      <c r="BB742" s="673">
        <v>44</v>
      </c>
      <c r="BC742" s="352">
        <v>64</v>
      </c>
      <c r="BD742" s="611">
        <v>0.43099999999999999</v>
      </c>
      <c r="BE742" s="422"/>
    </row>
    <row r="743" spans="1:57" s="351" customFormat="1" ht="15" customHeight="1" x14ac:dyDescent="0.25">
      <c r="A743" s="511">
        <v>84</v>
      </c>
      <c r="B743" s="422" t="s">
        <v>538</v>
      </c>
      <c r="C743" s="742" t="s">
        <v>539</v>
      </c>
      <c r="D743" s="559" t="s">
        <v>29</v>
      </c>
      <c r="E743" s="559">
        <v>2</v>
      </c>
      <c r="F743" s="559">
        <v>65</v>
      </c>
      <c r="G743" s="559">
        <v>3144</v>
      </c>
      <c r="H743" s="557"/>
      <c r="I743" s="557"/>
      <c r="J743" s="557"/>
      <c r="K743" s="557"/>
      <c r="L743" s="557"/>
      <c r="M743" s="557"/>
      <c r="N743" s="557"/>
      <c r="O743" s="557"/>
      <c r="P743" s="557"/>
      <c r="Q743" s="557"/>
      <c r="R743" s="557"/>
      <c r="S743" s="557"/>
      <c r="T743" s="557"/>
      <c r="U743" s="557"/>
      <c r="V743" s="557"/>
      <c r="W743" s="557"/>
      <c r="X743" s="557"/>
      <c r="Y743" s="557"/>
      <c r="Z743" s="557"/>
      <c r="AA743" s="557"/>
      <c r="AB743" s="557"/>
      <c r="AC743" s="557"/>
      <c r="AD743" s="557"/>
      <c r="AE743" s="557"/>
      <c r="AF743" s="729">
        <v>1680</v>
      </c>
      <c r="AG743" s="729"/>
      <c r="AH743" s="729"/>
      <c r="AI743" s="729">
        <v>1680</v>
      </c>
      <c r="AJ743" s="557"/>
      <c r="AK743" s="557"/>
      <c r="AL743" s="557"/>
      <c r="AM743" s="557"/>
      <c r="AN743" s="557"/>
      <c r="AO743" s="557"/>
      <c r="AP743" s="557"/>
      <c r="AQ743" s="557"/>
      <c r="AR743" s="341">
        <f t="shared" si="119"/>
        <v>1680</v>
      </c>
      <c r="AS743" s="341"/>
      <c r="AT743" s="341"/>
      <c r="AU743" s="317">
        <f t="shared" si="120"/>
        <v>1680</v>
      </c>
      <c r="AV743" s="332">
        <f t="shared" si="121"/>
        <v>1.155</v>
      </c>
      <c r="AW743" s="558">
        <f t="shared" si="122"/>
        <v>0.72408000000000006</v>
      </c>
      <c r="AX743" s="560"/>
      <c r="AY743" s="560"/>
      <c r="AZ743" s="359"/>
      <c r="BA743" s="359"/>
      <c r="BB743" s="673">
        <v>44</v>
      </c>
      <c r="BC743" s="352">
        <v>64</v>
      </c>
      <c r="BD743" s="611">
        <v>0.43099999999999999</v>
      </c>
      <c r="BE743" s="565"/>
    </row>
    <row r="744" spans="1:57" s="351" customFormat="1" ht="15" customHeight="1" x14ac:dyDescent="0.25">
      <c r="A744" s="511">
        <v>85</v>
      </c>
      <c r="B744" s="422" t="s">
        <v>538</v>
      </c>
      <c r="C744" s="742" t="s">
        <v>539</v>
      </c>
      <c r="D744" s="333" t="s">
        <v>29</v>
      </c>
      <c r="E744" s="352">
        <v>1</v>
      </c>
      <c r="F744" s="352">
        <v>65</v>
      </c>
      <c r="G744" s="352">
        <v>3144</v>
      </c>
      <c r="H744" s="556"/>
      <c r="I744" s="556"/>
      <c r="J744" s="556"/>
      <c r="K744" s="341"/>
      <c r="L744" s="341">
        <v>202</v>
      </c>
      <c r="M744" s="341"/>
      <c r="N744" s="341"/>
      <c r="O744" s="341">
        <v>202</v>
      </c>
      <c r="P744" s="556"/>
      <c r="Q744" s="556"/>
      <c r="R744" s="556"/>
      <c r="S744" s="556"/>
      <c r="T744" s="556"/>
      <c r="U744" s="556"/>
      <c r="V744" s="556"/>
      <c r="W744" s="556"/>
      <c r="X744" s="341"/>
      <c r="Y744" s="341"/>
      <c r="Z744" s="341"/>
      <c r="AA744" s="341"/>
      <c r="AB744" s="556"/>
      <c r="AC744" s="556"/>
      <c r="AD744" s="556"/>
      <c r="AE744" s="556"/>
      <c r="AF744" s="556"/>
      <c r="AG744" s="556"/>
      <c r="AH744" s="556"/>
      <c r="AI744" s="556"/>
      <c r="AJ744" s="341"/>
      <c r="AK744" s="341"/>
      <c r="AL744" s="341"/>
      <c r="AM744" s="341"/>
      <c r="AN744" s="341"/>
      <c r="AO744" s="341"/>
      <c r="AP744" s="341"/>
      <c r="AQ744" s="341"/>
      <c r="AR744" s="341">
        <f t="shared" si="119"/>
        <v>202</v>
      </c>
      <c r="AS744" s="341"/>
      <c r="AT744" s="341"/>
      <c r="AU744" s="317">
        <f>AR744+AS744+AT744</f>
        <v>202</v>
      </c>
      <c r="AV744" s="332">
        <f>((AU744/BC744)*BB744)/1000</f>
        <v>0.138875</v>
      </c>
      <c r="AW744" s="558">
        <f>(AU744*BD744)/1000</f>
        <v>8.7062E-2</v>
      </c>
      <c r="AX744" s="352"/>
      <c r="AY744" s="352"/>
      <c r="AZ744" s="359"/>
      <c r="BA744" s="359"/>
      <c r="BB744" s="673">
        <v>44</v>
      </c>
      <c r="BC744" s="352">
        <v>64</v>
      </c>
      <c r="BD744" s="611">
        <v>0.43099999999999999</v>
      </c>
      <c r="BE744" s="422"/>
    </row>
    <row r="745" spans="1:57" s="351" customFormat="1" ht="15" customHeight="1" x14ac:dyDescent="0.25">
      <c r="A745" s="511">
        <v>86</v>
      </c>
      <c r="B745" s="422" t="s">
        <v>538</v>
      </c>
      <c r="C745" s="742" t="s">
        <v>539</v>
      </c>
      <c r="D745" s="559" t="s">
        <v>29</v>
      </c>
      <c r="E745" s="559">
        <v>17</v>
      </c>
      <c r="F745" s="559">
        <v>58</v>
      </c>
      <c r="G745" s="559" t="s">
        <v>536</v>
      </c>
      <c r="H745" s="557"/>
      <c r="I745" s="557"/>
      <c r="J745" s="557"/>
      <c r="K745" s="557"/>
      <c r="L745" s="557"/>
      <c r="M745" s="557"/>
      <c r="N745" s="557"/>
      <c r="O745" s="557"/>
      <c r="P745" s="557"/>
      <c r="Q745" s="557"/>
      <c r="R745" s="557"/>
      <c r="S745" s="557"/>
      <c r="T745" s="557"/>
      <c r="U745" s="557"/>
      <c r="V745" s="557"/>
      <c r="W745" s="557"/>
      <c r="X745" s="557"/>
      <c r="Y745" s="557"/>
      <c r="Z745" s="557"/>
      <c r="AA745" s="557"/>
      <c r="AB745" s="557"/>
      <c r="AC745" s="557"/>
      <c r="AD745" s="557"/>
      <c r="AE745" s="557"/>
      <c r="AF745" s="729">
        <v>143</v>
      </c>
      <c r="AG745" s="628"/>
      <c r="AH745" s="628"/>
      <c r="AI745" s="729">
        <v>143</v>
      </c>
      <c r="AJ745" s="557"/>
      <c r="AK745" s="557"/>
      <c r="AL745" s="557"/>
      <c r="AM745" s="557"/>
      <c r="AN745" s="557"/>
      <c r="AO745" s="557"/>
      <c r="AP745" s="557"/>
      <c r="AQ745" s="557"/>
      <c r="AR745" s="341">
        <f t="shared" si="119"/>
        <v>143</v>
      </c>
      <c r="AS745" s="341"/>
      <c r="AT745" s="341"/>
      <c r="AU745" s="317">
        <f>AR745+AS745+AT745</f>
        <v>143</v>
      </c>
      <c r="AV745" s="332">
        <f>((AU745/BC745)*BB745)/1000</f>
        <v>9.8312499999999997E-2</v>
      </c>
      <c r="AW745" s="558">
        <f>(AU745*BD745)/1000</f>
        <v>6.1633E-2</v>
      </c>
      <c r="AX745" s="560"/>
      <c r="AY745" s="560"/>
      <c r="AZ745" s="772"/>
      <c r="BA745" s="772"/>
      <c r="BB745" s="673">
        <v>44</v>
      </c>
      <c r="BC745" s="352">
        <v>64</v>
      </c>
      <c r="BD745" s="611">
        <v>0.43099999999999999</v>
      </c>
      <c r="BE745" s="593"/>
    </row>
    <row r="746" spans="1:57" s="351" customFormat="1" ht="15" customHeight="1" x14ac:dyDescent="0.25">
      <c r="A746" s="511">
        <v>87</v>
      </c>
      <c r="B746" s="422" t="s">
        <v>538</v>
      </c>
      <c r="C746" s="742" t="s">
        <v>539</v>
      </c>
      <c r="D746" s="333" t="s">
        <v>29</v>
      </c>
      <c r="E746" s="352">
        <v>16</v>
      </c>
      <c r="F746" s="352">
        <v>57</v>
      </c>
      <c r="G746" s="422" t="s">
        <v>536</v>
      </c>
      <c r="H746" s="556"/>
      <c r="I746" s="556"/>
      <c r="J746" s="556"/>
      <c r="K746" s="341"/>
      <c r="L746" s="341">
        <v>8</v>
      </c>
      <c r="M746" s="341"/>
      <c r="N746" s="341"/>
      <c r="O746" s="341">
        <v>8</v>
      </c>
      <c r="P746" s="556"/>
      <c r="Q746" s="556"/>
      <c r="R746" s="556"/>
      <c r="S746" s="556"/>
      <c r="T746" s="556"/>
      <c r="U746" s="556"/>
      <c r="V746" s="556"/>
      <c r="W746" s="556"/>
      <c r="X746" s="341"/>
      <c r="Y746" s="341"/>
      <c r="Z746" s="341"/>
      <c r="AA746" s="341"/>
      <c r="AB746" s="556"/>
      <c r="AC746" s="556"/>
      <c r="AD746" s="556"/>
      <c r="AE746" s="556"/>
      <c r="AF746" s="556"/>
      <c r="AG746" s="556"/>
      <c r="AH746" s="556"/>
      <c r="AI746" s="556"/>
      <c r="AJ746" s="341"/>
      <c r="AK746" s="341"/>
      <c r="AL746" s="341"/>
      <c r="AM746" s="341"/>
      <c r="AN746" s="341"/>
      <c r="AO746" s="341"/>
      <c r="AP746" s="341"/>
      <c r="AQ746" s="341"/>
      <c r="AR746" s="341">
        <f t="shared" si="119"/>
        <v>8</v>
      </c>
      <c r="AS746" s="341"/>
      <c r="AT746" s="341"/>
      <c r="AU746" s="317">
        <f>AR746+AS746+AT746</f>
        <v>8</v>
      </c>
      <c r="AV746" s="332">
        <f>((AU746/BC746)*BB746)/1000</f>
        <v>5.4999999999999997E-3</v>
      </c>
      <c r="AW746" s="558">
        <f>(AU746*BD746)/1000</f>
        <v>3.4480000000000001E-3</v>
      </c>
      <c r="AX746" s="352"/>
      <c r="AY746" s="352"/>
      <c r="AZ746" s="359"/>
      <c r="BA746" s="359"/>
      <c r="BB746" s="673">
        <v>44</v>
      </c>
      <c r="BC746" s="352">
        <v>64</v>
      </c>
      <c r="BD746" s="611">
        <v>0.43099999999999999</v>
      </c>
      <c r="BE746" s="422"/>
    </row>
    <row r="747" spans="1:57" s="351" customFormat="1" ht="15" customHeight="1" x14ac:dyDescent="0.25">
      <c r="A747" s="511">
        <v>88</v>
      </c>
      <c r="B747" s="422" t="s">
        <v>538</v>
      </c>
      <c r="C747" s="742" t="s">
        <v>539</v>
      </c>
      <c r="D747" s="559" t="s">
        <v>29</v>
      </c>
      <c r="E747" s="559">
        <v>16</v>
      </c>
      <c r="F747" s="559">
        <v>57</v>
      </c>
      <c r="G747" s="559" t="s">
        <v>536</v>
      </c>
      <c r="H747" s="557"/>
      <c r="I747" s="557"/>
      <c r="J747" s="557"/>
      <c r="K747" s="557"/>
      <c r="L747" s="557"/>
      <c r="M747" s="557"/>
      <c r="N747" s="557"/>
      <c r="O747" s="557"/>
      <c r="P747" s="557"/>
      <c r="Q747" s="557"/>
      <c r="R747" s="557"/>
      <c r="S747" s="557"/>
      <c r="T747" s="557"/>
      <c r="U747" s="557"/>
      <c r="V747" s="557"/>
      <c r="W747" s="557"/>
      <c r="X747" s="557"/>
      <c r="Y747" s="557"/>
      <c r="Z747" s="557"/>
      <c r="AA747" s="557"/>
      <c r="AB747" s="557"/>
      <c r="AC747" s="557"/>
      <c r="AD747" s="557"/>
      <c r="AE747" s="557"/>
      <c r="AF747" s="729">
        <v>139</v>
      </c>
      <c r="AG747" s="729"/>
      <c r="AH747" s="729"/>
      <c r="AI747" s="729">
        <v>139</v>
      </c>
      <c r="AJ747" s="557"/>
      <c r="AK747" s="557"/>
      <c r="AL747" s="557"/>
      <c r="AM747" s="557"/>
      <c r="AN747" s="557"/>
      <c r="AO747" s="557"/>
      <c r="AP747" s="557"/>
      <c r="AQ747" s="557"/>
      <c r="AR747" s="341">
        <f t="shared" si="119"/>
        <v>139</v>
      </c>
      <c r="AS747" s="341"/>
      <c r="AT747" s="341"/>
      <c r="AU747" s="317">
        <f>AR747+AS747+AT747</f>
        <v>139</v>
      </c>
      <c r="AV747" s="332">
        <f>((AU747/BC747)*BB747)/1000</f>
        <v>9.5562499999999995E-2</v>
      </c>
      <c r="AW747" s="558">
        <f>(AU747*BD747)/1000</f>
        <v>5.9908999999999997E-2</v>
      </c>
      <c r="AX747" s="560"/>
      <c r="AY747" s="560"/>
      <c r="AZ747" s="359"/>
      <c r="BA747" s="359"/>
      <c r="BB747" s="673">
        <v>44</v>
      </c>
      <c r="BC747" s="352">
        <v>64</v>
      </c>
      <c r="BD747" s="611">
        <v>0.43099999999999999</v>
      </c>
      <c r="BE747" s="565"/>
    </row>
    <row r="748" spans="1:57" s="351" customFormat="1" ht="15" customHeight="1" x14ac:dyDescent="0.25">
      <c r="A748" s="566"/>
      <c r="B748" s="567"/>
      <c r="C748" s="376" t="s">
        <v>52</v>
      </c>
      <c r="D748" s="568"/>
      <c r="E748" s="568"/>
      <c r="F748" s="568"/>
      <c r="G748" s="568"/>
      <c r="H748" s="569"/>
      <c r="I748" s="569"/>
      <c r="J748" s="569"/>
      <c r="K748" s="569"/>
      <c r="L748" s="569">
        <f>SUM(L660:L747)</f>
        <v>7015</v>
      </c>
      <c r="M748" s="569">
        <f>SUM(M660:M747)</f>
        <v>395</v>
      </c>
      <c r="N748" s="569"/>
      <c r="O748" s="569">
        <f>SUM(O660:O747)</f>
        <v>7410</v>
      </c>
      <c r="P748" s="569"/>
      <c r="Q748" s="569"/>
      <c r="R748" s="569"/>
      <c r="S748" s="569"/>
      <c r="T748" s="569">
        <f>SUM(T660:T747)</f>
        <v>241</v>
      </c>
      <c r="U748" s="569">
        <f>SUM(U660:U747)</f>
        <v>1</v>
      </c>
      <c r="V748" s="569"/>
      <c r="W748" s="569">
        <f>SUM(W660:W747)</f>
        <v>242</v>
      </c>
      <c r="X748" s="569"/>
      <c r="Y748" s="569"/>
      <c r="Z748" s="569"/>
      <c r="AA748" s="569"/>
      <c r="AB748" s="569"/>
      <c r="AC748" s="569"/>
      <c r="AD748" s="569"/>
      <c r="AE748" s="569"/>
      <c r="AF748" s="569">
        <f>SUM(AF660:AF747)</f>
        <v>20365</v>
      </c>
      <c r="AG748" s="569">
        <f>SUM(AG660:AG747)</f>
        <v>172</v>
      </c>
      <c r="AH748" s="569"/>
      <c r="AI748" s="569">
        <f>SUM(AI660:AI747)</f>
        <v>20537</v>
      </c>
      <c r="AJ748" s="569"/>
      <c r="AK748" s="569"/>
      <c r="AL748" s="569"/>
      <c r="AM748" s="569"/>
      <c r="AN748" s="569"/>
      <c r="AO748" s="569"/>
      <c r="AP748" s="569"/>
      <c r="AQ748" s="569"/>
      <c r="AR748" s="569">
        <f>SUM(AR660:AR747)</f>
        <v>27621</v>
      </c>
      <c r="AS748" s="569">
        <f>SUM(AS660:AS747)</f>
        <v>568</v>
      </c>
      <c r="AT748" s="569"/>
      <c r="AU748" s="569">
        <f>SUM(AU660:AU747)</f>
        <v>28189</v>
      </c>
      <c r="AV748" s="570">
        <f>SUM(AV660:AV747)</f>
        <v>19.379937500000004</v>
      </c>
      <c r="AW748" s="570">
        <f>SUM(AW660:AW747)</f>
        <v>12.149459</v>
      </c>
      <c r="AX748" s="571"/>
      <c r="AY748" s="571"/>
      <c r="AZ748" s="572"/>
      <c r="BA748" s="573"/>
      <c r="BB748" s="567"/>
      <c r="BC748" s="574"/>
      <c r="BD748" s="575"/>
      <c r="BE748" s="576"/>
    </row>
    <row r="749" spans="1:57" s="351" customFormat="1" ht="15" customHeight="1" x14ac:dyDescent="0.25">
      <c r="A749" s="312">
        <v>1</v>
      </c>
      <c r="B749" s="537">
        <v>51.000000882999998</v>
      </c>
      <c r="C749" s="742" t="s">
        <v>541</v>
      </c>
      <c r="D749" s="422" t="s">
        <v>29</v>
      </c>
      <c r="E749" s="559">
        <v>6</v>
      </c>
      <c r="F749" s="559">
        <v>88</v>
      </c>
      <c r="G749" s="559">
        <v>33</v>
      </c>
      <c r="H749" s="565"/>
      <c r="I749" s="565"/>
      <c r="J749" s="565"/>
      <c r="K749" s="341"/>
      <c r="L749" s="565"/>
      <c r="M749" s="565"/>
      <c r="N749" s="565"/>
      <c r="O749" s="565"/>
      <c r="P749" s="565"/>
      <c r="Q749" s="565"/>
      <c r="R749" s="565"/>
      <c r="S749" s="565"/>
      <c r="T749" s="565"/>
      <c r="U749" s="565"/>
      <c r="V749" s="565"/>
      <c r="W749" s="565"/>
      <c r="X749" s="341">
        <v>1</v>
      </c>
      <c r="Y749" s="557"/>
      <c r="Z749" s="557"/>
      <c r="AA749" s="317">
        <f>SUM(X749:Z749)</f>
        <v>1</v>
      </c>
      <c r="AB749" s="317"/>
      <c r="AC749" s="317"/>
      <c r="AD749" s="317"/>
      <c r="AE749" s="317"/>
      <c r="AF749" s="317"/>
      <c r="AG749" s="317"/>
      <c r="AH749" s="317"/>
      <c r="AI749" s="317"/>
      <c r="AJ749" s="317"/>
      <c r="AK749" s="317"/>
      <c r="AL749" s="317"/>
      <c r="AM749" s="317"/>
      <c r="AN749" s="317"/>
      <c r="AO749" s="317"/>
      <c r="AP749" s="317"/>
      <c r="AQ749" s="317"/>
      <c r="AR749" s="341">
        <f t="shared" ref="AR749:AR765" si="123">L749+P749+T749+X749+AB749+AF749+AJ749+AN749+H749</f>
        <v>1</v>
      </c>
      <c r="AS749" s="341"/>
      <c r="AT749" s="341"/>
      <c r="AU749" s="317">
        <f t="shared" ref="AU749:AU765" si="124">AR749+AS749+AT749</f>
        <v>1</v>
      </c>
      <c r="AV749" s="332">
        <f t="shared" ref="AV749:AV765" si="125">((AU749/BC749)*BB749)/1000</f>
        <v>6.8749999999999996E-4</v>
      </c>
      <c r="AW749" s="558">
        <f t="shared" ref="AW749:AW765" si="126">(AU749*BD749)/1000</f>
        <v>4.3100000000000001E-4</v>
      </c>
      <c r="AX749" s="559"/>
      <c r="AY749" s="560"/>
      <c r="AZ749" s="560"/>
      <c r="BA749" s="561"/>
      <c r="BB749" s="312">
        <v>44</v>
      </c>
      <c r="BC749" s="312">
        <v>64</v>
      </c>
      <c r="BD749" s="618">
        <v>0.43099999999999999</v>
      </c>
      <c r="BE749" s="565"/>
    </row>
    <row r="750" spans="1:57" s="351" customFormat="1" ht="15" customHeight="1" x14ac:dyDescent="0.25">
      <c r="A750" s="312">
        <v>2</v>
      </c>
      <c r="B750" s="537">
        <v>51.000000882999998</v>
      </c>
      <c r="C750" s="742" t="s">
        <v>541</v>
      </c>
      <c r="D750" s="422" t="s">
        <v>29</v>
      </c>
      <c r="E750" s="559">
        <v>4</v>
      </c>
      <c r="F750" s="559">
        <v>88</v>
      </c>
      <c r="G750" s="559">
        <v>33</v>
      </c>
      <c r="H750" s="565"/>
      <c r="I750" s="565"/>
      <c r="J750" s="565"/>
      <c r="K750" s="341"/>
      <c r="L750" s="565"/>
      <c r="M750" s="565"/>
      <c r="N750" s="565"/>
      <c r="O750" s="565"/>
      <c r="P750" s="565"/>
      <c r="Q750" s="565"/>
      <c r="R750" s="565"/>
      <c r="S750" s="565"/>
      <c r="T750" s="565"/>
      <c r="U750" s="565"/>
      <c r="V750" s="565"/>
      <c r="W750" s="565"/>
      <c r="X750" s="341">
        <v>4</v>
      </c>
      <c r="Y750" s="557"/>
      <c r="Z750" s="557"/>
      <c r="AA750" s="317">
        <f>SUM(X750:Z750)</f>
        <v>4</v>
      </c>
      <c r="AB750" s="317"/>
      <c r="AC750" s="317"/>
      <c r="AD750" s="317"/>
      <c r="AE750" s="317"/>
      <c r="AF750" s="317"/>
      <c r="AG750" s="317"/>
      <c r="AH750" s="317"/>
      <c r="AI750" s="317"/>
      <c r="AJ750" s="317"/>
      <c r="AK750" s="317"/>
      <c r="AL750" s="317"/>
      <c r="AM750" s="317"/>
      <c r="AN750" s="317"/>
      <c r="AO750" s="317"/>
      <c r="AP750" s="317"/>
      <c r="AQ750" s="317"/>
      <c r="AR750" s="341">
        <f t="shared" si="123"/>
        <v>4</v>
      </c>
      <c r="AS750" s="341"/>
      <c r="AT750" s="341"/>
      <c r="AU750" s="317">
        <f t="shared" si="124"/>
        <v>4</v>
      </c>
      <c r="AV750" s="332">
        <f t="shared" si="125"/>
        <v>2.7499999999999998E-3</v>
      </c>
      <c r="AW750" s="558">
        <f t="shared" si="126"/>
        <v>1.7240000000000001E-3</v>
      </c>
      <c r="AX750" s="559"/>
      <c r="AY750" s="560"/>
      <c r="AZ750" s="560"/>
      <c r="BA750" s="561"/>
      <c r="BB750" s="312">
        <v>44</v>
      </c>
      <c r="BC750" s="312">
        <v>64</v>
      </c>
      <c r="BD750" s="618">
        <v>0.43099999999999999</v>
      </c>
      <c r="BE750" s="565"/>
    </row>
    <row r="751" spans="1:57" s="351" customFormat="1" ht="15" customHeight="1" x14ac:dyDescent="0.25">
      <c r="A751" s="312">
        <v>3</v>
      </c>
      <c r="B751" s="422" t="s">
        <v>542</v>
      </c>
      <c r="C751" s="742" t="s">
        <v>541</v>
      </c>
      <c r="D751" s="620" t="s">
        <v>33</v>
      </c>
      <c r="E751" s="603">
        <v>3</v>
      </c>
      <c r="F751" s="603">
        <v>87</v>
      </c>
      <c r="G751" s="603">
        <v>33</v>
      </c>
      <c r="H751" s="601"/>
      <c r="I751" s="601"/>
      <c r="J751" s="601"/>
      <c r="K751" s="591"/>
      <c r="L751" s="601"/>
      <c r="M751" s="601"/>
      <c r="N751" s="601"/>
      <c r="O751" s="601"/>
      <c r="P751" s="601"/>
      <c r="Q751" s="601"/>
      <c r="R751" s="601"/>
      <c r="S751" s="601"/>
      <c r="T751" s="591">
        <v>14</v>
      </c>
      <c r="U751" s="341"/>
      <c r="V751" s="591"/>
      <c r="W751" s="341">
        <f>SUM(T751:V751)</f>
        <v>14</v>
      </c>
      <c r="X751" s="591"/>
      <c r="Y751" s="591"/>
      <c r="Z751" s="591"/>
      <c r="AA751" s="591"/>
      <c r="AB751" s="601"/>
      <c r="AC751" s="601"/>
      <c r="AD751" s="601"/>
      <c r="AE751" s="601"/>
      <c r="AF751" s="601"/>
      <c r="AG751" s="601"/>
      <c r="AH751" s="601"/>
      <c r="AI751" s="601"/>
      <c r="AJ751" s="591"/>
      <c r="AK751" s="591"/>
      <c r="AL751" s="591"/>
      <c r="AM751" s="591"/>
      <c r="AN751" s="591"/>
      <c r="AO751" s="591"/>
      <c r="AP751" s="591"/>
      <c r="AQ751" s="591"/>
      <c r="AR751" s="341">
        <f t="shared" si="123"/>
        <v>14</v>
      </c>
      <c r="AS751" s="341"/>
      <c r="AT751" s="341"/>
      <c r="AU751" s="317">
        <f t="shared" si="124"/>
        <v>14</v>
      </c>
      <c r="AV751" s="332">
        <f t="shared" si="125"/>
        <v>9.6249999999999999E-3</v>
      </c>
      <c r="AW751" s="558">
        <f t="shared" si="126"/>
        <v>6.0339999999999994E-3</v>
      </c>
      <c r="AX751" s="560"/>
      <c r="AY751" s="560"/>
      <c r="AZ751" s="560"/>
      <c r="BA751" s="561"/>
      <c r="BB751" s="312">
        <v>44</v>
      </c>
      <c r="BC751" s="312">
        <v>64</v>
      </c>
      <c r="BD751" s="618">
        <v>0.43099999999999999</v>
      </c>
      <c r="BE751" s="622"/>
    </row>
    <row r="752" spans="1:57" s="351" customFormat="1" ht="15" customHeight="1" x14ac:dyDescent="0.25">
      <c r="A752" s="312">
        <v>4</v>
      </c>
      <c r="B752" s="537">
        <v>51.000000882999998</v>
      </c>
      <c r="C752" s="742" t="s">
        <v>541</v>
      </c>
      <c r="D752" s="422" t="s">
        <v>29</v>
      </c>
      <c r="E752" s="559">
        <v>3</v>
      </c>
      <c r="F752" s="559">
        <v>87</v>
      </c>
      <c r="G752" s="559">
        <v>33</v>
      </c>
      <c r="H752" s="565"/>
      <c r="I752" s="565"/>
      <c r="J752" s="565"/>
      <c r="K752" s="341"/>
      <c r="L752" s="565"/>
      <c r="M752" s="565"/>
      <c r="N752" s="565"/>
      <c r="O752" s="565"/>
      <c r="P752" s="565"/>
      <c r="Q752" s="565"/>
      <c r="R752" s="565"/>
      <c r="S752" s="565"/>
      <c r="T752" s="565"/>
      <c r="U752" s="565"/>
      <c r="V752" s="565"/>
      <c r="W752" s="565"/>
      <c r="X752" s="341">
        <v>1</v>
      </c>
      <c r="Y752" s="557"/>
      <c r="Z752" s="557"/>
      <c r="AA752" s="317">
        <f>SUM(X752:Z752)</f>
        <v>1</v>
      </c>
      <c r="AB752" s="317"/>
      <c r="AC752" s="317"/>
      <c r="AD752" s="317"/>
      <c r="AE752" s="317"/>
      <c r="AF752" s="317"/>
      <c r="AG752" s="317"/>
      <c r="AH752" s="317"/>
      <c r="AI752" s="317"/>
      <c r="AJ752" s="317"/>
      <c r="AK752" s="317"/>
      <c r="AL752" s="317"/>
      <c r="AM752" s="317"/>
      <c r="AN752" s="317"/>
      <c r="AO752" s="317"/>
      <c r="AP752" s="317"/>
      <c r="AQ752" s="317"/>
      <c r="AR752" s="341">
        <f t="shared" si="123"/>
        <v>1</v>
      </c>
      <c r="AS752" s="341"/>
      <c r="AT752" s="341"/>
      <c r="AU752" s="317">
        <f t="shared" si="124"/>
        <v>1</v>
      </c>
      <c r="AV752" s="332">
        <f t="shared" si="125"/>
        <v>6.8749999999999996E-4</v>
      </c>
      <c r="AW752" s="558">
        <f t="shared" si="126"/>
        <v>4.3100000000000001E-4</v>
      </c>
      <c r="AX752" s="559"/>
      <c r="AY752" s="560"/>
      <c r="AZ752" s="560"/>
      <c r="BA752" s="561"/>
      <c r="BB752" s="312">
        <v>44</v>
      </c>
      <c r="BC752" s="312">
        <v>64</v>
      </c>
      <c r="BD752" s="618">
        <v>0.43099999999999999</v>
      </c>
      <c r="BE752" s="565"/>
    </row>
    <row r="753" spans="1:57" s="351" customFormat="1" ht="15" customHeight="1" x14ac:dyDescent="0.25">
      <c r="A753" s="312">
        <v>5</v>
      </c>
      <c r="B753" s="537">
        <v>51.000000882999998</v>
      </c>
      <c r="C753" s="742" t="s">
        <v>541</v>
      </c>
      <c r="D753" s="422" t="s">
        <v>29</v>
      </c>
      <c r="E753" s="559">
        <v>4</v>
      </c>
      <c r="F753" s="559">
        <v>86</v>
      </c>
      <c r="G753" s="559">
        <v>33</v>
      </c>
      <c r="H753" s="565"/>
      <c r="I753" s="565"/>
      <c r="J753" s="565"/>
      <c r="K753" s="341"/>
      <c r="L753" s="565"/>
      <c r="M753" s="565"/>
      <c r="N753" s="565"/>
      <c r="O753" s="565"/>
      <c r="P753" s="565"/>
      <c r="Q753" s="565"/>
      <c r="R753" s="565"/>
      <c r="S753" s="565"/>
      <c r="T753" s="565"/>
      <c r="U753" s="565"/>
      <c r="V753" s="565"/>
      <c r="W753" s="565"/>
      <c r="X753" s="341">
        <v>1</v>
      </c>
      <c r="Y753" s="557"/>
      <c r="Z753" s="557"/>
      <c r="AA753" s="317">
        <f>SUM(X753:Z753)</f>
        <v>1</v>
      </c>
      <c r="AB753" s="317"/>
      <c r="AC753" s="317"/>
      <c r="AD753" s="317"/>
      <c r="AE753" s="317"/>
      <c r="AF753" s="317"/>
      <c r="AG753" s="317"/>
      <c r="AH753" s="317"/>
      <c r="AI753" s="317"/>
      <c r="AJ753" s="317"/>
      <c r="AK753" s="317"/>
      <c r="AL753" s="317"/>
      <c r="AM753" s="317"/>
      <c r="AN753" s="317"/>
      <c r="AO753" s="317"/>
      <c r="AP753" s="317"/>
      <c r="AQ753" s="317"/>
      <c r="AR753" s="341">
        <f t="shared" si="123"/>
        <v>1</v>
      </c>
      <c r="AS753" s="341"/>
      <c r="AT753" s="341"/>
      <c r="AU753" s="317">
        <f t="shared" si="124"/>
        <v>1</v>
      </c>
      <c r="AV753" s="332">
        <f t="shared" si="125"/>
        <v>6.8749999999999996E-4</v>
      </c>
      <c r="AW753" s="558">
        <f t="shared" si="126"/>
        <v>4.3100000000000001E-4</v>
      </c>
      <c r="AX753" s="559"/>
      <c r="AY753" s="560"/>
      <c r="AZ753" s="560"/>
      <c r="BA753" s="561"/>
      <c r="BB753" s="312">
        <v>44</v>
      </c>
      <c r="BC753" s="312">
        <v>64</v>
      </c>
      <c r="BD753" s="618">
        <v>0.43099999999999999</v>
      </c>
      <c r="BE753" s="565"/>
    </row>
    <row r="754" spans="1:57" s="351" customFormat="1" ht="15" customHeight="1" x14ac:dyDescent="0.25">
      <c r="A754" s="312">
        <v>6</v>
      </c>
      <c r="B754" s="422" t="s">
        <v>542</v>
      </c>
      <c r="C754" s="742" t="s">
        <v>541</v>
      </c>
      <c r="D754" s="559" t="s">
        <v>29</v>
      </c>
      <c r="E754" s="559">
        <v>2</v>
      </c>
      <c r="F754" s="559">
        <v>86</v>
      </c>
      <c r="G754" s="559">
        <v>33</v>
      </c>
      <c r="H754" s="557"/>
      <c r="I754" s="557"/>
      <c r="J754" s="557"/>
      <c r="K754" s="557"/>
      <c r="L754" s="557"/>
      <c r="M754" s="557"/>
      <c r="N754" s="557"/>
      <c r="O754" s="557"/>
      <c r="P754" s="557"/>
      <c r="Q754" s="557"/>
      <c r="R754" s="557"/>
      <c r="S754" s="557"/>
      <c r="T754" s="557"/>
      <c r="U754" s="557"/>
      <c r="V754" s="557"/>
      <c r="W754" s="557"/>
      <c r="X754" s="557"/>
      <c r="Y754" s="557"/>
      <c r="Z754" s="557"/>
      <c r="AA754" s="557"/>
      <c r="AB754" s="557"/>
      <c r="AC754" s="557"/>
      <c r="AD754" s="557"/>
      <c r="AE754" s="557"/>
      <c r="AF754" s="341">
        <v>140</v>
      </c>
      <c r="AG754" s="628"/>
      <c r="AH754" s="628"/>
      <c r="AI754" s="341">
        <v>140</v>
      </c>
      <c r="AJ754" s="557"/>
      <c r="AK754" s="557"/>
      <c r="AL754" s="557"/>
      <c r="AM754" s="557"/>
      <c r="AN754" s="557"/>
      <c r="AO754" s="557"/>
      <c r="AP754" s="557"/>
      <c r="AQ754" s="557"/>
      <c r="AR754" s="341">
        <f t="shared" si="123"/>
        <v>140</v>
      </c>
      <c r="AS754" s="341"/>
      <c r="AT754" s="341"/>
      <c r="AU754" s="317">
        <f t="shared" si="124"/>
        <v>140</v>
      </c>
      <c r="AV754" s="332">
        <f t="shared" si="125"/>
        <v>9.6250000000000002E-2</v>
      </c>
      <c r="AW754" s="558">
        <f t="shared" si="126"/>
        <v>6.0339999999999998E-2</v>
      </c>
      <c r="AX754" s="560"/>
      <c r="AY754" s="560"/>
      <c r="AZ754" s="318"/>
      <c r="BA754" s="359"/>
      <c r="BB754" s="312">
        <v>44</v>
      </c>
      <c r="BC754" s="312">
        <v>64</v>
      </c>
      <c r="BD754" s="618">
        <v>0.43099999999999999</v>
      </c>
      <c r="BE754" s="565"/>
    </row>
    <row r="755" spans="1:57" s="351" customFormat="1" ht="15" customHeight="1" x14ac:dyDescent="0.25">
      <c r="A755" s="312">
        <v>7</v>
      </c>
      <c r="B755" s="422" t="s">
        <v>542</v>
      </c>
      <c r="C755" s="742" t="s">
        <v>541</v>
      </c>
      <c r="D755" s="620" t="s">
        <v>33</v>
      </c>
      <c r="E755" s="603">
        <v>1</v>
      </c>
      <c r="F755" s="603">
        <v>86</v>
      </c>
      <c r="G755" s="603">
        <v>33</v>
      </c>
      <c r="H755" s="601"/>
      <c r="I755" s="601"/>
      <c r="J755" s="601"/>
      <c r="K755" s="591"/>
      <c r="L755" s="601"/>
      <c r="M755" s="601"/>
      <c r="N755" s="601"/>
      <c r="O755" s="601"/>
      <c r="P755" s="601"/>
      <c r="Q755" s="601"/>
      <c r="R755" s="601"/>
      <c r="S755" s="601"/>
      <c r="T755" s="591">
        <v>1</v>
      </c>
      <c r="U755" s="341"/>
      <c r="V755" s="591"/>
      <c r="W755" s="341">
        <f>SUM(T755:V755)</f>
        <v>1</v>
      </c>
      <c r="X755" s="591"/>
      <c r="Y755" s="591"/>
      <c r="Z755" s="591"/>
      <c r="AA755" s="591"/>
      <c r="AB755" s="601"/>
      <c r="AC755" s="601"/>
      <c r="AD755" s="601"/>
      <c r="AE755" s="601"/>
      <c r="AF755" s="601"/>
      <c r="AG755" s="601"/>
      <c r="AH755" s="601"/>
      <c r="AI755" s="601"/>
      <c r="AJ755" s="591"/>
      <c r="AK755" s="591"/>
      <c r="AL755" s="591"/>
      <c r="AM755" s="591"/>
      <c r="AN755" s="591"/>
      <c r="AO755" s="591"/>
      <c r="AP755" s="591"/>
      <c r="AQ755" s="591"/>
      <c r="AR755" s="341">
        <f t="shared" si="123"/>
        <v>1</v>
      </c>
      <c r="AS755" s="341"/>
      <c r="AT755" s="341"/>
      <c r="AU755" s="317">
        <f t="shared" si="124"/>
        <v>1</v>
      </c>
      <c r="AV755" s="332">
        <f t="shared" si="125"/>
        <v>6.8749999999999996E-4</v>
      </c>
      <c r="AW755" s="558">
        <f t="shared" si="126"/>
        <v>4.3100000000000001E-4</v>
      </c>
      <c r="AX755" s="560"/>
      <c r="AY755" s="560"/>
      <c r="AZ755" s="560"/>
      <c r="BA755" s="561"/>
      <c r="BB755" s="312">
        <v>44</v>
      </c>
      <c r="BC755" s="312">
        <v>64</v>
      </c>
      <c r="BD755" s="618">
        <v>0.43099999999999999</v>
      </c>
      <c r="BE755" s="622"/>
    </row>
    <row r="756" spans="1:57" s="351" customFormat="1" ht="15" customHeight="1" x14ac:dyDescent="0.25">
      <c r="A756" s="312">
        <v>8</v>
      </c>
      <c r="B756" s="422" t="s">
        <v>542</v>
      </c>
      <c r="C756" s="742" t="s">
        <v>541</v>
      </c>
      <c r="D756" s="620" t="s">
        <v>33</v>
      </c>
      <c r="E756" s="603">
        <v>1</v>
      </c>
      <c r="F756" s="603">
        <v>85</v>
      </c>
      <c r="G756" s="603">
        <v>3144</v>
      </c>
      <c r="H756" s="601"/>
      <c r="I756" s="601"/>
      <c r="J756" s="601"/>
      <c r="K756" s="591"/>
      <c r="L756" s="601"/>
      <c r="M756" s="601"/>
      <c r="N756" s="601"/>
      <c r="O756" s="601"/>
      <c r="P756" s="601"/>
      <c r="Q756" s="601"/>
      <c r="R756" s="601"/>
      <c r="S756" s="601"/>
      <c r="T756" s="591">
        <v>128</v>
      </c>
      <c r="U756" s="341"/>
      <c r="V756" s="591"/>
      <c r="W756" s="341">
        <f>SUM(T756:V756)</f>
        <v>128</v>
      </c>
      <c r="X756" s="591"/>
      <c r="Y756" s="591"/>
      <c r="Z756" s="591"/>
      <c r="AA756" s="591"/>
      <c r="AB756" s="601"/>
      <c r="AC756" s="601"/>
      <c r="AD756" s="601"/>
      <c r="AE756" s="601"/>
      <c r="AF756" s="601"/>
      <c r="AG756" s="601"/>
      <c r="AH756" s="601"/>
      <c r="AI756" s="601"/>
      <c r="AJ756" s="591"/>
      <c r="AK756" s="591"/>
      <c r="AL756" s="591"/>
      <c r="AM756" s="591"/>
      <c r="AN756" s="591"/>
      <c r="AO756" s="591"/>
      <c r="AP756" s="591"/>
      <c r="AQ756" s="591"/>
      <c r="AR756" s="341">
        <f t="shared" si="123"/>
        <v>128</v>
      </c>
      <c r="AS756" s="341"/>
      <c r="AT756" s="341"/>
      <c r="AU756" s="317">
        <f t="shared" si="124"/>
        <v>128</v>
      </c>
      <c r="AV756" s="332">
        <f t="shared" si="125"/>
        <v>8.7999999999999995E-2</v>
      </c>
      <c r="AW756" s="558">
        <f t="shared" si="126"/>
        <v>5.5168000000000002E-2</v>
      </c>
      <c r="AX756" s="560"/>
      <c r="AY756" s="560"/>
      <c r="AZ756" s="560"/>
      <c r="BA756" s="561"/>
      <c r="BB756" s="312">
        <v>44</v>
      </c>
      <c r="BC756" s="312">
        <v>64</v>
      </c>
      <c r="BD756" s="618">
        <v>0.43099999999999999</v>
      </c>
      <c r="BE756" s="622"/>
    </row>
    <row r="757" spans="1:57" s="351" customFormat="1" ht="15" customHeight="1" x14ac:dyDescent="0.25">
      <c r="A757" s="312">
        <v>9</v>
      </c>
      <c r="B757" s="537">
        <v>51.000000882999998</v>
      </c>
      <c r="C757" s="742" t="s">
        <v>541</v>
      </c>
      <c r="D757" s="422" t="s">
        <v>29</v>
      </c>
      <c r="E757" s="559">
        <v>1</v>
      </c>
      <c r="F757" s="559">
        <v>85</v>
      </c>
      <c r="G757" s="559">
        <v>3144</v>
      </c>
      <c r="H757" s="565"/>
      <c r="I757" s="565"/>
      <c r="J757" s="565"/>
      <c r="K757" s="341"/>
      <c r="L757" s="565"/>
      <c r="M757" s="565"/>
      <c r="N757" s="565"/>
      <c r="O757" s="565"/>
      <c r="P757" s="565"/>
      <c r="Q757" s="565"/>
      <c r="R757" s="565"/>
      <c r="S757" s="565"/>
      <c r="T757" s="565"/>
      <c r="U757" s="565"/>
      <c r="V757" s="565"/>
      <c r="W757" s="565"/>
      <c r="X757" s="341">
        <v>6</v>
      </c>
      <c r="Y757" s="557"/>
      <c r="Z757" s="557"/>
      <c r="AA757" s="317">
        <f>SUM(X757:Z757)</f>
        <v>6</v>
      </c>
      <c r="AB757" s="317"/>
      <c r="AC757" s="317"/>
      <c r="AD757" s="317"/>
      <c r="AE757" s="317"/>
      <c r="AF757" s="317"/>
      <c r="AG757" s="317"/>
      <c r="AH757" s="317"/>
      <c r="AI757" s="317"/>
      <c r="AJ757" s="317"/>
      <c r="AK757" s="317"/>
      <c r="AL757" s="317"/>
      <c r="AM757" s="317"/>
      <c r="AN757" s="317"/>
      <c r="AO757" s="317"/>
      <c r="AP757" s="317"/>
      <c r="AQ757" s="317"/>
      <c r="AR757" s="341">
        <f t="shared" si="123"/>
        <v>6</v>
      </c>
      <c r="AS757" s="341"/>
      <c r="AT757" s="341"/>
      <c r="AU757" s="317">
        <f t="shared" si="124"/>
        <v>6</v>
      </c>
      <c r="AV757" s="332">
        <f t="shared" si="125"/>
        <v>4.1250000000000002E-3</v>
      </c>
      <c r="AW757" s="558">
        <f t="shared" si="126"/>
        <v>2.5859999999999998E-3</v>
      </c>
      <c r="AX757" s="559"/>
      <c r="AY757" s="560"/>
      <c r="AZ757" s="560"/>
      <c r="BA757" s="561"/>
      <c r="BB757" s="312">
        <v>44</v>
      </c>
      <c r="BC757" s="312">
        <v>64</v>
      </c>
      <c r="BD757" s="618">
        <v>0.43099999999999999</v>
      </c>
      <c r="BE757" s="565"/>
    </row>
    <row r="758" spans="1:57" s="351" customFormat="1" ht="15" customHeight="1" x14ac:dyDescent="0.25">
      <c r="A758" s="312">
        <v>10</v>
      </c>
      <c r="B758" s="422" t="s">
        <v>542</v>
      </c>
      <c r="C758" s="742" t="s">
        <v>541</v>
      </c>
      <c r="D758" s="620" t="s">
        <v>33</v>
      </c>
      <c r="E758" s="603">
        <v>9</v>
      </c>
      <c r="F758" s="603">
        <v>84</v>
      </c>
      <c r="G758" s="603">
        <v>3144</v>
      </c>
      <c r="H758" s="601"/>
      <c r="I758" s="601"/>
      <c r="J758" s="601"/>
      <c r="K758" s="591"/>
      <c r="L758" s="601"/>
      <c r="M758" s="601"/>
      <c r="N758" s="601"/>
      <c r="O758" s="601"/>
      <c r="P758" s="601"/>
      <c r="Q758" s="601"/>
      <c r="R758" s="601"/>
      <c r="S758" s="601"/>
      <c r="T758" s="591">
        <v>5</v>
      </c>
      <c r="U758" s="341"/>
      <c r="V758" s="591"/>
      <c r="W758" s="341">
        <f>SUM(T758:V758)</f>
        <v>5</v>
      </c>
      <c r="X758" s="591"/>
      <c r="Y758" s="591"/>
      <c r="Z758" s="591"/>
      <c r="AA758" s="591"/>
      <c r="AB758" s="601"/>
      <c r="AC758" s="601"/>
      <c r="AD758" s="601"/>
      <c r="AE758" s="601"/>
      <c r="AF758" s="601"/>
      <c r="AG758" s="601"/>
      <c r="AH758" s="601"/>
      <c r="AI758" s="601"/>
      <c r="AJ758" s="591"/>
      <c r="AK758" s="591"/>
      <c r="AL758" s="591"/>
      <c r="AM758" s="591"/>
      <c r="AN758" s="591"/>
      <c r="AO758" s="591"/>
      <c r="AP758" s="591"/>
      <c r="AQ758" s="591"/>
      <c r="AR758" s="341">
        <f t="shared" si="123"/>
        <v>5</v>
      </c>
      <c r="AS758" s="341"/>
      <c r="AT758" s="341"/>
      <c r="AU758" s="317">
        <f t="shared" si="124"/>
        <v>5</v>
      </c>
      <c r="AV758" s="332">
        <f t="shared" si="125"/>
        <v>3.4375E-3</v>
      </c>
      <c r="AW758" s="558">
        <f t="shared" si="126"/>
        <v>2.1549999999999998E-3</v>
      </c>
      <c r="AX758" s="560"/>
      <c r="AY758" s="560"/>
      <c r="AZ758" s="560"/>
      <c r="BA758" s="561"/>
      <c r="BB758" s="312">
        <v>44</v>
      </c>
      <c r="BC758" s="312">
        <v>64</v>
      </c>
      <c r="BD758" s="618">
        <v>0.43099999999999999</v>
      </c>
      <c r="BE758" s="622"/>
    </row>
    <row r="759" spans="1:57" s="351" customFormat="1" ht="15" customHeight="1" x14ac:dyDescent="0.25">
      <c r="A759" s="312">
        <v>11</v>
      </c>
      <c r="B759" s="537">
        <v>51.000000882999998</v>
      </c>
      <c r="C759" s="742" t="s">
        <v>541</v>
      </c>
      <c r="D759" s="422" t="s">
        <v>29</v>
      </c>
      <c r="E759" s="559">
        <v>9</v>
      </c>
      <c r="F759" s="559">
        <v>84</v>
      </c>
      <c r="G759" s="559">
        <v>3144</v>
      </c>
      <c r="H759" s="565"/>
      <c r="I759" s="565"/>
      <c r="J759" s="565"/>
      <c r="K759" s="341"/>
      <c r="L759" s="565"/>
      <c r="M759" s="565"/>
      <c r="N759" s="565"/>
      <c r="O759" s="565"/>
      <c r="P759" s="565"/>
      <c r="Q759" s="565"/>
      <c r="R759" s="565"/>
      <c r="S759" s="565"/>
      <c r="T759" s="565"/>
      <c r="U759" s="565"/>
      <c r="V759" s="565"/>
      <c r="W759" s="565"/>
      <c r="X759" s="341">
        <v>1</v>
      </c>
      <c r="Y759" s="557"/>
      <c r="Z759" s="557"/>
      <c r="AA759" s="317">
        <f>SUM(X759:Z759)</f>
        <v>1</v>
      </c>
      <c r="AB759" s="317"/>
      <c r="AC759" s="317"/>
      <c r="AD759" s="317"/>
      <c r="AE759" s="317"/>
      <c r="AF759" s="317"/>
      <c r="AG759" s="317"/>
      <c r="AH759" s="317"/>
      <c r="AI759" s="317"/>
      <c r="AJ759" s="317"/>
      <c r="AK759" s="317"/>
      <c r="AL759" s="317"/>
      <c r="AM759" s="317"/>
      <c r="AN759" s="317"/>
      <c r="AO759" s="317"/>
      <c r="AP759" s="317"/>
      <c r="AQ759" s="317"/>
      <c r="AR759" s="341">
        <f t="shared" si="123"/>
        <v>1</v>
      </c>
      <c r="AS759" s="341"/>
      <c r="AT759" s="341"/>
      <c r="AU759" s="317">
        <f t="shared" si="124"/>
        <v>1</v>
      </c>
      <c r="AV759" s="332">
        <f t="shared" si="125"/>
        <v>6.8749999999999996E-4</v>
      </c>
      <c r="AW759" s="558">
        <f t="shared" si="126"/>
        <v>4.3100000000000001E-4</v>
      </c>
      <c r="AX759" s="559"/>
      <c r="AY759" s="560"/>
      <c r="AZ759" s="560"/>
      <c r="BA759" s="561"/>
      <c r="BB759" s="312">
        <v>44</v>
      </c>
      <c r="BC759" s="312">
        <v>64</v>
      </c>
      <c r="BD759" s="618">
        <v>0.43099999999999999</v>
      </c>
      <c r="BE759" s="565"/>
    </row>
    <row r="760" spans="1:57" s="351" customFormat="1" ht="15" customHeight="1" x14ac:dyDescent="0.25">
      <c r="A760" s="312">
        <v>12</v>
      </c>
      <c r="B760" s="537">
        <v>51.000000882999998</v>
      </c>
      <c r="C760" s="742" t="s">
        <v>541</v>
      </c>
      <c r="D760" s="422" t="s">
        <v>29</v>
      </c>
      <c r="E760" s="559">
        <v>7</v>
      </c>
      <c r="F760" s="559">
        <v>84</v>
      </c>
      <c r="G760" s="559">
        <v>3144</v>
      </c>
      <c r="H760" s="565"/>
      <c r="I760" s="565"/>
      <c r="J760" s="565"/>
      <c r="K760" s="341"/>
      <c r="L760" s="565"/>
      <c r="M760" s="565"/>
      <c r="N760" s="565"/>
      <c r="O760" s="565"/>
      <c r="P760" s="565"/>
      <c r="Q760" s="565"/>
      <c r="R760" s="565"/>
      <c r="S760" s="565"/>
      <c r="T760" s="565"/>
      <c r="U760" s="565"/>
      <c r="V760" s="565"/>
      <c r="W760" s="565"/>
      <c r="X760" s="341">
        <v>1</v>
      </c>
      <c r="Y760" s="557"/>
      <c r="Z760" s="557"/>
      <c r="AA760" s="317">
        <f>SUM(X760:Z760)</f>
        <v>1</v>
      </c>
      <c r="AB760" s="317"/>
      <c r="AC760" s="317"/>
      <c r="AD760" s="317"/>
      <c r="AE760" s="317"/>
      <c r="AF760" s="317"/>
      <c r="AG760" s="317"/>
      <c r="AH760" s="317"/>
      <c r="AI760" s="317"/>
      <c r="AJ760" s="317"/>
      <c r="AK760" s="317"/>
      <c r="AL760" s="317"/>
      <c r="AM760" s="317"/>
      <c r="AN760" s="317"/>
      <c r="AO760" s="317"/>
      <c r="AP760" s="317"/>
      <c r="AQ760" s="317"/>
      <c r="AR760" s="341">
        <f t="shared" si="123"/>
        <v>1</v>
      </c>
      <c r="AS760" s="341"/>
      <c r="AT760" s="341"/>
      <c r="AU760" s="317">
        <f t="shared" si="124"/>
        <v>1</v>
      </c>
      <c r="AV760" s="332">
        <f t="shared" si="125"/>
        <v>6.8749999999999996E-4</v>
      </c>
      <c r="AW760" s="558">
        <f t="shared" si="126"/>
        <v>4.3100000000000001E-4</v>
      </c>
      <c r="AX760" s="559"/>
      <c r="AY760" s="560"/>
      <c r="AZ760" s="560"/>
      <c r="BA760" s="561"/>
      <c r="BB760" s="312">
        <v>44</v>
      </c>
      <c r="BC760" s="312">
        <v>64</v>
      </c>
      <c r="BD760" s="618">
        <v>0.43099999999999999</v>
      </c>
      <c r="BE760" s="565"/>
    </row>
    <row r="761" spans="1:57" s="351" customFormat="1" ht="15" customHeight="1" x14ac:dyDescent="0.25">
      <c r="A761" s="312">
        <v>13</v>
      </c>
      <c r="B761" s="422" t="s">
        <v>542</v>
      </c>
      <c r="C761" s="742" t="s">
        <v>541</v>
      </c>
      <c r="D761" s="559" t="s">
        <v>29</v>
      </c>
      <c r="E761" s="559">
        <v>30</v>
      </c>
      <c r="F761" s="559">
        <v>80</v>
      </c>
      <c r="G761" s="559">
        <v>3144</v>
      </c>
      <c r="H761" s="557"/>
      <c r="I761" s="557"/>
      <c r="J761" s="557"/>
      <c r="K761" s="557"/>
      <c r="L761" s="557"/>
      <c r="M761" s="557"/>
      <c r="N761" s="557"/>
      <c r="O761" s="557"/>
      <c r="P761" s="557"/>
      <c r="Q761" s="557"/>
      <c r="R761" s="557"/>
      <c r="S761" s="557"/>
      <c r="T761" s="557"/>
      <c r="U761" s="557"/>
      <c r="V761" s="557"/>
      <c r="W761" s="557"/>
      <c r="X761" s="557"/>
      <c r="Y761" s="557"/>
      <c r="Z761" s="557"/>
      <c r="AA761" s="557"/>
      <c r="AB761" s="557"/>
      <c r="AC761" s="557"/>
      <c r="AD761" s="557"/>
      <c r="AE761" s="557"/>
      <c r="AF761" s="341">
        <v>80</v>
      </c>
      <c r="AG761" s="628"/>
      <c r="AH761" s="628"/>
      <c r="AI761" s="341">
        <v>80</v>
      </c>
      <c r="AJ761" s="557"/>
      <c r="AK761" s="557"/>
      <c r="AL761" s="557"/>
      <c r="AM761" s="557"/>
      <c r="AN761" s="557"/>
      <c r="AO761" s="557"/>
      <c r="AP761" s="557"/>
      <c r="AQ761" s="557"/>
      <c r="AR761" s="341">
        <f t="shared" si="123"/>
        <v>80</v>
      </c>
      <c r="AS761" s="341"/>
      <c r="AT761" s="341"/>
      <c r="AU761" s="317">
        <f t="shared" si="124"/>
        <v>80</v>
      </c>
      <c r="AV761" s="332">
        <f t="shared" si="125"/>
        <v>5.5E-2</v>
      </c>
      <c r="AW761" s="558">
        <f t="shared" si="126"/>
        <v>3.4479999999999997E-2</v>
      </c>
      <c r="AX761" s="560"/>
      <c r="AY761" s="560"/>
      <c r="AZ761" s="318"/>
      <c r="BA761" s="359"/>
      <c r="BB761" s="312">
        <v>44</v>
      </c>
      <c r="BC761" s="312">
        <v>64</v>
      </c>
      <c r="BD761" s="618">
        <v>0.43099999999999999</v>
      </c>
      <c r="BE761" s="565"/>
    </row>
    <row r="762" spans="1:57" s="351" customFormat="1" ht="15" customHeight="1" x14ac:dyDescent="0.25">
      <c r="A762" s="312">
        <v>14</v>
      </c>
      <c r="B762" s="422" t="s">
        <v>542</v>
      </c>
      <c r="C762" s="742" t="s">
        <v>541</v>
      </c>
      <c r="D762" s="559" t="s">
        <v>29</v>
      </c>
      <c r="E762" s="559">
        <v>66</v>
      </c>
      <c r="F762" s="559">
        <v>78</v>
      </c>
      <c r="G762" s="559">
        <v>3144</v>
      </c>
      <c r="H762" s="557"/>
      <c r="I762" s="557"/>
      <c r="J762" s="557"/>
      <c r="K762" s="557"/>
      <c r="L762" s="557"/>
      <c r="M762" s="557"/>
      <c r="N762" s="557"/>
      <c r="O762" s="557"/>
      <c r="P762" s="557"/>
      <c r="Q762" s="557"/>
      <c r="R762" s="557"/>
      <c r="S762" s="557"/>
      <c r="T762" s="557"/>
      <c r="U762" s="557"/>
      <c r="V762" s="557"/>
      <c r="W762" s="557"/>
      <c r="X762" s="557"/>
      <c r="Y762" s="557"/>
      <c r="Z762" s="557"/>
      <c r="AA762" s="557"/>
      <c r="AB762" s="557"/>
      <c r="AC762" s="557"/>
      <c r="AD762" s="557"/>
      <c r="AE762" s="557"/>
      <c r="AF762" s="341">
        <v>128</v>
      </c>
      <c r="AG762" s="628"/>
      <c r="AH762" s="628"/>
      <c r="AI762" s="341">
        <v>128</v>
      </c>
      <c r="AJ762" s="557"/>
      <c r="AK762" s="557"/>
      <c r="AL762" s="557"/>
      <c r="AM762" s="557"/>
      <c r="AN762" s="557"/>
      <c r="AO762" s="557"/>
      <c r="AP762" s="557"/>
      <c r="AQ762" s="557"/>
      <c r="AR762" s="341">
        <f t="shared" si="123"/>
        <v>128</v>
      </c>
      <c r="AS762" s="341"/>
      <c r="AT762" s="341"/>
      <c r="AU762" s="317">
        <f t="shared" si="124"/>
        <v>128</v>
      </c>
      <c r="AV762" s="332">
        <f t="shared" si="125"/>
        <v>8.7999999999999995E-2</v>
      </c>
      <c r="AW762" s="558">
        <f t="shared" si="126"/>
        <v>5.5168000000000002E-2</v>
      </c>
      <c r="AX762" s="560"/>
      <c r="AY762" s="560"/>
      <c r="AZ762" s="318"/>
      <c r="BA762" s="359"/>
      <c r="BB762" s="312">
        <v>44</v>
      </c>
      <c r="BC762" s="312">
        <v>64</v>
      </c>
      <c r="BD762" s="618">
        <v>0.43099999999999999</v>
      </c>
      <c r="BE762" s="593"/>
    </row>
    <row r="763" spans="1:57" s="351" customFormat="1" ht="15" customHeight="1" x14ac:dyDescent="0.25">
      <c r="A763" s="312">
        <v>15</v>
      </c>
      <c r="B763" s="422" t="s">
        <v>542</v>
      </c>
      <c r="C763" s="742" t="s">
        <v>541</v>
      </c>
      <c r="D763" s="559" t="s">
        <v>29</v>
      </c>
      <c r="E763" s="559">
        <v>22</v>
      </c>
      <c r="F763" s="559">
        <v>76</v>
      </c>
      <c r="G763" s="559">
        <v>3144</v>
      </c>
      <c r="H763" s="557"/>
      <c r="I763" s="557"/>
      <c r="J763" s="557"/>
      <c r="K763" s="557"/>
      <c r="L763" s="557"/>
      <c r="M763" s="557"/>
      <c r="N763" s="557"/>
      <c r="O763" s="557"/>
      <c r="P763" s="557"/>
      <c r="Q763" s="557"/>
      <c r="R763" s="557"/>
      <c r="S763" s="557"/>
      <c r="T763" s="557"/>
      <c r="U763" s="557"/>
      <c r="V763" s="557"/>
      <c r="W763" s="557"/>
      <c r="X763" s="557"/>
      <c r="Y763" s="557"/>
      <c r="Z763" s="557"/>
      <c r="AA763" s="557"/>
      <c r="AB763" s="557"/>
      <c r="AC763" s="557"/>
      <c r="AD763" s="557"/>
      <c r="AE763" s="557"/>
      <c r="AF763" s="341">
        <v>8</v>
      </c>
      <c r="AG763" s="628"/>
      <c r="AH763" s="628"/>
      <c r="AI763" s="341">
        <v>8</v>
      </c>
      <c r="AJ763" s="557"/>
      <c r="AK763" s="557"/>
      <c r="AL763" s="557"/>
      <c r="AM763" s="557"/>
      <c r="AN763" s="557"/>
      <c r="AO763" s="557"/>
      <c r="AP763" s="557"/>
      <c r="AQ763" s="557"/>
      <c r="AR763" s="341">
        <f t="shared" si="123"/>
        <v>8</v>
      </c>
      <c r="AS763" s="341"/>
      <c r="AT763" s="341"/>
      <c r="AU763" s="317">
        <f t="shared" si="124"/>
        <v>8</v>
      </c>
      <c r="AV763" s="332">
        <f t="shared" si="125"/>
        <v>5.4999999999999997E-3</v>
      </c>
      <c r="AW763" s="558">
        <f t="shared" si="126"/>
        <v>3.4480000000000001E-3</v>
      </c>
      <c r="AX763" s="560"/>
      <c r="AY763" s="560"/>
      <c r="AZ763" s="318"/>
      <c r="BA763" s="359"/>
      <c r="BB763" s="312">
        <v>44</v>
      </c>
      <c r="BC763" s="312">
        <v>64</v>
      </c>
      <c r="BD763" s="618">
        <v>0.43099999999999999</v>
      </c>
      <c r="BE763" s="565"/>
    </row>
    <row r="764" spans="1:57" s="351" customFormat="1" ht="15" customHeight="1" x14ac:dyDescent="0.25">
      <c r="A764" s="312">
        <v>16</v>
      </c>
      <c r="B764" s="422" t="s">
        <v>542</v>
      </c>
      <c r="C764" s="742" t="s">
        <v>541</v>
      </c>
      <c r="D764" s="620" t="s">
        <v>33</v>
      </c>
      <c r="E764" s="588">
        <v>91</v>
      </c>
      <c r="F764" s="588">
        <v>73</v>
      </c>
      <c r="G764" s="588">
        <v>3144</v>
      </c>
      <c r="H764" s="601"/>
      <c r="I764" s="601"/>
      <c r="J764" s="601"/>
      <c r="K764" s="591"/>
      <c r="L764" s="601"/>
      <c r="M764" s="601"/>
      <c r="N764" s="601"/>
      <c r="O764" s="601"/>
      <c r="P764" s="601"/>
      <c r="Q764" s="601"/>
      <c r="R764" s="601"/>
      <c r="S764" s="601"/>
      <c r="T764" s="591">
        <v>1</v>
      </c>
      <c r="U764" s="341"/>
      <c r="V764" s="591"/>
      <c r="W764" s="341">
        <f>SUM(T764:V764)</f>
        <v>1</v>
      </c>
      <c r="X764" s="591"/>
      <c r="Y764" s="591"/>
      <c r="Z764" s="591"/>
      <c r="AA764" s="591"/>
      <c r="AB764" s="601"/>
      <c r="AC764" s="601"/>
      <c r="AD764" s="601"/>
      <c r="AE764" s="601"/>
      <c r="AF764" s="601"/>
      <c r="AG764" s="601"/>
      <c r="AH764" s="601"/>
      <c r="AI764" s="601"/>
      <c r="AJ764" s="591"/>
      <c r="AK764" s="591"/>
      <c r="AL764" s="591"/>
      <c r="AM764" s="591"/>
      <c r="AN764" s="591"/>
      <c r="AO764" s="591"/>
      <c r="AP764" s="591"/>
      <c r="AQ764" s="591"/>
      <c r="AR764" s="341">
        <f t="shared" si="123"/>
        <v>1</v>
      </c>
      <c r="AS764" s="341"/>
      <c r="AT764" s="341"/>
      <c r="AU764" s="317">
        <f t="shared" si="124"/>
        <v>1</v>
      </c>
      <c r="AV764" s="332">
        <f t="shared" si="125"/>
        <v>6.8749999999999996E-4</v>
      </c>
      <c r="AW764" s="558">
        <f t="shared" si="126"/>
        <v>4.3100000000000001E-4</v>
      </c>
      <c r="AX764" s="560"/>
      <c r="AY764" s="560"/>
      <c r="AZ764" s="560"/>
      <c r="BA764" s="561"/>
      <c r="BB764" s="312">
        <v>44</v>
      </c>
      <c r="BC764" s="312">
        <v>64</v>
      </c>
      <c r="BD764" s="618">
        <v>0.43099999999999999</v>
      </c>
      <c r="BE764" s="622"/>
    </row>
    <row r="765" spans="1:57" s="351" customFormat="1" ht="15" customHeight="1" x14ac:dyDescent="0.25">
      <c r="A765" s="312">
        <v>17</v>
      </c>
      <c r="B765" s="422" t="s">
        <v>542</v>
      </c>
      <c r="C765" s="742" t="s">
        <v>541</v>
      </c>
      <c r="D765" s="559" t="s">
        <v>29</v>
      </c>
      <c r="E765" s="559">
        <v>83</v>
      </c>
      <c r="F765" s="559">
        <v>73</v>
      </c>
      <c r="G765" s="559">
        <v>3144</v>
      </c>
      <c r="H765" s="557"/>
      <c r="I765" s="557"/>
      <c r="J765" s="557"/>
      <c r="K765" s="557"/>
      <c r="L765" s="557"/>
      <c r="M765" s="557"/>
      <c r="N765" s="557"/>
      <c r="O765" s="557"/>
      <c r="P765" s="557"/>
      <c r="Q765" s="557"/>
      <c r="R765" s="557"/>
      <c r="S765" s="557"/>
      <c r="T765" s="557"/>
      <c r="U765" s="557"/>
      <c r="V765" s="557"/>
      <c r="W765" s="557"/>
      <c r="X765" s="557"/>
      <c r="Y765" s="557"/>
      <c r="Z765" s="557"/>
      <c r="AA765" s="557"/>
      <c r="AB765" s="557"/>
      <c r="AC765" s="557"/>
      <c r="AD765" s="557"/>
      <c r="AE765" s="557"/>
      <c r="AF765" s="341">
        <v>112</v>
      </c>
      <c r="AG765" s="729"/>
      <c r="AH765" s="729"/>
      <c r="AI765" s="341">
        <v>112</v>
      </c>
      <c r="AJ765" s="557"/>
      <c r="AK765" s="557"/>
      <c r="AL765" s="557"/>
      <c r="AM765" s="557"/>
      <c r="AN765" s="557"/>
      <c r="AO765" s="557"/>
      <c r="AP765" s="557"/>
      <c r="AQ765" s="557"/>
      <c r="AR765" s="341">
        <f t="shared" si="123"/>
        <v>112</v>
      </c>
      <c r="AS765" s="341"/>
      <c r="AT765" s="341"/>
      <c r="AU765" s="317">
        <f t="shared" si="124"/>
        <v>112</v>
      </c>
      <c r="AV765" s="332">
        <f t="shared" si="125"/>
        <v>7.6999999999999999E-2</v>
      </c>
      <c r="AW765" s="558">
        <f t="shared" si="126"/>
        <v>4.8271999999999995E-2</v>
      </c>
      <c r="AX765" s="560"/>
      <c r="AY765" s="560"/>
      <c r="AZ765" s="318"/>
      <c r="BA765" s="359"/>
      <c r="BB765" s="312">
        <v>44</v>
      </c>
      <c r="BC765" s="312">
        <v>64</v>
      </c>
      <c r="BD765" s="618">
        <v>0.43099999999999999</v>
      </c>
      <c r="BE765" s="565"/>
    </row>
    <row r="766" spans="1:57" s="351" customFormat="1" ht="15" customHeight="1" x14ac:dyDescent="0.25">
      <c r="A766" s="566"/>
      <c r="B766" s="567"/>
      <c r="C766" s="376" t="s">
        <v>53</v>
      </c>
      <c r="D766" s="568"/>
      <c r="E766" s="568"/>
      <c r="F766" s="568"/>
      <c r="G766" s="568"/>
      <c r="H766" s="569"/>
      <c r="I766" s="569"/>
      <c r="J766" s="569"/>
      <c r="K766" s="569"/>
      <c r="L766" s="569"/>
      <c r="M766" s="569"/>
      <c r="N766" s="569"/>
      <c r="O766" s="569"/>
      <c r="P766" s="569"/>
      <c r="Q766" s="569"/>
      <c r="R766" s="569"/>
      <c r="S766" s="569"/>
      <c r="T766" s="569">
        <f>SUM(T749:T765)</f>
        <v>149</v>
      </c>
      <c r="U766" s="569"/>
      <c r="V766" s="569"/>
      <c r="W766" s="569">
        <f>SUM(W749:W765)</f>
        <v>149</v>
      </c>
      <c r="X766" s="569">
        <f>SUM(X749:X765)</f>
        <v>15</v>
      </c>
      <c r="Y766" s="569"/>
      <c r="Z766" s="569"/>
      <c r="AA766" s="569">
        <f>SUM(AA749:AA765)</f>
        <v>15</v>
      </c>
      <c r="AB766" s="569"/>
      <c r="AC766" s="569"/>
      <c r="AD766" s="569"/>
      <c r="AE766" s="569"/>
      <c r="AF766" s="569">
        <f>SUM(AF749:AF765)</f>
        <v>468</v>
      </c>
      <c r="AG766" s="569"/>
      <c r="AH766" s="569"/>
      <c r="AI766" s="569">
        <f>SUM(AI749:AI765)</f>
        <v>468</v>
      </c>
      <c r="AJ766" s="569"/>
      <c r="AK766" s="569"/>
      <c r="AL766" s="569"/>
      <c r="AM766" s="569"/>
      <c r="AN766" s="569"/>
      <c r="AO766" s="569"/>
      <c r="AP766" s="569"/>
      <c r="AQ766" s="569"/>
      <c r="AR766" s="569">
        <f>SUM(AR749:AR765)</f>
        <v>632</v>
      </c>
      <c r="AS766" s="569"/>
      <c r="AT766" s="569"/>
      <c r="AU766" s="569">
        <f>SUM(AU749:AU765)</f>
        <v>632</v>
      </c>
      <c r="AV766" s="570">
        <f>SUM(AV749:AV765)</f>
        <v>0.43450000000000005</v>
      </c>
      <c r="AW766" s="570">
        <f>SUM(AW749:AW765)</f>
        <v>0.27239199999999997</v>
      </c>
      <c r="AX766" s="571"/>
      <c r="AY766" s="571"/>
      <c r="AZ766" s="572"/>
      <c r="BA766" s="573"/>
      <c r="BB766" s="567"/>
      <c r="BC766" s="574"/>
      <c r="BD766" s="575"/>
      <c r="BE766" s="576"/>
    </row>
    <row r="767" spans="1:57" s="351" customFormat="1" ht="15" customHeight="1" x14ac:dyDescent="0.25">
      <c r="A767" s="352">
        <v>1</v>
      </c>
      <c r="B767" s="422" t="s">
        <v>543</v>
      </c>
      <c r="C767" s="742" t="s">
        <v>544</v>
      </c>
      <c r="D767" s="333" t="s">
        <v>29</v>
      </c>
      <c r="E767" s="352">
        <v>2</v>
      </c>
      <c r="F767" s="352">
        <v>59</v>
      </c>
      <c r="G767" s="595" t="s">
        <v>503</v>
      </c>
      <c r="H767" s="556"/>
      <c r="I767" s="556"/>
      <c r="J767" s="556"/>
      <c r="K767" s="341"/>
      <c r="L767" s="341">
        <v>57</v>
      </c>
      <c r="M767" s="341"/>
      <c r="N767" s="341"/>
      <c r="O767" s="341">
        <v>57</v>
      </c>
      <c r="P767" s="556"/>
      <c r="Q767" s="556"/>
      <c r="R767" s="556"/>
      <c r="S767" s="556"/>
      <c r="T767" s="556"/>
      <c r="U767" s="556"/>
      <c r="V767" s="556"/>
      <c r="W767" s="556"/>
      <c r="X767" s="341"/>
      <c r="Y767" s="341"/>
      <c r="Z767" s="341"/>
      <c r="AA767" s="341"/>
      <c r="AB767" s="556"/>
      <c r="AC767" s="556"/>
      <c r="AD767" s="556"/>
      <c r="AE767" s="556"/>
      <c r="AF767" s="556"/>
      <c r="AG767" s="556"/>
      <c r="AH767" s="556"/>
      <c r="AI767" s="556"/>
      <c r="AJ767" s="341"/>
      <c r="AK767" s="341"/>
      <c r="AL767" s="341"/>
      <c r="AM767" s="341"/>
      <c r="AN767" s="341"/>
      <c r="AO767" s="341"/>
      <c r="AP767" s="341"/>
      <c r="AQ767" s="341"/>
      <c r="AR767" s="341">
        <f t="shared" ref="AR767:AR772" si="127">L767+P767+T767+X767+AB767+AF767+AJ767+AN767+H767</f>
        <v>57</v>
      </c>
      <c r="AS767" s="341"/>
      <c r="AT767" s="341"/>
      <c r="AU767" s="317">
        <f t="shared" ref="AU767:AU772" si="128">AR767+AS767+AT767</f>
        <v>57</v>
      </c>
      <c r="AV767" s="332">
        <f t="shared" ref="AV767:AV772" si="129">((AU767/BC767)*BB767)/1000</f>
        <v>1.8525000000000003E-2</v>
      </c>
      <c r="AW767" s="558">
        <f t="shared" ref="AW767:AW772" si="130">(AU767*BD767)/1000</f>
        <v>8.9490000000000004E-3</v>
      </c>
      <c r="AX767" s="352"/>
      <c r="AY767" s="352"/>
      <c r="AZ767" s="359"/>
      <c r="BA767" s="359"/>
      <c r="BB767" s="348">
        <v>26</v>
      </c>
      <c r="BC767" s="594">
        <v>80</v>
      </c>
      <c r="BD767" s="350">
        <v>0.157</v>
      </c>
      <c r="BE767" s="422"/>
    </row>
    <row r="768" spans="1:57" s="351" customFormat="1" ht="15" customHeight="1" x14ac:dyDescent="0.25">
      <c r="A768" s="352">
        <v>2</v>
      </c>
      <c r="B768" s="588">
        <v>728621228001</v>
      </c>
      <c r="C768" s="742" t="s">
        <v>544</v>
      </c>
      <c r="D768" s="559" t="s">
        <v>29</v>
      </c>
      <c r="E768" s="559">
        <v>2</v>
      </c>
      <c r="F768" s="559">
        <v>59</v>
      </c>
      <c r="G768" s="559" t="s">
        <v>503</v>
      </c>
      <c r="H768" s="557"/>
      <c r="I768" s="557"/>
      <c r="J768" s="557"/>
      <c r="K768" s="557"/>
      <c r="L768" s="557"/>
      <c r="M768" s="557"/>
      <c r="N768" s="557"/>
      <c r="O768" s="557"/>
      <c r="P768" s="557"/>
      <c r="Q768" s="557"/>
      <c r="R768" s="557"/>
      <c r="S768" s="557"/>
      <c r="T768" s="557"/>
      <c r="U768" s="557"/>
      <c r="V768" s="557"/>
      <c r="W768" s="557"/>
      <c r="X768" s="557"/>
      <c r="Y768" s="557"/>
      <c r="Z768" s="557"/>
      <c r="AA768" s="557"/>
      <c r="AB768" s="557"/>
      <c r="AC768" s="557"/>
      <c r="AD768" s="557"/>
      <c r="AE768" s="557"/>
      <c r="AF768" s="729">
        <v>74</v>
      </c>
      <c r="AG768" s="729"/>
      <c r="AH768" s="729"/>
      <c r="AI768" s="729">
        <v>74</v>
      </c>
      <c r="AJ768" s="557"/>
      <c r="AK768" s="557"/>
      <c r="AL768" s="557"/>
      <c r="AM768" s="557"/>
      <c r="AN768" s="557"/>
      <c r="AO768" s="557"/>
      <c r="AP768" s="557"/>
      <c r="AQ768" s="557"/>
      <c r="AR768" s="341">
        <f t="shared" si="127"/>
        <v>74</v>
      </c>
      <c r="AS768" s="341"/>
      <c r="AT768" s="341"/>
      <c r="AU768" s="317">
        <f t="shared" si="128"/>
        <v>74</v>
      </c>
      <c r="AV768" s="332">
        <f t="shared" si="129"/>
        <v>2.4050000000000002E-2</v>
      </c>
      <c r="AW768" s="558">
        <f t="shared" si="130"/>
        <v>1.1618E-2</v>
      </c>
      <c r="AX768" s="560"/>
      <c r="AY768" s="560"/>
      <c r="AZ768" s="359"/>
      <c r="BA768" s="359"/>
      <c r="BB768" s="348">
        <v>26</v>
      </c>
      <c r="BC768" s="594">
        <v>80</v>
      </c>
      <c r="BD768" s="350">
        <v>0.157</v>
      </c>
      <c r="BE768" s="565"/>
    </row>
    <row r="769" spans="1:57" s="351" customFormat="1" ht="15" customHeight="1" x14ac:dyDescent="0.25">
      <c r="A769" s="352">
        <v>3</v>
      </c>
      <c r="B769" s="588">
        <v>728621228001</v>
      </c>
      <c r="C769" s="742" t="s">
        <v>544</v>
      </c>
      <c r="D769" s="559" t="s">
        <v>29</v>
      </c>
      <c r="E769" s="559">
        <v>6</v>
      </c>
      <c r="F769" s="559">
        <v>58</v>
      </c>
      <c r="G769" s="559" t="s">
        <v>503</v>
      </c>
      <c r="H769" s="557"/>
      <c r="I769" s="557"/>
      <c r="J769" s="557"/>
      <c r="K769" s="557"/>
      <c r="L769" s="557"/>
      <c r="M769" s="557"/>
      <c r="N769" s="557"/>
      <c r="O769" s="557"/>
      <c r="P769" s="557"/>
      <c r="Q769" s="557"/>
      <c r="R769" s="557"/>
      <c r="S769" s="557"/>
      <c r="T769" s="557"/>
      <c r="U769" s="557"/>
      <c r="V769" s="557"/>
      <c r="W769" s="557"/>
      <c r="X769" s="557"/>
      <c r="Y769" s="557"/>
      <c r="Z769" s="557"/>
      <c r="AA769" s="557"/>
      <c r="AB769" s="557"/>
      <c r="AC769" s="557"/>
      <c r="AD769" s="557"/>
      <c r="AE769" s="557"/>
      <c r="AF769" s="729">
        <v>70</v>
      </c>
      <c r="AG769" s="729"/>
      <c r="AH769" s="729"/>
      <c r="AI769" s="729">
        <v>70</v>
      </c>
      <c r="AJ769" s="557"/>
      <c r="AK769" s="557"/>
      <c r="AL769" s="557"/>
      <c r="AM769" s="557"/>
      <c r="AN769" s="557"/>
      <c r="AO769" s="557"/>
      <c r="AP769" s="557"/>
      <c r="AQ769" s="557"/>
      <c r="AR769" s="341">
        <f t="shared" si="127"/>
        <v>70</v>
      </c>
      <c r="AS769" s="341"/>
      <c r="AT769" s="341"/>
      <c r="AU769" s="317">
        <f t="shared" si="128"/>
        <v>70</v>
      </c>
      <c r="AV769" s="332">
        <f t="shared" si="129"/>
        <v>2.2749999999999999E-2</v>
      </c>
      <c r="AW769" s="558">
        <f t="shared" si="130"/>
        <v>1.099E-2</v>
      </c>
      <c r="AX769" s="560"/>
      <c r="AY769" s="560"/>
      <c r="AZ769" s="359"/>
      <c r="BA769" s="359"/>
      <c r="BB769" s="348">
        <v>26</v>
      </c>
      <c r="BC769" s="594">
        <v>80</v>
      </c>
      <c r="BD769" s="350">
        <v>0.157</v>
      </c>
      <c r="BE769" s="565"/>
    </row>
    <row r="770" spans="1:57" s="351" customFormat="1" ht="15" customHeight="1" x14ac:dyDescent="0.25">
      <c r="A770" s="352">
        <v>4</v>
      </c>
      <c r="B770" s="537">
        <v>51.000000915000001</v>
      </c>
      <c r="C770" s="742" t="s">
        <v>544</v>
      </c>
      <c r="D770" s="422" t="s">
        <v>29</v>
      </c>
      <c r="E770" s="595">
        <v>6</v>
      </c>
      <c r="F770" s="595">
        <v>58</v>
      </c>
      <c r="G770" s="595" t="s">
        <v>503</v>
      </c>
      <c r="H770" s="565"/>
      <c r="I770" s="565"/>
      <c r="J770" s="565"/>
      <c r="K770" s="341"/>
      <c r="L770" s="565"/>
      <c r="M770" s="565"/>
      <c r="N770" s="565"/>
      <c r="O770" s="565"/>
      <c r="P770" s="565"/>
      <c r="Q770" s="565"/>
      <c r="R770" s="565"/>
      <c r="S770" s="565"/>
      <c r="T770" s="565"/>
      <c r="U770" s="565"/>
      <c r="V770" s="565"/>
      <c r="W770" s="565"/>
      <c r="X770" s="341">
        <v>62</v>
      </c>
      <c r="Y770" s="557"/>
      <c r="Z770" s="557"/>
      <c r="AA770" s="317">
        <f>SUM(X770:Z770)</f>
        <v>62</v>
      </c>
      <c r="AB770" s="317"/>
      <c r="AC770" s="317"/>
      <c r="AD770" s="317"/>
      <c r="AE770" s="317"/>
      <c r="AF770" s="317"/>
      <c r="AG770" s="317"/>
      <c r="AH770" s="317"/>
      <c r="AI770" s="317"/>
      <c r="AJ770" s="317"/>
      <c r="AK770" s="317"/>
      <c r="AL770" s="317"/>
      <c r="AM770" s="317"/>
      <c r="AN770" s="317"/>
      <c r="AO770" s="317"/>
      <c r="AP770" s="317"/>
      <c r="AQ770" s="317"/>
      <c r="AR770" s="341">
        <f t="shared" si="127"/>
        <v>62</v>
      </c>
      <c r="AS770" s="341"/>
      <c r="AT770" s="341"/>
      <c r="AU770" s="317">
        <f t="shared" si="128"/>
        <v>62</v>
      </c>
      <c r="AV770" s="332">
        <f t="shared" si="129"/>
        <v>2.0150000000000001E-2</v>
      </c>
      <c r="AW770" s="558">
        <f t="shared" si="130"/>
        <v>9.7339999999999996E-3</v>
      </c>
      <c r="AX770" s="559"/>
      <c r="AY770" s="560"/>
      <c r="AZ770" s="560"/>
      <c r="BA770" s="561"/>
      <c r="BB770" s="348">
        <v>26</v>
      </c>
      <c r="BC770" s="594">
        <v>80</v>
      </c>
      <c r="BD770" s="350">
        <v>0.157</v>
      </c>
      <c r="BE770" s="565"/>
    </row>
    <row r="771" spans="1:57" s="351" customFormat="1" ht="15" customHeight="1" x14ac:dyDescent="0.25">
      <c r="A771" s="352">
        <v>5</v>
      </c>
      <c r="B771" s="588">
        <v>728621228001</v>
      </c>
      <c r="C771" s="742" t="s">
        <v>544</v>
      </c>
      <c r="D771" s="559" t="s">
        <v>29</v>
      </c>
      <c r="E771" s="559">
        <v>1</v>
      </c>
      <c r="F771" s="559">
        <v>58</v>
      </c>
      <c r="G771" s="559" t="s">
        <v>503</v>
      </c>
      <c r="H771" s="557"/>
      <c r="I771" s="557"/>
      <c r="J771" s="557"/>
      <c r="K771" s="557"/>
      <c r="L771" s="557"/>
      <c r="M771" s="557"/>
      <c r="N771" s="557"/>
      <c r="O771" s="557"/>
      <c r="P771" s="557"/>
      <c r="Q771" s="557"/>
      <c r="R771" s="557"/>
      <c r="S771" s="557"/>
      <c r="T771" s="557"/>
      <c r="U771" s="557"/>
      <c r="V771" s="557"/>
      <c r="W771" s="557"/>
      <c r="X771" s="557"/>
      <c r="Y771" s="557"/>
      <c r="Z771" s="557"/>
      <c r="AA771" s="557"/>
      <c r="AB771" s="557"/>
      <c r="AC771" s="557"/>
      <c r="AD771" s="557"/>
      <c r="AE771" s="557"/>
      <c r="AF771" s="729">
        <v>681</v>
      </c>
      <c r="AG771" s="729"/>
      <c r="AH771" s="729"/>
      <c r="AI771" s="729">
        <v>681</v>
      </c>
      <c r="AJ771" s="557"/>
      <c r="AK771" s="557"/>
      <c r="AL771" s="557"/>
      <c r="AM771" s="557"/>
      <c r="AN771" s="557"/>
      <c r="AO771" s="557"/>
      <c r="AP771" s="557"/>
      <c r="AQ771" s="557"/>
      <c r="AR771" s="341">
        <f t="shared" si="127"/>
        <v>681</v>
      </c>
      <c r="AS771" s="341"/>
      <c r="AT771" s="341"/>
      <c r="AU771" s="317">
        <f t="shared" si="128"/>
        <v>681</v>
      </c>
      <c r="AV771" s="332">
        <f t="shared" si="129"/>
        <v>0.22132499999999999</v>
      </c>
      <c r="AW771" s="558">
        <f t="shared" si="130"/>
        <v>0.106917</v>
      </c>
      <c r="AX771" s="560"/>
      <c r="AY771" s="560"/>
      <c r="AZ771" s="359"/>
      <c r="BA771" s="359"/>
      <c r="BB771" s="348">
        <v>26</v>
      </c>
      <c r="BC771" s="594">
        <v>80</v>
      </c>
      <c r="BD771" s="350">
        <v>0.157</v>
      </c>
      <c r="BE771" s="565"/>
    </row>
    <row r="772" spans="1:57" s="351" customFormat="1" ht="15" customHeight="1" x14ac:dyDescent="0.25">
      <c r="A772" s="352">
        <v>6</v>
      </c>
      <c r="B772" s="422" t="s">
        <v>543</v>
      </c>
      <c r="C772" s="742" t="s">
        <v>544</v>
      </c>
      <c r="D772" s="333" t="s">
        <v>29</v>
      </c>
      <c r="E772" s="352">
        <v>1</v>
      </c>
      <c r="F772" s="352">
        <v>58</v>
      </c>
      <c r="G772" s="595" t="s">
        <v>503</v>
      </c>
      <c r="H772" s="556"/>
      <c r="I772" s="556"/>
      <c r="J772" s="556"/>
      <c r="K772" s="341"/>
      <c r="L772" s="341">
        <v>155</v>
      </c>
      <c r="M772" s="341"/>
      <c r="N772" s="341"/>
      <c r="O772" s="341">
        <v>155</v>
      </c>
      <c r="P772" s="556"/>
      <c r="Q772" s="556"/>
      <c r="R772" s="556"/>
      <c r="S772" s="556"/>
      <c r="T772" s="556"/>
      <c r="U772" s="556"/>
      <c r="V772" s="556"/>
      <c r="W772" s="556"/>
      <c r="X772" s="341"/>
      <c r="Y772" s="341"/>
      <c r="Z772" s="341"/>
      <c r="AA772" s="341"/>
      <c r="AB772" s="556"/>
      <c r="AC772" s="556"/>
      <c r="AD772" s="556"/>
      <c r="AE772" s="556"/>
      <c r="AF772" s="556"/>
      <c r="AG772" s="556"/>
      <c r="AH772" s="556"/>
      <c r="AI772" s="556"/>
      <c r="AJ772" s="341"/>
      <c r="AK772" s="341"/>
      <c r="AL772" s="341"/>
      <c r="AM772" s="341"/>
      <c r="AN772" s="341"/>
      <c r="AO772" s="341"/>
      <c r="AP772" s="341"/>
      <c r="AQ772" s="341"/>
      <c r="AR772" s="341">
        <f t="shared" si="127"/>
        <v>155</v>
      </c>
      <c r="AS772" s="341"/>
      <c r="AT772" s="341"/>
      <c r="AU772" s="317">
        <f t="shared" si="128"/>
        <v>155</v>
      </c>
      <c r="AV772" s="332">
        <f t="shared" si="129"/>
        <v>5.0375000000000003E-2</v>
      </c>
      <c r="AW772" s="558">
        <f t="shared" si="130"/>
        <v>2.4335000000000002E-2</v>
      </c>
      <c r="AX772" s="352"/>
      <c r="AY772" s="352"/>
      <c r="AZ772" s="359"/>
      <c r="BA772" s="359"/>
      <c r="BB772" s="348">
        <v>26</v>
      </c>
      <c r="BC772" s="594">
        <v>80</v>
      </c>
      <c r="BD772" s="350">
        <v>0.157</v>
      </c>
      <c r="BE772" s="422"/>
    </row>
    <row r="773" spans="1:57" s="351" customFormat="1" ht="15" customHeight="1" x14ac:dyDescent="0.25">
      <c r="A773" s="566"/>
      <c r="B773" s="567"/>
      <c r="C773" s="376" t="s">
        <v>52</v>
      </c>
      <c r="D773" s="568"/>
      <c r="E773" s="568"/>
      <c r="F773" s="568"/>
      <c r="G773" s="568"/>
      <c r="H773" s="569"/>
      <c r="I773" s="569"/>
      <c r="J773" s="569"/>
      <c r="K773" s="569"/>
      <c r="L773" s="569">
        <f>SUM(L767:L772)</f>
        <v>212</v>
      </c>
      <c r="M773" s="569"/>
      <c r="N773" s="569"/>
      <c r="O773" s="569">
        <f>SUM(O767:O772)</f>
        <v>212</v>
      </c>
      <c r="P773" s="569"/>
      <c r="Q773" s="569"/>
      <c r="R773" s="569"/>
      <c r="S773" s="569"/>
      <c r="T773" s="569"/>
      <c r="U773" s="569"/>
      <c r="V773" s="569"/>
      <c r="W773" s="569"/>
      <c r="X773" s="569">
        <f>SUM(X767:X772)</f>
        <v>62</v>
      </c>
      <c r="Y773" s="569"/>
      <c r="Z773" s="569"/>
      <c r="AA773" s="569">
        <f>SUM(AA767:AA772)</f>
        <v>62</v>
      </c>
      <c r="AB773" s="569"/>
      <c r="AC773" s="569"/>
      <c r="AD773" s="569"/>
      <c r="AE773" s="569"/>
      <c r="AF773" s="569">
        <f>SUM(AF767:AF772)</f>
        <v>825</v>
      </c>
      <c r="AG773" s="569"/>
      <c r="AH773" s="569"/>
      <c r="AI773" s="569">
        <f>SUM(AI767:AI772)</f>
        <v>825</v>
      </c>
      <c r="AJ773" s="569"/>
      <c r="AK773" s="569"/>
      <c r="AL773" s="569"/>
      <c r="AM773" s="569"/>
      <c r="AN773" s="569"/>
      <c r="AO773" s="569"/>
      <c r="AP773" s="569"/>
      <c r="AQ773" s="569"/>
      <c r="AR773" s="569">
        <f>SUM(AR767:AR772)</f>
        <v>1099</v>
      </c>
      <c r="AS773" s="569"/>
      <c r="AT773" s="569"/>
      <c r="AU773" s="569">
        <f>SUM(AU767:AU772)</f>
        <v>1099</v>
      </c>
      <c r="AV773" s="570">
        <f>SUM(AV767:AV772)</f>
        <v>0.35717499999999996</v>
      </c>
      <c r="AW773" s="570">
        <f>SUM(AW767:AW772)</f>
        <v>0.172543</v>
      </c>
      <c r="AX773" s="571"/>
      <c r="AY773" s="571"/>
      <c r="AZ773" s="572"/>
      <c r="BA773" s="573"/>
      <c r="BB773" s="567"/>
      <c r="BC773" s="574"/>
      <c r="BD773" s="575"/>
      <c r="BE773" s="576"/>
    </row>
    <row r="774" spans="1:57" s="351" customFormat="1" ht="15" customHeight="1" x14ac:dyDescent="0.25">
      <c r="A774" s="511">
        <v>1</v>
      </c>
      <c r="B774" s="422" t="s">
        <v>545</v>
      </c>
      <c r="C774" s="742" t="s">
        <v>63</v>
      </c>
      <c r="D774" s="620" t="s">
        <v>33</v>
      </c>
      <c r="E774" s="603">
        <v>10</v>
      </c>
      <c r="F774" s="603">
        <v>54</v>
      </c>
      <c r="G774" s="603">
        <v>11</v>
      </c>
      <c r="H774" s="601"/>
      <c r="I774" s="601"/>
      <c r="J774" s="601"/>
      <c r="K774" s="591"/>
      <c r="L774" s="601"/>
      <c r="M774" s="601"/>
      <c r="N774" s="601"/>
      <c r="O774" s="601"/>
      <c r="P774" s="601"/>
      <c r="Q774" s="601"/>
      <c r="R774" s="601"/>
      <c r="S774" s="601"/>
      <c r="T774" s="591"/>
      <c r="U774" s="341">
        <v>1</v>
      </c>
      <c r="V774" s="591"/>
      <c r="W774" s="341">
        <f>SUM(T774:V774)</f>
        <v>1</v>
      </c>
      <c r="X774" s="591"/>
      <c r="Y774" s="591"/>
      <c r="Z774" s="591"/>
      <c r="AA774" s="591"/>
      <c r="AB774" s="601"/>
      <c r="AC774" s="601"/>
      <c r="AD774" s="601"/>
      <c r="AE774" s="601"/>
      <c r="AF774" s="601"/>
      <c r="AG774" s="601"/>
      <c r="AH774" s="601"/>
      <c r="AI774" s="601"/>
      <c r="AJ774" s="591"/>
      <c r="AK774" s="591"/>
      <c r="AL774" s="591"/>
      <c r="AM774" s="591"/>
      <c r="AN774" s="591"/>
      <c r="AO774" s="591"/>
      <c r="AP774" s="591"/>
      <c r="AQ774" s="591"/>
      <c r="AR774" s="341"/>
      <c r="AS774" s="341">
        <f>M774+Q774+U774+Y774+AC774+AG774+AK774+AO774+I774</f>
        <v>1</v>
      </c>
      <c r="AT774" s="341"/>
      <c r="AU774" s="317">
        <f t="shared" ref="AU774:AU816" si="131">AR774+AS774+AT774</f>
        <v>1</v>
      </c>
      <c r="AV774" s="332">
        <f t="shared" ref="AV774:AV816" si="132">((AU774/BC774)*BB774)/1000</f>
        <v>1.9166666666666665E-4</v>
      </c>
      <c r="AW774" s="558">
        <f t="shared" ref="AW774:AW816" si="133">(AU774*BD774)/1000</f>
        <v>7.4999999999999993E-5</v>
      </c>
      <c r="AX774" s="560"/>
      <c r="AY774" s="560"/>
      <c r="AZ774" s="560"/>
      <c r="BA774" s="561"/>
      <c r="BB774" s="783">
        <v>23</v>
      </c>
      <c r="BC774" s="348">
        <v>120</v>
      </c>
      <c r="BD774" s="743">
        <v>7.4999999999999997E-2</v>
      </c>
      <c r="BE774" s="622"/>
    </row>
    <row r="775" spans="1:57" s="351" customFormat="1" ht="15" customHeight="1" x14ac:dyDescent="0.25">
      <c r="A775" s="511">
        <v>2</v>
      </c>
      <c r="B775" s="422" t="s">
        <v>545</v>
      </c>
      <c r="C775" s="742" t="s">
        <v>63</v>
      </c>
      <c r="D775" s="333" t="s">
        <v>29</v>
      </c>
      <c r="E775" s="352">
        <v>1</v>
      </c>
      <c r="F775" s="352">
        <v>54</v>
      </c>
      <c r="G775" s="352">
        <v>11</v>
      </c>
      <c r="H775" s="556"/>
      <c r="I775" s="556"/>
      <c r="J775" s="556"/>
      <c r="K775" s="341"/>
      <c r="L775" s="341">
        <v>2</v>
      </c>
      <c r="M775" s="341"/>
      <c r="N775" s="341"/>
      <c r="O775" s="341">
        <v>2</v>
      </c>
      <c r="P775" s="556"/>
      <c r="Q775" s="556"/>
      <c r="R775" s="556"/>
      <c r="S775" s="556"/>
      <c r="T775" s="556"/>
      <c r="U775" s="556"/>
      <c r="V775" s="556"/>
      <c r="W775" s="556"/>
      <c r="X775" s="341"/>
      <c r="Y775" s="341"/>
      <c r="Z775" s="341"/>
      <c r="AA775" s="341"/>
      <c r="AB775" s="556"/>
      <c r="AC775" s="556"/>
      <c r="AD775" s="556"/>
      <c r="AE775" s="556"/>
      <c r="AF775" s="556"/>
      <c r="AG775" s="556"/>
      <c r="AH775" s="556"/>
      <c r="AI775" s="556"/>
      <c r="AJ775" s="341"/>
      <c r="AK775" s="341"/>
      <c r="AL775" s="341"/>
      <c r="AM775" s="341"/>
      <c r="AN775" s="341"/>
      <c r="AO775" s="341"/>
      <c r="AP775" s="341"/>
      <c r="AQ775" s="341"/>
      <c r="AR775" s="341">
        <f>L775+P775+T775+X775+AB775+AF775+AJ775+AN775+H775</f>
        <v>2</v>
      </c>
      <c r="AS775" s="341"/>
      <c r="AT775" s="341"/>
      <c r="AU775" s="317">
        <f t="shared" si="131"/>
        <v>2</v>
      </c>
      <c r="AV775" s="332">
        <f t="shared" si="132"/>
        <v>3.8333333333333329E-4</v>
      </c>
      <c r="AW775" s="558">
        <f t="shared" si="133"/>
        <v>1.4999999999999999E-4</v>
      </c>
      <c r="AX775" s="352"/>
      <c r="AY775" s="352"/>
      <c r="AZ775" s="359"/>
      <c r="BA775" s="359"/>
      <c r="BB775" s="783">
        <v>23</v>
      </c>
      <c r="BC775" s="348">
        <v>120</v>
      </c>
      <c r="BD775" s="743">
        <v>7.4999999999999997E-2</v>
      </c>
      <c r="BE775" s="422"/>
    </row>
    <row r="776" spans="1:57" s="351" customFormat="1" ht="15" customHeight="1" x14ac:dyDescent="0.25">
      <c r="A776" s="632">
        <v>3</v>
      </c>
      <c r="B776" s="633" t="s">
        <v>545</v>
      </c>
      <c r="C776" s="681" t="s">
        <v>63</v>
      </c>
      <c r="D776" s="512" t="s">
        <v>29</v>
      </c>
      <c r="E776" s="630">
        <v>13</v>
      </c>
      <c r="F776" s="630">
        <v>53</v>
      </c>
      <c r="G776" s="630">
        <v>11</v>
      </c>
      <c r="H776" s="556"/>
      <c r="I776" s="556"/>
      <c r="J776" s="556"/>
      <c r="K776" s="341"/>
      <c r="L776" s="341"/>
      <c r="M776" s="341"/>
      <c r="N776" s="341"/>
      <c r="O776" s="341"/>
      <c r="P776" s="556"/>
      <c r="Q776" s="556"/>
      <c r="R776" s="556"/>
      <c r="S776" s="556"/>
      <c r="T776" s="556"/>
      <c r="U776" s="556"/>
      <c r="V776" s="556"/>
      <c r="W776" s="556"/>
      <c r="X776" s="341"/>
      <c r="Y776" s="341"/>
      <c r="Z776" s="341"/>
      <c r="AA776" s="341"/>
      <c r="AB776" s="630">
        <v>520</v>
      </c>
      <c r="AC776" s="353"/>
      <c r="AD776" s="353"/>
      <c r="AE776" s="353">
        <f>SUM(AB776:AD776)</f>
        <v>520</v>
      </c>
      <c r="AF776" s="556"/>
      <c r="AG776" s="556"/>
      <c r="AH776" s="556"/>
      <c r="AI776" s="556"/>
      <c r="AJ776" s="341"/>
      <c r="AK776" s="341"/>
      <c r="AL776" s="341"/>
      <c r="AM776" s="341"/>
      <c r="AN776" s="341"/>
      <c r="AO776" s="341"/>
      <c r="AP776" s="341"/>
      <c r="AQ776" s="341"/>
      <c r="AR776" s="341">
        <f>L776+P776+T776+X776+AB776+AF776+AJ776+AN776+H776</f>
        <v>520</v>
      </c>
      <c r="AS776" s="341"/>
      <c r="AT776" s="341"/>
      <c r="AU776" s="317">
        <f>AR776+AS776+AT776</f>
        <v>520</v>
      </c>
      <c r="AV776" s="332">
        <f>((AU776/BC776)*BB776)/1000</f>
        <v>9.9666666666666653E-2</v>
      </c>
      <c r="AW776" s="558">
        <f>(AU776*BD776)/1000</f>
        <v>3.9E-2</v>
      </c>
      <c r="AX776" s="352"/>
      <c r="AY776" s="352"/>
      <c r="AZ776" s="359"/>
      <c r="BA776" s="359"/>
      <c r="BB776" s="348">
        <v>23</v>
      </c>
      <c r="BC776" s="348">
        <v>120</v>
      </c>
      <c r="BD776" s="784">
        <v>7.4999999999999997E-2</v>
      </c>
      <c r="BE776" s="422"/>
    </row>
    <row r="777" spans="1:57" s="351" customFormat="1" ht="15" customHeight="1" x14ac:dyDescent="0.25">
      <c r="A777" s="511">
        <v>4</v>
      </c>
      <c r="B777" s="537">
        <v>51.00000095</v>
      </c>
      <c r="C777" s="742" t="s">
        <v>63</v>
      </c>
      <c r="D777" s="422" t="s">
        <v>29</v>
      </c>
      <c r="E777" s="559">
        <v>11</v>
      </c>
      <c r="F777" s="559">
        <v>53</v>
      </c>
      <c r="G777" s="559">
        <v>11</v>
      </c>
      <c r="H777" s="565"/>
      <c r="I777" s="565"/>
      <c r="J777" s="565"/>
      <c r="K777" s="341"/>
      <c r="L777" s="565"/>
      <c r="M777" s="565"/>
      <c r="N777" s="565"/>
      <c r="O777" s="565"/>
      <c r="P777" s="565"/>
      <c r="Q777" s="565"/>
      <c r="R777" s="565"/>
      <c r="S777" s="565"/>
      <c r="T777" s="565"/>
      <c r="U777" s="565"/>
      <c r="V777" s="565"/>
      <c r="W777" s="565"/>
      <c r="X777" s="341">
        <v>70</v>
      </c>
      <c r="Y777" s="557"/>
      <c r="Z777" s="557"/>
      <c r="AA777" s="317">
        <f>SUM(X777:Z777)</f>
        <v>70</v>
      </c>
      <c r="AB777" s="606">
        <v>1307</v>
      </c>
      <c r="AC777" s="353"/>
      <c r="AD777" s="353"/>
      <c r="AE777" s="353">
        <f>SUM(AB777:AD777)</f>
        <v>1307</v>
      </c>
      <c r="AF777" s="317"/>
      <c r="AG777" s="317"/>
      <c r="AH777" s="317"/>
      <c r="AI777" s="317"/>
      <c r="AJ777" s="317"/>
      <c r="AK777" s="317"/>
      <c r="AL777" s="317"/>
      <c r="AM777" s="317"/>
      <c r="AN777" s="317"/>
      <c r="AO777" s="317"/>
      <c r="AP777" s="317"/>
      <c r="AQ777" s="317"/>
      <c r="AR777" s="341">
        <f>L777+P777+T777+X777+AB777+AF777+AJ777+AN777+H777</f>
        <v>1377</v>
      </c>
      <c r="AS777" s="341"/>
      <c r="AT777" s="341"/>
      <c r="AU777" s="317">
        <f t="shared" si="131"/>
        <v>1377</v>
      </c>
      <c r="AV777" s="332">
        <f t="shared" si="132"/>
        <v>0.26392500000000002</v>
      </c>
      <c r="AW777" s="558">
        <f t="shared" si="133"/>
        <v>0.10327499999999999</v>
      </c>
      <c r="AX777" s="559"/>
      <c r="AY777" s="560"/>
      <c r="AZ777" s="560"/>
      <c r="BA777" s="561"/>
      <c r="BB777" s="783">
        <v>23</v>
      </c>
      <c r="BC777" s="348">
        <v>120</v>
      </c>
      <c r="BD777" s="743">
        <v>7.4999999999999997E-2</v>
      </c>
      <c r="BE777" s="565"/>
    </row>
    <row r="778" spans="1:57" s="351" customFormat="1" ht="15" customHeight="1" x14ac:dyDescent="0.25">
      <c r="A778" s="511">
        <v>5</v>
      </c>
      <c r="B778" s="422" t="s">
        <v>545</v>
      </c>
      <c r="C778" s="742" t="s">
        <v>63</v>
      </c>
      <c r="D778" s="620" t="s">
        <v>33</v>
      </c>
      <c r="E778" s="603">
        <v>4</v>
      </c>
      <c r="F778" s="603">
        <v>53</v>
      </c>
      <c r="G778" s="603">
        <v>11</v>
      </c>
      <c r="H778" s="601"/>
      <c r="I778" s="601"/>
      <c r="J778" s="601"/>
      <c r="K778" s="591"/>
      <c r="L778" s="601"/>
      <c r="M778" s="601"/>
      <c r="N778" s="601"/>
      <c r="O778" s="601"/>
      <c r="P778" s="601"/>
      <c r="Q778" s="601"/>
      <c r="R778" s="601"/>
      <c r="S778" s="601"/>
      <c r="T778" s="591">
        <v>30</v>
      </c>
      <c r="U778" s="341"/>
      <c r="V778" s="591"/>
      <c r="W778" s="341">
        <f>SUM(T778:V778)</f>
        <v>30</v>
      </c>
      <c r="X778" s="591"/>
      <c r="Y778" s="591"/>
      <c r="Z778" s="591"/>
      <c r="AA778" s="591"/>
      <c r="AB778" s="601"/>
      <c r="AC778" s="601"/>
      <c r="AD778" s="601"/>
      <c r="AE778" s="601"/>
      <c r="AF778" s="601"/>
      <c r="AG778" s="601"/>
      <c r="AH778" s="601"/>
      <c r="AI778" s="601"/>
      <c r="AJ778" s="591"/>
      <c r="AK778" s="591"/>
      <c r="AL778" s="591"/>
      <c r="AM778" s="591"/>
      <c r="AN778" s="591"/>
      <c r="AO778" s="591"/>
      <c r="AP778" s="591"/>
      <c r="AQ778" s="591"/>
      <c r="AR778" s="341">
        <f>L778+P778+T778+X778+AB778+AF778+AJ778+AN778+H778</f>
        <v>30</v>
      </c>
      <c r="AS778" s="341"/>
      <c r="AT778" s="341"/>
      <c r="AU778" s="317">
        <f t="shared" si="131"/>
        <v>30</v>
      </c>
      <c r="AV778" s="332">
        <f t="shared" si="132"/>
        <v>5.7499999999999999E-3</v>
      </c>
      <c r="AW778" s="558">
        <f t="shared" si="133"/>
        <v>2.2499999999999998E-3</v>
      </c>
      <c r="AX778" s="560"/>
      <c r="AY778" s="560"/>
      <c r="AZ778" s="560"/>
      <c r="BA778" s="561"/>
      <c r="BB778" s="783">
        <v>23</v>
      </c>
      <c r="BC778" s="348">
        <v>120</v>
      </c>
      <c r="BD778" s="743">
        <v>7.4999999999999997E-2</v>
      </c>
      <c r="BE778" s="622"/>
    </row>
    <row r="779" spans="1:57" s="351" customFormat="1" ht="15" customHeight="1" x14ac:dyDescent="0.25">
      <c r="A779" s="632">
        <v>6</v>
      </c>
      <c r="B779" s="422" t="s">
        <v>545</v>
      </c>
      <c r="C779" s="742" t="s">
        <v>63</v>
      </c>
      <c r="D779" s="559" t="s">
        <v>29</v>
      </c>
      <c r="E779" s="559">
        <v>4</v>
      </c>
      <c r="F779" s="559">
        <v>53</v>
      </c>
      <c r="G779" s="559">
        <v>11</v>
      </c>
      <c r="H779" s="557"/>
      <c r="I779" s="557"/>
      <c r="J779" s="557"/>
      <c r="K779" s="557"/>
      <c r="L779" s="557"/>
      <c r="M779" s="557"/>
      <c r="N779" s="557"/>
      <c r="O779" s="557"/>
      <c r="P779" s="557"/>
      <c r="Q779" s="557"/>
      <c r="R779" s="557"/>
      <c r="S779" s="557"/>
      <c r="T779" s="557"/>
      <c r="U779" s="557"/>
      <c r="V779" s="557"/>
      <c r="W779" s="557"/>
      <c r="X779" s="557"/>
      <c r="Y779" s="557"/>
      <c r="Z779" s="557"/>
      <c r="AA779" s="557"/>
      <c r="AB779" s="557"/>
      <c r="AC779" s="557"/>
      <c r="AD779" s="557"/>
      <c r="AE779" s="557"/>
      <c r="AF779" s="729">
        <v>60</v>
      </c>
      <c r="AG779" s="729"/>
      <c r="AH779" s="729"/>
      <c r="AI779" s="729">
        <v>60</v>
      </c>
      <c r="AJ779" s="557"/>
      <c r="AK779" s="557"/>
      <c r="AL779" s="557"/>
      <c r="AM779" s="557"/>
      <c r="AN779" s="557"/>
      <c r="AO779" s="557"/>
      <c r="AP779" s="557"/>
      <c r="AQ779" s="557"/>
      <c r="AR779" s="341">
        <f>L779+P779+T779+X779+AB779+AF779+AJ779+AN779+H779</f>
        <v>60</v>
      </c>
      <c r="AS779" s="341"/>
      <c r="AT779" s="341"/>
      <c r="AU779" s="317">
        <f t="shared" si="131"/>
        <v>60</v>
      </c>
      <c r="AV779" s="332">
        <f t="shared" si="132"/>
        <v>1.15E-2</v>
      </c>
      <c r="AW779" s="558">
        <f t="shared" si="133"/>
        <v>4.4999999999999997E-3</v>
      </c>
      <c r="AX779" s="560"/>
      <c r="AY779" s="560"/>
      <c r="AZ779" s="359"/>
      <c r="BA779" s="359"/>
      <c r="BB779" s="783">
        <v>23</v>
      </c>
      <c r="BC779" s="348">
        <v>120</v>
      </c>
      <c r="BD779" s="743">
        <v>7.4999999999999997E-2</v>
      </c>
      <c r="BE779" s="565"/>
    </row>
    <row r="780" spans="1:57" s="351" customFormat="1" ht="15" customHeight="1" x14ac:dyDescent="0.25">
      <c r="A780" s="511">
        <v>7</v>
      </c>
      <c r="B780" s="422" t="s">
        <v>545</v>
      </c>
      <c r="C780" s="742" t="s">
        <v>63</v>
      </c>
      <c r="D780" s="559" t="s">
        <v>29</v>
      </c>
      <c r="E780" s="559">
        <v>57</v>
      </c>
      <c r="F780" s="559">
        <v>52</v>
      </c>
      <c r="G780" s="559">
        <v>11</v>
      </c>
      <c r="H780" s="557"/>
      <c r="I780" s="557"/>
      <c r="J780" s="557"/>
      <c r="K780" s="557"/>
      <c r="L780" s="557"/>
      <c r="M780" s="557"/>
      <c r="N780" s="557"/>
      <c r="O780" s="557"/>
      <c r="P780" s="557"/>
      <c r="Q780" s="557"/>
      <c r="R780" s="557"/>
      <c r="S780" s="557"/>
      <c r="T780" s="557"/>
      <c r="U780" s="557"/>
      <c r="V780" s="557"/>
      <c r="W780" s="557"/>
      <c r="X780" s="557"/>
      <c r="Y780" s="557"/>
      <c r="Z780" s="557"/>
      <c r="AA780" s="557"/>
      <c r="AB780" s="557"/>
      <c r="AC780" s="557"/>
      <c r="AD780" s="557"/>
      <c r="AE780" s="557"/>
      <c r="AF780" s="628"/>
      <c r="AG780" s="729">
        <v>910</v>
      </c>
      <c r="AH780" s="729"/>
      <c r="AI780" s="729">
        <v>910</v>
      </c>
      <c r="AJ780" s="557"/>
      <c r="AK780" s="557"/>
      <c r="AL780" s="557"/>
      <c r="AM780" s="557"/>
      <c r="AN780" s="557"/>
      <c r="AO780" s="557"/>
      <c r="AP780" s="557"/>
      <c r="AQ780" s="557"/>
      <c r="AR780" s="341"/>
      <c r="AS780" s="341">
        <f>M780+Q780+U780+Y780+AC780+AG780+AK780+AO780+I780</f>
        <v>910</v>
      </c>
      <c r="AT780" s="341"/>
      <c r="AU780" s="317">
        <f t="shared" si="131"/>
        <v>910</v>
      </c>
      <c r="AV780" s="332">
        <f t="shared" si="132"/>
        <v>0.17441666666666666</v>
      </c>
      <c r="AW780" s="558">
        <f t="shared" si="133"/>
        <v>6.8250000000000005E-2</v>
      </c>
      <c r="AX780" s="560"/>
      <c r="AY780" s="560"/>
      <c r="AZ780" s="359"/>
      <c r="BA780" s="359"/>
      <c r="BB780" s="783">
        <v>23</v>
      </c>
      <c r="BC780" s="348">
        <v>120</v>
      </c>
      <c r="BD780" s="743">
        <v>7.4999999999999997E-2</v>
      </c>
      <c r="BE780" s="565"/>
    </row>
    <row r="781" spans="1:57" s="351" customFormat="1" ht="15" customHeight="1" x14ac:dyDescent="0.25">
      <c r="A781" s="511">
        <v>8</v>
      </c>
      <c r="B781" s="633" t="s">
        <v>545</v>
      </c>
      <c r="C781" s="681" t="s">
        <v>63</v>
      </c>
      <c r="D781" s="512" t="s">
        <v>29</v>
      </c>
      <c r="E781" s="630">
        <v>56</v>
      </c>
      <c r="F781" s="630">
        <v>52</v>
      </c>
      <c r="G781" s="630">
        <v>11</v>
      </c>
      <c r="H781" s="557"/>
      <c r="I781" s="557"/>
      <c r="J781" s="557"/>
      <c r="K781" s="557"/>
      <c r="L781" s="557"/>
      <c r="M781" s="557"/>
      <c r="N781" s="557"/>
      <c r="O781" s="557"/>
      <c r="P781" s="557"/>
      <c r="Q781" s="557"/>
      <c r="R781" s="557"/>
      <c r="S781" s="557"/>
      <c r="T781" s="557"/>
      <c r="U781" s="557"/>
      <c r="V781" s="557"/>
      <c r="W781" s="557"/>
      <c r="X781" s="557"/>
      <c r="Y781" s="557"/>
      <c r="Z781" s="557"/>
      <c r="AA781" s="557"/>
      <c r="AB781" s="630">
        <v>390</v>
      </c>
      <c r="AC781" s="353"/>
      <c r="AD781" s="353"/>
      <c r="AE781" s="353">
        <f>SUM(AB781:AD781)</f>
        <v>390</v>
      </c>
      <c r="AF781" s="628"/>
      <c r="AG781" s="729"/>
      <c r="AH781" s="729"/>
      <c r="AI781" s="729"/>
      <c r="AJ781" s="557"/>
      <c r="AK781" s="557"/>
      <c r="AL781" s="557"/>
      <c r="AM781" s="557"/>
      <c r="AN781" s="557"/>
      <c r="AO781" s="557"/>
      <c r="AP781" s="557"/>
      <c r="AQ781" s="557"/>
      <c r="AR781" s="341">
        <f>L781+P781+T781+X781+AB781+AF781+AJ781+AN781+H781</f>
        <v>390</v>
      </c>
      <c r="AS781" s="341"/>
      <c r="AT781" s="341"/>
      <c r="AU781" s="317">
        <f>AR781+AS781+AT781</f>
        <v>390</v>
      </c>
      <c r="AV781" s="332">
        <f>((AU781/BC781)*BB781)/1000</f>
        <v>7.4749999999999997E-2</v>
      </c>
      <c r="AW781" s="558">
        <f>(AU781*BD781)/1000</f>
        <v>2.9250000000000002E-2</v>
      </c>
      <c r="AX781" s="560"/>
      <c r="AY781" s="560"/>
      <c r="AZ781" s="359"/>
      <c r="BA781" s="359"/>
      <c r="BB781" s="783">
        <v>23</v>
      </c>
      <c r="BC781" s="348">
        <v>120</v>
      </c>
      <c r="BD781" s="743">
        <v>7.4999999999999997E-2</v>
      </c>
      <c r="BE781" s="565"/>
    </row>
    <row r="782" spans="1:57" s="351" customFormat="1" ht="15" customHeight="1" x14ac:dyDescent="0.25">
      <c r="A782" s="632">
        <v>9</v>
      </c>
      <c r="B782" s="422" t="s">
        <v>545</v>
      </c>
      <c r="C782" s="742" t="s">
        <v>63</v>
      </c>
      <c r="D782" s="333" t="s">
        <v>29</v>
      </c>
      <c r="E782" s="352">
        <v>49</v>
      </c>
      <c r="F782" s="352">
        <v>52</v>
      </c>
      <c r="G782" s="352">
        <v>11</v>
      </c>
      <c r="H782" s="556"/>
      <c r="I782" s="556"/>
      <c r="J782" s="556"/>
      <c r="K782" s="341"/>
      <c r="L782" s="341">
        <v>1</v>
      </c>
      <c r="M782" s="341"/>
      <c r="N782" s="341"/>
      <c r="O782" s="341">
        <v>1</v>
      </c>
      <c r="P782" s="556"/>
      <c r="Q782" s="556"/>
      <c r="R782" s="556"/>
      <c r="S782" s="556"/>
      <c r="T782" s="556"/>
      <c r="U782" s="556"/>
      <c r="V782" s="556"/>
      <c r="W782" s="556"/>
      <c r="X782" s="341"/>
      <c r="Y782" s="341"/>
      <c r="Z782" s="341"/>
      <c r="AA782" s="341"/>
      <c r="AB782" s="556"/>
      <c r="AC782" s="556"/>
      <c r="AD782" s="556"/>
      <c r="AE782" s="556"/>
      <c r="AF782" s="556"/>
      <c r="AG782" s="556"/>
      <c r="AH782" s="556"/>
      <c r="AI782" s="556"/>
      <c r="AJ782" s="341"/>
      <c r="AK782" s="341"/>
      <c r="AL782" s="341"/>
      <c r="AM782" s="341"/>
      <c r="AN782" s="341"/>
      <c r="AO782" s="341"/>
      <c r="AP782" s="341"/>
      <c r="AQ782" s="341"/>
      <c r="AR782" s="341">
        <f>L782+P782+T782+X782+AB782+AF782+AJ782+AN782+H782</f>
        <v>1</v>
      </c>
      <c r="AS782" s="341"/>
      <c r="AT782" s="341"/>
      <c r="AU782" s="317">
        <f t="shared" si="131"/>
        <v>1</v>
      </c>
      <c r="AV782" s="332">
        <f t="shared" si="132"/>
        <v>1.9166666666666665E-4</v>
      </c>
      <c r="AW782" s="558">
        <f t="shared" si="133"/>
        <v>7.4999999999999993E-5</v>
      </c>
      <c r="AX782" s="352"/>
      <c r="AY782" s="352"/>
      <c r="AZ782" s="359"/>
      <c r="BA782" s="359"/>
      <c r="BB782" s="783">
        <v>23</v>
      </c>
      <c r="BC782" s="348">
        <v>120</v>
      </c>
      <c r="BD782" s="743">
        <v>7.4999999999999997E-2</v>
      </c>
      <c r="BE782" s="422"/>
    </row>
    <row r="783" spans="1:57" s="351" customFormat="1" ht="15" customHeight="1" x14ac:dyDescent="0.25">
      <c r="A783" s="511">
        <v>10</v>
      </c>
      <c r="B783" s="537">
        <v>51.00000095</v>
      </c>
      <c r="C783" s="742" t="s">
        <v>63</v>
      </c>
      <c r="D783" s="422" t="s">
        <v>29</v>
      </c>
      <c r="E783" s="559">
        <v>49</v>
      </c>
      <c r="F783" s="559">
        <v>52</v>
      </c>
      <c r="G783" s="559">
        <v>11</v>
      </c>
      <c r="H783" s="565"/>
      <c r="I783" s="565"/>
      <c r="J783" s="565"/>
      <c r="K783" s="341"/>
      <c r="L783" s="565"/>
      <c r="M783" s="565"/>
      <c r="N783" s="565"/>
      <c r="O783" s="565"/>
      <c r="P783" s="565"/>
      <c r="Q783" s="565"/>
      <c r="R783" s="565"/>
      <c r="S783" s="565"/>
      <c r="T783" s="565"/>
      <c r="U783" s="565"/>
      <c r="V783" s="565"/>
      <c r="W783" s="565"/>
      <c r="X783" s="341">
        <v>140</v>
      </c>
      <c r="Y783" s="557"/>
      <c r="Z783" s="557"/>
      <c r="AA783" s="317">
        <f>SUM(X783:Z783)</f>
        <v>140</v>
      </c>
      <c r="AB783" s="317"/>
      <c r="AC783" s="317"/>
      <c r="AD783" s="317"/>
      <c r="AE783" s="317"/>
      <c r="AF783" s="317"/>
      <c r="AG783" s="317"/>
      <c r="AH783" s="317"/>
      <c r="AI783" s="317"/>
      <c r="AJ783" s="317"/>
      <c r="AK783" s="317"/>
      <c r="AL783" s="317"/>
      <c r="AM783" s="317"/>
      <c r="AN783" s="317"/>
      <c r="AO783" s="317"/>
      <c r="AP783" s="317"/>
      <c r="AQ783" s="317"/>
      <c r="AR783" s="341">
        <f>L783+P783+T783+X783+AB783+AF783+AJ783+AN783+H783</f>
        <v>140</v>
      </c>
      <c r="AS783" s="341"/>
      <c r="AT783" s="341"/>
      <c r="AU783" s="317">
        <f t="shared" si="131"/>
        <v>140</v>
      </c>
      <c r="AV783" s="332">
        <f t="shared" si="132"/>
        <v>2.6833333333333334E-2</v>
      </c>
      <c r="AW783" s="558">
        <f t="shared" si="133"/>
        <v>1.0500000000000001E-2</v>
      </c>
      <c r="AX783" s="559"/>
      <c r="AY783" s="560"/>
      <c r="AZ783" s="560"/>
      <c r="BA783" s="561"/>
      <c r="BB783" s="783">
        <v>23</v>
      </c>
      <c r="BC783" s="348">
        <v>120</v>
      </c>
      <c r="BD783" s="743">
        <v>7.4999999999999997E-2</v>
      </c>
      <c r="BE783" s="565"/>
    </row>
    <row r="784" spans="1:57" s="351" customFormat="1" ht="15" customHeight="1" x14ac:dyDescent="0.25">
      <c r="A784" s="511">
        <v>11</v>
      </c>
      <c r="B784" s="422" t="s">
        <v>545</v>
      </c>
      <c r="C784" s="742" t="s">
        <v>63</v>
      </c>
      <c r="D784" s="559" t="s">
        <v>29</v>
      </c>
      <c r="E784" s="559">
        <v>49</v>
      </c>
      <c r="F784" s="559">
        <v>52</v>
      </c>
      <c r="G784" s="559">
        <v>11</v>
      </c>
      <c r="H784" s="557"/>
      <c r="I784" s="557"/>
      <c r="J784" s="557"/>
      <c r="K784" s="557"/>
      <c r="L784" s="557"/>
      <c r="M784" s="557"/>
      <c r="N784" s="557"/>
      <c r="O784" s="557"/>
      <c r="P784" s="557"/>
      <c r="Q784" s="557"/>
      <c r="R784" s="557"/>
      <c r="S784" s="557"/>
      <c r="T784" s="557"/>
      <c r="U784" s="557"/>
      <c r="V784" s="557"/>
      <c r="W784" s="557"/>
      <c r="X784" s="557"/>
      <c r="Y784" s="557"/>
      <c r="Z784" s="557"/>
      <c r="AA784" s="557"/>
      <c r="AB784" s="557"/>
      <c r="AC784" s="557"/>
      <c r="AD784" s="557"/>
      <c r="AE784" s="557"/>
      <c r="AF784" s="628"/>
      <c r="AG784" s="729">
        <v>710</v>
      </c>
      <c r="AH784" s="729"/>
      <c r="AI784" s="729">
        <v>710</v>
      </c>
      <c r="AJ784" s="557"/>
      <c r="AK784" s="557"/>
      <c r="AL784" s="557"/>
      <c r="AM784" s="557"/>
      <c r="AN784" s="557"/>
      <c r="AO784" s="557"/>
      <c r="AP784" s="557"/>
      <c r="AQ784" s="557"/>
      <c r="AR784" s="341"/>
      <c r="AS784" s="341">
        <f t="shared" ref="AR784:AS789" si="134">M784+Q784+U784+Y784+AC784+AG784+AK784+AO784+I784</f>
        <v>710</v>
      </c>
      <c r="AT784" s="341"/>
      <c r="AU784" s="317">
        <f t="shared" si="131"/>
        <v>710</v>
      </c>
      <c r="AV784" s="332">
        <f t="shared" si="132"/>
        <v>0.13608333333333333</v>
      </c>
      <c r="AW784" s="558">
        <f t="shared" si="133"/>
        <v>5.3249999999999999E-2</v>
      </c>
      <c r="AX784" s="560"/>
      <c r="AY784" s="560"/>
      <c r="AZ784" s="359"/>
      <c r="BA784" s="359"/>
      <c r="BB784" s="783">
        <v>23</v>
      </c>
      <c r="BC784" s="348">
        <v>120</v>
      </c>
      <c r="BD784" s="743">
        <v>7.4999999999999997E-2</v>
      </c>
      <c r="BE784" s="565"/>
    </row>
    <row r="785" spans="1:57" s="351" customFormat="1" ht="15" customHeight="1" x14ac:dyDescent="0.25">
      <c r="A785" s="632">
        <v>12</v>
      </c>
      <c r="B785" s="422" t="s">
        <v>545</v>
      </c>
      <c r="C785" s="742" t="s">
        <v>63</v>
      </c>
      <c r="D785" s="620" t="s">
        <v>33</v>
      </c>
      <c r="E785" s="603">
        <v>48</v>
      </c>
      <c r="F785" s="603">
        <v>52</v>
      </c>
      <c r="G785" s="603">
        <v>11</v>
      </c>
      <c r="H785" s="601"/>
      <c r="I785" s="601"/>
      <c r="J785" s="601"/>
      <c r="K785" s="591"/>
      <c r="L785" s="601"/>
      <c r="M785" s="601"/>
      <c r="N785" s="601"/>
      <c r="O785" s="601"/>
      <c r="P785" s="601"/>
      <c r="Q785" s="601"/>
      <c r="R785" s="601"/>
      <c r="S785" s="601"/>
      <c r="T785" s="591">
        <v>20</v>
      </c>
      <c r="U785" s="341"/>
      <c r="V785" s="591"/>
      <c r="W785" s="341">
        <f>SUM(T785:V785)</f>
        <v>20</v>
      </c>
      <c r="X785" s="591"/>
      <c r="Y785" s="591"/>
      <c r="Z785" s="591"/>
      <c r="AA785" s="591"/>
      <c r="AB785" s="601"/>
      <c r="AC785" s="601"/>
      <c r="AD785" s="601"/>
      <c r="AE785" s="601"/>
      <c r="AF785" s="601"/>
      <c r="AG785" s="601"/>
      <c r="AH785" s="601"/>
      <c r="AI785" s="601"/>
      <c r="AJ785" s="591"/>
      <c r="AK785" s="591"/>
      <c r="AL785" s="591"/>
      <c r="AM785" s="591"/>
      <c r="AN785" s="591"/>
      <c r="AO785" s="591"/>
      <c r="AP785" s="591"/>
      <c r="AQ785" s="591"/>
      <c r="AR785" s="341">
        <f t="shared" si="134"/>
        <v>20</v>
      </c>
      <c r="AS785" s="341"/>
      <c r="AT785" s="341"/>
      <c r="AU785" s="317">
        <f t="shared" si="131"/>
        <v>20</v>
      </c>
      <c r="AV785" s="332">
        <f t="shared" si="132"/>
        <v>3.8333333333333331E-3</v>
      </c>
      <c r="AW785" s="558">
        <f t="shared" si="133"/>
        <v>1.5E-3</v>
      </c>
      <c r="AX785" s="560"/>
      <c r="AY785" s="560"/>
      <c r="AZ785" s="560"/>
      <c r="BA785" s="561"/>
      <c r="BB785" s="783">
        <v>23</v>
      </c>
      <c r="BC785" s="348">
        <v>120</v>
      </c>
      <c r="BD785" s="743">
        <v>7.4999999999999997E-2</v>
      </c>
      <c r="BE785" s="622"/>
    </row>
    <row r="786" spans="1:57" s="351" customFormat="1" ht="15" customHeight="1" x14ac:dyDescent="0.25">
      <c r="A786" s="511">
        <v>13</v>
      </c>
      <c r="B786" s="422" t="s">
        <v>545</v>
      </c>
      <c r="C786" s="742" t="s">
        <v>63</v>
      </c>
      <c r="D786" s="559" t="s">
        <v>29</v>
      </c>
      <c r="E786" s="559">
        <v>48</v>
      </c>
      <c r="F786" s="559">
        <v>52</v>
      </c>
      <c r="G786" s="559">
        <v>11</v>
      </c>
      <c r="H786" s="557"/>
      <c r="I786" s="557"/>
      <c r="J786" s="557"/>
      <c r="K786" s="557"/>
      <c r="L786" s="557"/>
      <c r="M786" s="557"/>
      <c r="N786" s="557"/>
      <c r="O786" s="557"/>
      <c r="P786" s="557"/>
      <c r="Q786" s="557"/>
      <c r="R786" s="557"/>
      <c r="S786" s="557"/>
      <c r="T786" s="557"/>
      <c r="U786" s="557"/>
      <c r="V786" s="557"/>
      <c r="W786" s="557"/>
      <c r="X786" s="557"/>
      <c r="Y786" s="557"/>
      <c r="Z786" s="557"/>
      <c r="AA786" s="557"/>
      <c r="AB786" s="557"/>
      <c r="AC786" s="557"/>
      <c r="AD786" s="557"/>
      <c r="AE786" s="557"/>
      <c r="AF786" s="729">
        <v>324</v>
      </c>
      <c r="AG786" s="729"/>
      <c r="AH786" s="729"/>
      <c r="AI786" s="729">
        <v>324</v>
      </c>
      <c r="AJ786" s="557"/>
      <c r="AK786" s="557"/>
      <c r="AL786" s="557"/>
      <c r="AM786" s="557"/>
      <c r="AN786" s="557"/>
      <c r="AO786" s="557"/>
      <c r="AP786" s="557"/>
      <c r="AQ786" s="557"/>
      <c r="AR786" s="341">
        <f t="shared" si="134"/>
        <v>324</v>
      </c>
      <c r="AS786" s="341"/>
      <c r="AT786" s="341"/>
      <c r="AU786" s="317">
        <f t="shared" si="131"/>
        <v>324</v>
      </c>
      <c r="AV786" s="332">
        <f t="shared" si="132"/>
        <v>6.2100000000000002E-2</v>
      </c>
      <c r="AW786" s="558">
        <f t="shared" si="133"/>
        <v>2.4300000000000002E-2</v>
      </c>
      <c r="AX786" s="560"/>
      <c r="AY786" s="560"/>
      <c r="AZ786" s="359"/>
      <c r="BA786" s="359"/>
      <c r="BB786" s="783">
        <v>23</v>
      </c>
      <c r="BC786" s="348">
        <v>120</v>
      </c>
      <c r="BD786" s="743">
        <v>7.4999999999999997E-2</v>
      </c>
      <c r="BE786" s="565"/>
    </row>
    <row r="787" spans="1:57" s="351" customFormat="1" ht="15" customHeight="1" x14ac:dyDescent="0.25">
      <c r="A787" s="511">
        <v>14</v>
      </c>
      <c r="B787" s="422" t="s">
        <v>545</v>
      </c>
      <c r="C787" s="742" t="s">
        <v>63</v>
      </c>
      <c r="D787" s="559" t="s">
        <v>29</v>
      </c>
      <c r="E787" s="559">
        <v>44</v>
      </c>
      <c r="F787" s="559">
        <v>52</v>
      </c>
      <c r="G787" s="559">
        <v>11</v>
      </c>
      <c r="H787" s="557"/>
      <c r="I787" s="557"/>
      <c r="J787" s="557"/>
      <c r="K787" s="557"/>
      <c r="L787" s="557"/>
      <c r="M787" s="557"/>
      <c r="N787" s="557"/>
      <c r="O787" s="557"/>
      <c r="P787" s="557"/>
      <c r="Q787" s="557"/>
      <c r="R787" s="557"/>
      <c r="S787" s="557"/>
      <c r="T787" s="557"/>
      <c r="U787" s="557"/>
      <c r="V787" s="557"/>
      <c r="W787" s="557"/>
      <c r="X787" s="557"/>
      <c r="Y787" s="557"/>
      <c r="Z787" s="557"/>
      <c r="AA787" s="557"/>
      <c r="AB787" s="557"/>
      <c r="AC787" s="557"/>
      <c r="AD787" s="557"/>
      <c r="AE787" s="557"/>
      <c r="AF787" s="729">
        <v>120</v>
      </c>
      <c r="AG787" s="729"/>
      <c r="AH787" s="729"/>
      <c r="AI787" s="729">
        <v>120</v>
      </c>
      <c r="AJ787" s="557"/>
      <c r="AK787" s="557"/>
      <c r="AL787" s="557"/>
      <c r="AM787" s="557"/>
      <c r="AN787" s="557"/>
      <c r="AO787" s="557"/>
      <c r="AP787" s="557"/>
      <c r="AQ787" s="557"/>
      <c r="AR787" s="341">
        <f t="shared" si="134"/>
        <v>120</v>
      </c>
      <c r="AS787" s="341"/>
      <c r="AT787" s="341"/>
      <c r="AU787" s="317">
        <f t="shared" si="131"/>
        <v>120</v>
      </c>
      <c r="AV787" s="332">
        <f t="shared" si="132"/>
        <v>2.3E-2</v>
      </c>
      <c r="AW787" s="558">
        <f t="shared" si="133"/>
        <v>8.9999999999999993E-3</v>
      </c>
      <c r="AX787" s="560"/>
      <c r="AY787" s="560"/>
      <c r="AZ787" s="359"/>
      <c r="BA787" s="359"/>
      <c r="BB787" s="783">
        <v>23</v>
      </c>
      <c r="BC787" s="348">
        <v>120</v>
      </c>
      <c r="BD787" s="743">
        <v>7.4999999999999997E-2</v>
      </c>
      <c r="BE787" s="565"/>
    </row>
    <row r="788" spans="1:57" s="351" customFormat="1" ht="15" customHeight="1" x14ac:dyDescent="0.25">
      <c r="A788" s="632">
        <v>15</v>
      </c>
      <c r="B788" s="422" t="s">
        <v>545</v>
      </c>
      <c r="C788" s="742" t="s">
        <v>63</v>
      </c>
      <c r="D788" s="559" t="s">
        <v>29</v>
      </c>
      <c r="E788" s="559">
        <v>40</v>
      </c>
      <c r="F788" s="559">
        <v>52</v>
      </c>
      <c r="G788" s="559">
        <v>11</v>
      </c>
      <c r="H788" s="557"/>
      <c r="I788" s="557"/>
      <c r="J788" s="557"/>
      <c r="K788" s="557"/>
      <c r="L788" s="557"/>
      <c r="M788" s="557"/>
      <c r="N788" s="557"/>
      <c r="O788" s="557"/>
      <c r="P788" s="557"/>
      <c r="Q788" s="557"/>
      <c r="R788" s="557"/>
      <c r="S788" s="557"/>
      <c r="T788" s="557"/>
      <c r="U788" s="557"/>
      <c r="V788" s="557"/>
      <c r="W788" s="557"/>
      <c r="X788" s="557"/>
      <c r="Y788" s="557"/>
      <c r="Z788" s="557"/>
      <c r="AA788" s="557"/>
      <c r="AB788" s="557"/>
      <c r="AC788" s="557"/>
      <c r="AD788" s="557"/>
      <c r="AE788" s="557"/>
      <c r="AF788" s="729">
        <v>123</v>
      </c>
      <c r="AG788" s="729"/>
      <c r="AH788" s="729"/>
      <c r="AI788" s="729">
        <v>123</v>
      </c>
      <c r="AJ788" s="557"/>
      <c r="AK788" s="557"/>
      <c r="AL788" s="557"/>
      <c r="AM788" s="557"/>
      <c r="AN788" s="557"/>
      <c r="AO788" s="557"/>
      <c r="AP788" s="557"/>
      <c r="AQ788" s="557"/>
      <c r="AR788" s="341">
        <f t="shared" si="134"/>
        <v>123</v>
      </c>
      <c r="AS788" s="341"/>
      <c r="AT788" s="341"/>
      <c r="AU788" s="317">
        <f t="shared" si="131"/>
        <v>123</v>
      </c>
      <c r="AV788" s="332">
        <f t="shared" si="132"/>
        <v>2.3574999999999999E-2</v>
      </c>
      <c r="AW788" s="558">
        <f t="shared" si="133"/>
        <v>9.2249999999999988E-3</v>
      </c>
      <c r="AX788" s="560"/>
      <c r="AY788" s="560"/>
      <c r="AZ788" s="359"/>
      <c r="BA788" s="359"/>
      <c r="BB788" s="783">
        <v>23</v>
      </c>
      <c r="BC788" s="348">
        <v>120</v>
      </c>
      <c r="BD788" s="743">
        <v>7.4999999999999997E-2</v>
      </c>
      <c r="BE788" s="565"/>
    </row>
    <row r="789" spans="1:57" s="351" customFormat="1" ht="15" customHeight="1" x14ac:dyDescent="0.25">
      <c r="A789" s="511">
        <v>16</v>
      </c>
      <c r="B789" s="422" t="s">
        <v>545</v>
      </c>
      <c r="C789" s="742" t="s">
        <v>63</v>
      </c>
      <c r="D789" s="559" t="s">
        <v>29</v>
      </c>
      <c r="E789" s="559">
        <v>36</v>
      </c>
      <c r="F789" s="559">
        <v>52</v>
      </c>
      <c r="G789" s="559">
        <v>11</v>
      </c>
      <c r="H789" s="557"/>
      <c r="I789" s="557"/>
      <c r="J789" s="557"/>
      <c r="K789" s="557"/>
      <c r="L789" s="557"/>
      <c r="M789" s="557"/>
      <c r="N789" s="557"/>
      <c r="O789" s="557"/>
      <c r="P789" s="557"/>
      <c r="Q789" s="557"/>
      <c r="R789" s="557"/>
      <c r="S789" s="557"/>
      <c r="T789" s="557"/>
      <c r="U789" s="557"/>
      <c r="V789" s="557"/>
      <c r="W789" s="557"/>
      <c r="X789" s="557"/>
      <c r="Y789" s="557"/>
      <c r="Z789" s="557"/>
      <c r="AA789" s="557"/>
      <c r="AB789" s="557"/>
      <c r="AC789" s="557"/>
      <c r="AD789" s="557"/>
      <c r="AE789" s="557"/>
      <c r="AF789" s="729">
        <v>2</v>
      </c>
      <c r="AG789" s="729"/>
      <c r="AH789" s="729"/>
      <c r="AI789" s="729">
        <v>2</v>
      </c>
      <c r="AJ789" s="557"/>
      <c r="AK789" s="557"/>
      <c r="AL789" s="557"/>
      <c r="AM789" s="557"/>
      <c r="AN789" s="557"/>
      <c r="AO789" s="557"/>
      <c r="AP789" s="557"/>
      <c r="AQ789" s="557"/>
      <c r="AR789" s="341">
        <f t="shared" si="134"/>
        <v>2</v>
      </c>
      <c r="AS789" s="341"/>
      <c r="AT789" s="341"/>
      <c r="AU789" s="317">
        <f t="shared" si="131"/>
        <v>2</v>
      </c>
      <c r="AV789" s="332">
        <f t="shared" si="132"/>
        <v>3.8333333333333329E-4</v>
      </c>
      <c r="AW789" s="558">
        <f t="shared" si="133"/>
        <v>1.4999999999999999E-4</v>
      </c>
      <c r="AX789" s="560"/>
      <c r="AY789" s="560"/>
      <c r="AZ789" s="359"/>
      <c r="BA789" s="359"/>
      <c r="BB789" s="783">
        <v>23</v>
      </c>
      <c r="BC789" s="348">
        <v>120</v>
      </c>
      <c r="BD789" s="743">
        <v>7.4999999999999997E-2</v>
      </c>
      <c r="BE789" s="565"/>
    </row>
    <row r="790" spans="1:57" s="351" customFormat="1" ht="15" customHeight="1" x14ac:dyDescent="0.25">
      <c r="A790" s="511">
        <v>17</v>
      </c>
      <c r="B790" s="422" t="s">
        <v>545</v>
      </c>
      <c r="C790" s="742" t="s">
        <v>63</v>
      </c>
      <c r="D790" s="620" t="s">
        <v>33</v>
      </c>
      <c r="E790" s="603">
        <v>34</v>
      </c>
      <c r="F790" s="603">
        <v>52</v>
      </c>
      <c r="G790" s="603">
        <v>11</v>
      </c>
      <c r="H790" s="601"/>
      <c r="I790" s="601"/>
      <c r="J790" s="601"/>
      <c r="K790" s="591"/>
      <c r="L790" s="601"/>
      <c r="M790" s="601"/>
      <c r="N790" s="601"/>
      <c r="O790" s="601"/>
      <c r="P790" s="601"/>
      <c r="Q790" s="601"/>
      <c r="R790" s="601"/>
      <c r="S790" s="601"/>
      <c r="T790" s="591"/>
      <c r="U790" s="341">
        <v>7</v>
      </c>
      <c r="V790" s="591"/>
      <c r="W790" s="341">
        <f>SUM(T790:V790)</f>
        <v>7</v>
      </c>
      <c r="X790" s="591"/>
      <c r="Y790" s="591"/>
      <c r="Z790" s="591"/>
      <c r="AA790" s="591"/>
      <c r="AB790" s="601"/>
      <c r="AC790" s="601"/>
      <c r="AD790" s="601"/>
      <c r="AE790" s="601"/>
      <c r="AF790" s="601"/>
      <c r="AG790" s="601"/>
      <c r="AH790" s="601"/>
      <c r="AI790" s="601"/>
      <c r="AJ790" s="591"/>
      <c r="AK790" s="591"/>
      <c r="AL790" s="591"/>
      <c r="AM790" s="591"/>
      <c r="AN790" s="591"/>
      <c r="AO790" s="591"/>
      <c r="AP790" s="591"/>
      <c r="AQ790" s="591"/>
      <c r="AR790" s="341"/>
      <c r="AS790" s="341">
        <f t="shared" ref="AR790:AS793" si="135">M790+Q790+U790+Y790+AC790+AG790+AK790+AO790+I790</f>
        <v>7</v>
      </c>
      <c r="AT790" s="341"/>
      <c r="AU790" s="317">
        <f t="shared" si="131"/>
        <v>7</v>
      </c>
      <c r="AV790" s="332">
        <f t="shared" si="132"/>
        <v>1.3416666666666668E-3</v>
      </c>
      <c r="AW790" s="558">
        <f t="shared" si="133"/>
        <v>5.2500000000000008E-4</v>
      </c>
      <c r="AX790" s="560"/>
      <c r="AY790" s="560"/>
      <c r="AZ790" s="560"/>
      <c r="BA790" s="561"/>
      <c r="BB790" s="783">
        <v>23</v>
      </c>
      <c r="BC790" s="348">
        <v>120</v>
      </c>
      <c r="BD790" s="743">
        <v>7.4999999999999997E-2</v>
      </c>
      <c r="BE790" s="622"/>
    </row>
    <row r="791" spans="1:57" s="351" customFormat="1" ht="15" customHeight="1" x14ac:dyDescent="0.25">
      <c r="A791" s="632">
        <v>18</v>
      </c>
      <c r="B791" s="422" t="s">
        <v>545</v>
      </c>
      <c r="C791" s="742" t="s">
        <v>63</v>
      </c>
      <c r="D791" s="620" t="s">
        <v>33</v>
      </c>
      <c r="E791" s="603">
        <v>32</v>
      </c>
      <c r="F791" s="603">
        <v>52</v>
      </c>
      <c r="G791" s="603">
        <v>11</v>
      </c>
      <c r="H791" s="601"/>
      <c r="I791" s="601"/>
      <c r="J791" s="601"/>
      <c r="K791" s="591"/>
      <c r="L791" s="601"/>
      <c r="M791" s="601"/>
      <c r="N791" s="601"/>
      <c r="O791" s="601"/>
      <c r="P791" s="601"/>
      <c r="Q791" s="601"/>
      <c r="R791" s="601"/>
      <c r="S791" s="601"/>
      <c r="T791" s="591"/>
      <c r="U791" s="341">
        <v>1</v>
      </c>
      <c r="V791" s="591"/>
      <c r="W791" s="341">
        <f>SUM(T791:V791)</f>
        <v>1</v>
      </c>
      <c r="X791" s="591"/>
      <c r="Y791" s="591"/>
      <c r="Z791" s="591"/>
      <c r="AA791" s="591"/>
      <c r="AB791" s="601"/>
      <c r="AC791" s="601"/>
      <c r="AD791" s="601"/>
      <c r="AE791" s="601"/>
      <c r="AF791" s="601"/>
      <c r="AG791" s="601"/>
      <c r="AH791" s="601"/>
      <c r="AI791" s="601"/>
      <c r="AJ791" s="591"/>
      <c r="AK791" s="591"/>
      <c r="AL791" s="591"/>
      <c r="AM791" s="591"/>
      <c r="AN791" s="591"/>
      <c r="AO791" s="591"/>
      <c r="AP791" s="591"/>
      <c r="AQ791" s="591"/>
      <c r="AR791" s="341"/>
      <c r="AS791" s="341">
        <f t="shared" si="135"/>
        <v>1</v>
      </c>
      <c r="AT791" s="341"/>
      <c r="AU791" s="317">
        <f t="shared" si="131"/>
        <v>1</v>
      </c>
      <c r="AV791" s="332">
        <f t="shared" si="132"/>
        <v>1.9166666666666665E-4</v>
      </c>
      <c r="AW791" s="558">
        <f t="shared" si="133"/>
        <v>7.4999999999999993E-5</v>
      </c>
      <c r="AX791" s="560"/>
      <c r="AY791" s="560"/>
      <c r="AZ791" s="560"/>
      <c r="BA791" s="561"/>
      <c r="BB791" s="783">
        <v>23</v>
      </c>
      <c r="BC791" s="348">
        <v>120</v>
      </c>
      <c r="BD791" s="743">
        <v>7.4999999999999997E-2</v>
      </c>
      <c r="BE791" s="622"/>
    </row>
    <row r="792" spans="1:57" s="351" customFormat="1" ht="15" customHeight="1" x14ac:dyDescent="0.25">
      <c r="A792" s="511">
        <v>19</v>
      </c>
      <c r="B792" s="422" t="s">
        <v>545</v>
      </c>
      <c r="C792" s="742" t="s">
        <v>63</v>
      </c>
      <c r="D792" s="333" t="s">
        <v>29</v>
      </c>
      <c r="E792" s="352">
        <v>27</v>
      </c>
      <c r="F792" s="352">
        <v>52</v>
      </c>
      <c r="G792" s="352">
        <v>11</v>
      </c>
      <c r="H792" s="556"/>
      <c r="I792" s="556"/>
      <c r="J792" s="556"/>
      <c r="K792" s="341"/>
      <c r="L792" s="341">
        <v>9</v>
      </c>
      <c r="M792" s="341"/>
      <c r="N792" s="341"/>
      <c r="O792" s="341">
        <v>9</v>
      </c>
      <c r="P792" s="556"/>
      <c r="Q792" s="556"/>
      <c r="R792" s="556"/>
      <c r="S792" s="556"/>
      <c r="T792" s="556"/>
      <c r="U792" s="556"/>
      <c r="V792" s="556"/>
      <c r="W792" s="556"/>
      <c r="X792" s="341"/>
      <c r="Y792" s="341"/>
      <c r="Z792" s="341"/>
      <c r="AA792" s="341"/>
      <c r="AB792" s="556"/>
      <c r="AC792" s="556"/>
      <c r="AD792" s="556"/>
      <c r="AE792" s="556"/>
      <c r="AF792" s="556"/>
      <c r="AG792" s="556"/>
      <c r="AH792" s="556"/>
      <c r="AI792" s="556"/>
      <c r="AJ792" s="341"/>
      <c r="AK792" s="341"/>
      <c r="AL792" s="341"/>
      <c r="AM792" s="341"/>
      <c r="AN792" s="341"/>
      <c r="AO792" s="341"/>
      <c r="AP792" s="341"/>
      <c r="AQ792" s="341"/>
      <c r="AR792" s="341">
        <f t="shared" si="135"/>
        <v>9</v>
      </c>
      <c r="AS792" s="341"/>
      <c r="AT792" s="341"/>
      <c r="AU792" s="317">
        <f t="shared" si="131"/>
        <v>9</v>
      </c>
      <c r="AV792" s="332">
        <f t="shared" si="132"/>
        <v>1.725E-3</v>
      </c>
      <c r="AW792" s="558">
        <f t="shared" si="133"/>
        <v>6.7499999999999993E-4</v>
      </c>
      <c r="AX792" s="352"/>
      <c r="AY792" s="352"/>
      <c r="AZ792" s="359"/>
      <c r="BA792" s="359"/>
      <c r="BB792" s="783">
        <v>23</v>
      </c>
      <c r="BC792" s="348">
        <v>120</v>
      </c>
      <c r="BD792" s="743">
        <v>7.4999999999999997E-2</v>
      </c>
      <c r="BE792" s="422"/>
    </row>
    <row r="793" spans="1:57" s="351" customFormat="1" ht="15" customHeight="1" x14ac:dyDescent="0.25">
      <c r="A793" s="511">
        <v>20</v>
      </c>
      <c r="B793" s="422" t="s">
        <v>545</v>
      </c>
      <c r="C793" s="742" t="s">
        <v>63</v>
      </c>
      <c r="D793" s="620" t="s">
        <v>33</v>
      </c>
      <c r="E793" s="603">
        <v>27</v>
      </c>
      <c r="F793" s="603">
        <v>52</v>
      </c>
      <c r="G793" s="603">
        <v>11</v>
      </c>
      <c r="H793" s="601"/>
      <c r="I793" s="601"/>
      <c r="J793" s="601"/>
      <c r="K793" s="591"/>
      <c r="L793" s="601"/>
      <c r="M793" s="601"/>
      <c r="N793" s="601"/>
      <c r="O793" s="601"/>
      <c r="P793" s="601"/>
      <c r="Q793" s="601"/>
      <c r="R793" s="601"/>
      <c r="S793" s="601"/>
      <c r="T793" s="591"/>
      <c r="U793" s="341">
        <v>2</v>
      </c>
      <c r="V793" s="591"/>
      <c r="W793" s="341">
        <f>SUM(T793:V793)</f>
        <v>2</v>
      </c>
      <c r="X793" s="591"/>
      <c r="Y793" s="591"/>
      <c r="Z793" s="591"/>
      <c r="AA793" s="591"/>
      <c r="AB793" s="601"/>
      <c r="AC793" s="601"/>
      <c r="AD793" s="601"/>
      <c r="AE793" s="601"/>
      <c r="AF793" s="601"/>
      <c r="AG793" s="601"/>
      <c r="AH793" s="601"/>
      <c r="AI793" s="601"/>
      <c r="AJ793" s="591"/>
      <c r="AK793" s="591"/>
      <c r="AL793" s="591"/>
      <c r="AM793" s="591"/>
      <c r="AN793" s="591"/>
      <c r="AO793" s="591"/>
      <c r="AP793" s="591"/>
      <c r="AQ793" s="591"/>
      <c r="AR793" s="341"/>
      <c r="AS793" s="341">
        <f t="shared" si="135"/>
        <v>2</v>
      </c>
      <c r="AT793" s="341"/>
      <c r="AU793" s="317">
        <f t="shared" si="131"/>
        <v>2</v>
      </c>
      <c r="AV793" s="332">
        <f t="shared" si="132"/>
        <v>3.8333333333333329E-4</v>
      </c>
      <c r="AW793" s="558">
        <f t="shared" si="133"/>
        <v>1.4999999999999999E-4</v>
      </c>
      <c r="AX793" s="560"/>
      <c r="AY793" s="560"/>
      <c r="AZ793" s="560"/>
      <c r="BA793" s="561"/>
      <c r="BB793" s="783">
        <v>23</v>
      </c>
      <c r="BC793" s="348">
        <v>120</v>
      </c>
      <c r="BD793" s="743">
        <v>7.4999999999999997E-2</v>
      </c>
      <c r="BE793" s="622"/>
    </row>
    <row r="794" spans="1:57" s="351" customFormat="1" ht="15" customHeight="1" x14ac:dyDescent="0.25">
      <c r="A794" s="632">
        <v>21</v>
      </c>
      <c r="B794" s="422" t="s">
        <v>545</v>
      </c>
      <c r="C794" s="742" t="s">
        <v>63</v>
      </c>
      <c r="D794" s="559" t="s">
        <v>29</v>
      </c>
      <c r="E794" s="559">
        <v>27</v>
      </c>
      <c r="F794" s="559">
        <v>52</v>
      </c>
      <c r="G794" s="559">
        <v>11</v>
      </c>
      <c r="H794" s="557"/>
      <c r="I794" s="557"/>
      <c r="J794" s="557"/>
      <c r="K794" s="557"/>
      <c r="L794" s="557"/>
      <c r="M794" s="557"/>
      <c r="N794" s="557"/>
      <c r="O794" s="557"/>
      <c r="P794" s="557"/>
      <c r="Q794" s="557"/>
      <c r="R794" s="557"/>
      <c r="S794" s="557"/>
      <c r="T794" s="557"/>
      <c r="U794" s="557"/>
      <c r="V794" s="557"/>
      <c r="W794" s="557"/>
      <c r="X794" s="557"/>
      <c r="Y794" s="557"/>
      <c r="Z794" s="557"/>
      <c r="AA794" s="557"/>
      <c r="AB794" s="557"/>
      <c r="AC794" s="557"/>
      <c r="AD794" s="557"/>
      <c r="AE794" s="557"/>
      <c r="AF794" s="729">
        <v>60</v>
      </c>
      <c r="AG794" s="729"/>
      <c r="AH794" s="729"/>
      <c r="AI794" s="729">
        <v>60</v>
      </c>
      <c r="AJ794" s="557"/>
      <c r="AK794" s="557"/>
      <c r="AL794" s="557"/>
      <c r="AM794" s="557"/>
      <c r="AN794" s="557"/>
      <c r="AO794" s="557"/>
      <c r="AP794" s="557"/>
      <c r="AQ794" s="557"/>
      <c r="AR794" s="341">
        <f>L794+P794+T794+X794+AB794+AF794+AJ794+AN794+H794</f>
        <v>60</v>
      </c>
      <c r="AS794" s="341"/>
      <c r="AT794" s="341"/>
      <c r="AU794" s="317">
        <f t="shared" si="131"/>
        <v>60</v>
      </c>
      <c r="AV794" s="332">
        <f t="shared" si="132"/>
        <v>1.15E-2</v>
      </c>
      <c r="AW794" s="558">
        <f t="shared" si="133"/>
        <v>4.4999999999999997E-3</v>
      </c>
      <c r="AX794" s="560"/>
      <c r="AY794" s="560"/>
      <c r="AZ794" s="359"/>
      <c r="BA794" s="359"/>
      <c r="BB794" s="783">
        <v>23</v>
      </c>
      <c r="BC794" s="348">
        <v>120</v>
      </c>
      <c r="BD794" s="743">
        <v>7.4999999999999997E-2</v>
      </c>
      <c r="BE794" s="565"/>
    </row>
    <row r="795" spans="1:57" s="351" customFormat="1" ht="15" customHeight="1" x14ac:dyDescent="0.25">
      <c r="A795" s="511">
        <v>22</v>
      </c>
      <c r="B795" s="422" t="s">
        <v>545</v>
      </c>
      <c r="C795" s="742" t="s">
        <v>63</v>
      </c>
      <c r="D795" s="620" t="s">
        <v>33</v>
      </c>
      <c r="E795" s="603">
        <v>26</v>
      </c>
      <c r="F795" s="603">
        <v>52</v>
      </c>
      <c r="G795" s="603">
        <v>11</v>
      </c>
      <c r="H795" s="601"/>
      <c r="I795" s="601"/>
      <c r="J795" s="601"/>
      <c r="K795" s="591"/>
      <c r="L795" s="601"/>
      <c r="M795" s="601"/>
      <c r="N795" s="601"/>
      <c r="O795" s="601"/>
      <c r="P795" s="601"/>
      <c r="Q795" s="601"/>
      <c r="R795" s="601"/>
      <c r="S795" s="601"/>
      <c r="T795" s="591">
        <v>37</v>
      </c>
      <c r="U795" s="341"/>
      <c r="V795" s="591"/>
      <c r="W795" s="341">
        <f>SUM(T795:V795)</f>
        <v>37</v>
      </c>
      <c r="X795" s="591"/>
      <c r="Y795" s="591"/>
      <c r="Z795" s="591"/>
      <c r="AA795" s="591"/>
      <c r="AB795" s="601"/>
      <c r="AC795" s="601"/>
      <c r="AD795" s="601"/>
      <c r="AE795" s="601"/>
      <c r="AF795" s="601"/>
      <c r="AG795" s="601"/>
      <c r="AH795" s="601"/>
      <c r="AI795" s="601"/>
      <c r="AJ795" s="591"/>
      <c r="AK795" s="591"/>
      <c r="AL795" s="591"/>
      <c r="AM795" s="591"/>
      <c r="AN795" s="591"/>
      <c r="AO795" s="591"/>
      <c r="AP795" s="591"/>
      <c r="AQ795" s="591"/>
      <c r="AR795" s="341">
        <f>L795+P795+T795+X795+AB795+AF795+AJ795+AN795+H795</f>
        <v>37</v>
      </c>
      <c r="AS795" s="341"/>
      <c r="AT795" s="341"/>
      <c r="AU795" s="317">
        <f t="shared" si="131"/>
        <v>37</v>
      </c>
      <c r="AV795" s="332">
        <f t="shared" si="132"/>
        <v>7.0916666666666671E-3</v>
      </c>
      <c r="AW795" s="558">
        <f t="shared" si="133"/>
        <v>2.7750000000000001E-3</v>
      </c>
      <c r="AX795" s="560"/>
      <c r="AY795" s="560"/>
      <c r="AZ795" s="560"/>
      <c r="BA795" s="561"/>
      <c r="BB795" s="783">
        <v>23</v>
      </c>
      <c r="BC795" s="348">
        <v>120</v>
      </c>
      <c r="BD795" s="743">
        <v>7.4999999999999997E-2</v>
      </c>
      <c r="BE795" s="622"/>
    </row>
    <row r="796" spans="1:57" s="351" customFormat="1" ht="15" customHeight="1" x14ac:dyDescent="0.25">
      <c r="A796" s="511">
        <v>23</v>
      </c>
      <c r="B796" s="422" t="s">
        <v>545</v>
      </c>
      <c r="C796" s="742" t="s">
        <v>63</v>
      </c>
      <c r="D796" s="333" t="s">
        <v>29</v>
      </c>
      <c r="E796" s="352">
        <v>23</v>
      </c>
      <c r="F796" s="352">
        <v>52</v>
      </c>
      <c r="G796" s="352">
        <v>11</v>
      </c>
      <c r="H796" s="556"/>
      <c r="I796" s="556"/>
      <c r="J796" s="556"/>
      <c r="K796" s="341"/>
      <c r="L796" s="341">
        <v>5</v>
      </c>
      <c r="M796" s="341"/>
      <c r="N796" s="341"/>
      <c r="O796" s="341">
        <v>5</v>
      </c>
      <c r="P796" s="556"/>
      <c r="Q796" s="556"/>
      <c r="R796" s="556"/>
      <c r="S796" s="556"/>
      <c r="T796" s="556"/>
      <c r="U796" s="556"/>
      <c r="V796" s="556"/>
      <c r="W796" s="556"/>
      <c r="X796" s="341"/>
      <c r="Y796" s="341"/>
      <c r="Z796" s="341"/>
      <c r="AA796" s="341"/>
      <c r="AB796" s="556"/>
      <c r="AC796" s="556"/>
      <c r="AD796" s="556"/>
      <c r="AE796" s="556"/>
      <c r="AF796" s="556"/>
      <c r="AG796" s="556"/>
      <c r="AH796" s="556"/>
      <c r="AI796" s="556"/>
      <c r="AJ796" s="341"/>
      <c r="AK796" s="341"/>
      <c r="AL796" s="341"/>
      <c r="AM796" s="341"/>
      <c r="AN796" s="341"/>
      <c r="AO796" s="341"/>
      <c r="AP796" s="341"/>
      <c r="AQ796" s="341"/>
      <c r="AR796" s="341">
        <f>L796+P796+T796+X796+AB796+AF796+AJ796+AN796+H796</f>
        <v>5</v>
      </c>
      <c r="AS796" s="341"/>
      <c r="AT796" s="341"/>
      <c r="AU796" s="317">
        <f t="shared" si="131"/>
        <v>5</v>
      </c>
      <c r="AV796" s="332">
        <f t="shared" si="132"/>
        <v>9.5833333333333328E-4</v>
      </c>
      <c r="AW796" s="558">
        <f t="shared" si="133"/>
        <v>3.7500000000000001E-4</v>
      </c>
      <c r="AX796" s="352"/>
      <c r="AY796" s="352"/>
      <c r="AZ796" s="359"/>
      <c r="BA796" s="359"/>
      <c r="BB796" s="783">
        <v>23</v>
      </c>
      <c r="BC796" s="348">
        <v>120</v>
      </c>
      <c r="BD796" s="743">
        <v>7.4999999999999997E-2</v>
      </c>
      <c r="BE796" s="422"/>
    </row>
    <row r="797" spans="1:57" s="351" customFormat="1" ht="15" customHeight="1" x14ac:dyDescent="0.25">
      <c r="A797" s="632">
        <v>24</v>
      </c>
      <c r="B797" s="422" t="s">
        <v>545</v>
      </c>
      <c r="C797" s="742" t="s">
        <v>63</v>
      </c>
      <c r="D797" s="620" t="s">
        <v>33</v>
      </c>
      <c r="E797" s="603">
        <v>16</v>
      </c>
      <c r="F797" s="603">
        <v>52</v>
      </c>
      <c r="G797" s="603">
        <v>11</v>
      </c>
      <c r="H797" s="601"/>
      <c r="I797" s="601"/>
      <c r="J797" s="601"/>
      <c r="K797" s="591"/>
      <c r="L797" s="601"/>
      <c r="M797" s="601"/>
      <c r="N797" s="601"/>
      <c r="O797" s="601"/>
      <c r="P797" s="601"/>
      <c r="Q797" s="601"/>
      <c r="R797" s="601"/>
      <c r="S797" s="601"/>
      <c r="T797" s="591"/>
      <c r="U797" s="341">
        <v>26</v>
      </c>
      <c r="V797" s="591"/>
      <c r="W797" s="341">
        <f>SUM(T797:V797)</f>
        <v>26</v>
      </c>
      <c r="X797" s="591"/>
      <c r="Y797" s="591"/>
      <c r="Z797" s="591"/>
      <c r="AA797" s="591"/>
      <c r="AB797" s="601"/>
      <c r="AC797" s="601"/>
      <c r="AD797" s="601"/>
      <c r="AE797" s="601"/>
      <c r="AF797" s="601"/>
      <c r="AG797" s="601"/>
      <c r="AH797" s="601"/>
      <c r="AI797" s="601"/>
      <c r="AJ797" s="591"/>
      <c r="AK797" s="591"/>
      <c r="AL797" s="591"/>
      <c r="AM797" s="591"/>
      <c r="AN797" s="591"/>
      <c r="AO797" s="591"/>
      <c r="AP797" s="591"/>
      <c r="AQ797" s="591"/>
      <c r="AR797" s="341"/>
      <c r="AS797" s="341">
        <f t="shared" ref="AR797:AS805" si="136">M797+Q797+U797+Y797+AC797+AG797+AK797+AO797+I797</f>
        <v>26</v>
      </c>
      <c r="AT797" s="341"/>
      <c r="AU797" s="317">
        <f t="shared" si="131"/>
        <v>26</v>
      </c>
      <c r="AV797" s="332">
        <f t="shared" si="132"/>
        <v>4.9833333333333335E-3</v>
      </c>
      <c r="AW797" s="558">
        <f t="shared" si="133"/>
        <v>1.9499999999999999E-3</v>
      </c>
      <c r="AX797" s="560"/>
      <c r="AY797" s="560"/>
      <c r="AZ797" s="560"/>
      <c r="BA797" s="561"/>
      <c r="BB797" s="783">
        <v>23</v>
      </c>
      <c r="BC797" s="348">
        <v>120</v>
      </c>
      <c r="BD797" s="743">
        <v>7.4999999999999997E-2</v>
      </c>
      <c r="BE797" s="622"/>
    </row>
    <row r="798" spans="1:57" s="351" customFormat="1" ht="15" customHeight="1" x14ac:dyDescent="0.25">
      <c r="A798" s="511">
        <v>25</v>
      </c>
      <c r="B798" s="422" t="s">
        <v>545</v>
      </c>
      <c r="C798" s="742" t="s">
        <v>63</v>
      </c>
      <c r="D798" s="620" t="s">
        <v>33</v>
      </c>
      <c r="E798" s="603">
        <v>12</v>
      </c>
      <c r="F798" s="603">
        <v>52</v>
      </c>
      <c r="G798" s="603">
        <v>11</v>
      </c>
      <c r="H798" s="601"/>
      <c r="I798" s="601"/>
      <c r="J798" s="601"/>
      <c r="K798" s="591"/>
      <c r="L798" s="601"/>
      <c r="M798" s="601"/>
      <c r="N798" s="601"/>
      <c r="O798" s="601"/>
      <c r="P798" s="601"/>
      <c r="Q798" s="601"/>
      <c r="R798" s="601"/>
      <c r="S798" s="601"/>
      <c r="T798" s="591"/>
      <c r="U798" s="341">
        <v>2</v>
      </c>
      <c r="V798" s="591"/>
      <c r="W798" s="341">
        <f>SUM(T798:V798)</f>
        <v>2</v>
      </c>
      <c r="X798" s="591"/>
      <c r="Y798" s="591"/>
      <c r="Z798" s="591"/>
      <c r="AA798" s="591"/>
      <c r="AB798" s="601"/>
      <c r="AC798" s="601"/>
      <c r="AD798" s="601"/>
      <c r="AE798" s="601"/>
      <c r="AF798" s="601"/>
      <c r="AG798" s="601"/>
      <c r="AH798" s="601"/>
      <c r="AI798" s="601"/>
      <c r="AJ798" s="591"/>
      <c r="AK798" s="591"/>
      <c r="AL798" s="591"/>
      <c r="AM798" s="591"/>
      <c r="AN798" s="591"/>
      <c r="AO798" s="591"/>
      <c r="AP798" s="591"/>
      <c r="AQ798" s="591"/>
      <c r="AR798" s="341"/>
      <c r="AS798" s="341">
        <f t="shared" si="136"/>
        <v>2</v>
      </c>
      <c r="AT798" s="341"/>
      <c r="AU798" s="317">
        <f t="shared" si="131"/>
        <v>2</v>
      </c>
      <c r="AV798" s="332">
        <f t="shared" si="132"/>
        <v>3.8333333333333329E-4</v>
      </c>
      <c r="AW798" s="558">
        <f t="shared" si="133"/>
        <v>1.4999999999999999E-4</v>
      </c>
      <c r="AX798" s="560"/>
      <c r="AY798" s="560"/>
      <c r="AZ798" s="560"/>
      <c r="BA798" s="561"/>
      <c r="BB798" s="783">
        <v>23</v>
      </c>
      <c r="BC798" s="348">
        <v>120</v>
      </c>
      <c r="BD798" s="743">
        <v>7.4999999999999997E-2</v>
      </c>
      <c r="BE798" s="622"/>
    </row>
    <row r="799" spans="1:57" s="351" customFormat="1" ht="15" customHeight="1" x14ac:dyDescent="0.25">
      <c r="A799" s="511">
        <v>26</v>
      </c>
      <c r="B799" s="422" t="s">
        <v>545</v>
      </c>
      <c r="C799" s="742" t="s">
        <v>63</v>
      </c>
      <c r="D799" s="620" t="s">
        <v>33</v>
      </c>
      <c r="E799" s="603">
        <v>11</v>
      </c>
      <c r="F799" s="603">
        <v>52</v>
      </c>
      <c r="G799" s="603">
        <v>11</v>
      </c>
      <c r="H799" s="601"/>
      <c r="I799" s="601"/>
      <c r="J799" s="601"/>
      <c r="K799" s="591"/>
      <c r="L799" s="601"/>
      <c r="M799" s="601"/>
      <c r="N799" s="601"/>
      <c r="O799" s="601"/>
      <c r="P799" s="601"/>
      <c r="Q799" s="601"/>
      <c r="R799" s="601"/>
      <c r="S799" s="601"/>
      <c r="T799" s="591"/>
      <c r="U799" s="341">
        <v>2</v>
      </c>
      <c r="V799" s="591"/>
      <c r="W799" s="341">
        <f>SUM(T799:V799)</f>
        <v>2</v>
      </c>
      <c r="X799" s="591"/>
      <c r="Y799" s="591"/>
      <c r="Z799" s="591"/>
      <c r="AA799" s="591"/>
      <c r="AB799" s="601"/>
      <c r="AC799" s="601"/>
      <c r="AD799" s="601"/>
      <c r="AE799" s="601"/>
      <c r="AF799" s="601"/>
      <c r="AG799" s="601"/>
      <c r="AH799" s="601"/>
      <c r="AI799" s="601"/>
      <c r="AJ799" s="591"/>
      <c r="AK799" s="591"/>
      <c r="AL799" s="591"/>
      <c r="AM799" s="591"/>
      <c r="AN799" s="591"/>
      <c r="AO799" s="591"/>
      <c r="AP799" s="591"/>
      <c r="AQ799" s="591"/>
      <c r="AR799" s="341"/>
      <c r="AS799" s="341">
        <f t="shared" si="136"/>
        <v>2</v>
      </c>
      <c r="AT799" s="341"/>
      <c r="AU799" s="317">
        <f t="shared" si="131"/>
        <v>2</v>
      </c>
      <c r="AV799" s="332">
        <f t="shared" si="132"/>
        <v>3.8333333333333329E-4</v>
      </c>
      <c r="AW799" s="558">
        <f t="shared" si="133"/>
        <v>1.4999999999999999E-4</v>
      </c>
      <c r="AX799" s="560"/>
      <c r="AY799" s="560"/>
      <c r="AZ799" s="560"/>
      <c r="BA799" s="561"/>
      <c r="BB799" s="783">
        <v>23</v>
      </c>
      <c r="BC799" s="348">
        <v>120</v>
      </c>
      <c r="BD799" s="743">
        <v>7.4999999999999997E-2</v>
      </c>
      <c r="BE799" s="622"/>
    </row>
    <row r="800" spans="1:57" s="351" customFormat="1" ht="15" customHeight="1" x14ac:dyDescent="0.25">
      <c r="A800" s="632">
        <v>27</v>
      </c>
      <c r="B800" s="422" t="s">
        <v>545</v>
      </c>
      <c r="C800" s="742" t="s">
        <v>63</v>
      </c>
      <c r="D800" s="620" t="s">
        <v>33</v>
      </c>
      <c r="E800" s="603">
        <v>10</v>
      </c>
      <c r="F800" s="603">
        <v>52</v>
      </c>
      <c r="G800" s="603">
        <v>11</v>
      </c>
      <c r="H800" s="601"/>
      <c r="I800" s="601"/>
      <c r="J800" s="601"/>
      <c r="K800" s="591"/>
      <c r="L800" s="601"/>
      <c r="M800" s="601"/>
      <c r="N800" s="601"/>
      <c r="O800" s="601"/>
      <c r="P800" s="601"/>
      <c r="Q800" s="601"/>
      <c r="R800" s="601"/>
      <c r="S800" s="601"/>
      <c r="T800" s="591"/>
      <c r="U800" s="341">
        <v>41</v>
      </c>
      <c r="V800" s="591"/>
      <c r="W800" s="341">
        <f>SUM(T800:V800)</f>
        <v>41</v>
      </c>
      <c r="X800" s="591"/>
      <c r="Y800" s="591"/>
      <c r="Z800" s="591"/>
      <c r="AA800" s="591"/>
      <c r="AB800" s="601"/>
      <c r="AC800" s="601"/>
      <c r="AD800" s="601"/>
      <c r="AE800" s="601"/>
      <c r="AF800" s="601"/>
      <c r="AG800" s="601"/>
      <c r="AH800" s="601"/>
      <c r="AI800" s="601"/>
      <c r="AJ800" s="591"/>
      <c r="AK800" s="591"/>
      <c r="AL800" s="591"/>
      <c r="AM800" s="591"/>
      <c r="AN800" s="591"/>
      <c r="AO800" s="591"/>
      <c r="AP800" s="591"/>
      <c r="AQ800" s="591"/>
      <c r="AR800" s="341"/>
      <c r="AS800" s="341">
        <f t="shared" si="136"/>
        <v>41</v>
      </c>
      <c r="AT800" s="341"/>
      <c r="AU800" s="317">
        <f t="shared" si="131"/>
        <v>41</v>
      </c>
      <c r="AV800" s="332">
        <f t="shared" si="132"/>
        <v>7.8583333333333335E-3</v>
      </c>
      <c r="AW800" s="558">
        <f t="shared" si="133"/>
        <v>3.0749999999999996E-3</v>
      </c>
      <c r="AX800" s="560"/>
      <c r="AY800" s="560"/>
      <c r="AZ800" s="560"/>
      <c r="BA800" s="561"/>
      <c r="BB800" s="783">
        <v>23</v>
      </c>
      <c r="BC800" s="348">
        <v>120</v>
      </c>
      <c r="BD800" s="743">
        <v>7.4999999999999997E-2</v>
      </c>
      <c r="BE800" s="622"/>
    </row>
    <row r="801" spans="1:57" s="351" customFormat="1" ht="15" customHeight="1" x14ac:dyDescent="0.25">
      <c r="A801" s="511">
        <v>28</v>
      </c>
      <c r="B801" s="422" t="s">
        <v>545</v>
      </c>
      <c r="C801" s="742" t="s">
        <v>63</v>
      </c>
      <c r="D801" s="559" t="s">
        <v>29</v>
      </c>
      <c r="E801" s="559">
        <v>10</v>
      </c>
      <c r="F801" s="559">
        <v>52</v>
      </c>
      <c r="G801" s="559">
        <v>11</v>
      </c>
      <c r="H801" s="557"/>
      <c r="I801" s="557"/>
      <c r="J801" s="557"/>
      <c r="K801" s="557"/>
      <c r="L801" s="557"/>
      <c r="M801" s="557"/>
      <c r="N801" s="557"/>
      <c r="O801" s="557"/>
      <c r="P801" s="557"/>
      <c r="Q801" s="557"/>
      <c r="R801" s="557"/>
      <c r="S801" s="557"/>
      <c r="T801" s="557"/>
      <c r="U801" s="557"/>
      <c r="V801" s="557"/>
      <c r="W801" s="557"/>
      <c r="X801" s="557"/>
      <c r="Y801" s="557"/>
      <c r="Z801" s="557"/>
      <c r="AA801" s="557"/>
      <c r="AB801" s="557"/>
      <c r="AC801" s="557"/>
      <c r="AD801" s="557"/>
      <c r="AE801" s="557"/>
      <c r="AF801" s="729">
        <v>10</v>
      </c>
      <c r="AG801" s="729"/>
      <c r="AH801" s="729"/>
      <c r="AI801" s="729">
        <v>10</v>
      </c>
      <c r="AJ801" s="557"/>
      <c r="AK801" s="557"/>
      <c r="AL801" s="557"/>
      <c r="AM801" s="557"/>
      <c r="AN801" s="557"/>
      <c r="AO801" s="557"/>
      <c r="AP801" s="557"/>
      <c r="AQ801" s="557"/>
      <c r="AR801" s="341">
        <f t="shared" si="136"/>
        <v>10</v>
      </c>
      <c r="AS801" s="341"/>
      <c r="AT801" s="341"/>
      <c r="AU801" s="317">
        <f t="shared" si="131"/>
        <v>10</v>
      </c>
      <c r="AV801" s="332">
        <f t="shared" si="132"/>
        <v>1.9166666666666666E-3</v>
      </c>
      <c r="AW801" s="558">
        <f t="shared" si="133"/>
        <v>7.5000000000000002E-4</v>
      </c>
      <c r="AX801" s="560"/>
      <c r="AY801" s="560"/>
      <c r="AZ801" s="359"/>
      <c r="BA801" s="359"/>
      <c r="BB801" s="783">
        <v>23</v>
      </c>
      <c r="BC801" s="348">
        <v>120</v>
      </c>
      <c r="BD801" s="743">
        <v>7.4999999999999997E-2</v>
      </c>
      <c r="BE801" s="565"/>
    </row>
    <row r="802" spans="1:57" s="351" customFormat="1" ht="15" customHeight="1" x14ac:dyDescent="0.25">
      <c r="A802" s="511">
        <v>29</v>
      </c>
      <c r="B802" s="422" t="s">
        <v>545</v>
      </c>
      <c r="C802" s="742" t="s">
        <v>63</v>
      </c>
      <c r="D802" s="559" t="s">
        <v>29</v>
      </c>
      <c r="E802" s="559">
        <v>8</v>
      </c>
      <c r="F802" s="559">
        <v>52</v>
      </c>
      <c r="G802" s="559">
        <v>11</v>
      </c>
      <c r="H802" s="557"/>
      <c r="I802" s="557"/>
      <c r="J802" s="557"/>
      <c r="K802" s="557"/>
      <c r="L802" s="557"/>
      <c r="M802" s="557"/>
      <c r="N802" s="557"/>
      <c r="O802" s="557"/>
      <c r="P802" s="557"/>
      <c r="Q802" s="557"/>
      <c r="R802" s="557"/>
      <c r="S802" s="557"/>
      <c r="T802" s="557"/>
      <c r="U802" s="557"/>
      <c r="V802" s="557"/>
      <c r="W802" s="557"/>
      <c r="X802" s="557"/>
      <c r="Y802" s="557"/>
      <c r="Z802" s="557"/>
      <c r="AA802" s="557"/>
      <c r="AB802" s="557"/>
      <c r="AC802" s="557"/>
      <c r="AD802" s="557"/>
      <c r="AE802" s="557"/>
      <c r="AF802" s="729">
        <v>6</v>
      </c>
      <c r="AG802" s="729"/>
      <c r="AH802" s="729"/>
      <c r="AI802" s="729">
        <v>6</v>
      </c>
      <c r="AJ802" s="557"/>
      <c r="AK802" s="557"/>
      <c r="AL802" s="557"/>
      <c r="AM802" s="557"/>
      <c r="AN802" s="557"/>
      <c r="AO802" s="557"/>
      <c r="AP802" s="557"/>
      <c r="AQ802" s="557"/>
      <c r="AR802" s="341">
        <f t="shared" si="136"/>
        <v>6</v>
      </c>
      <c r="AS802" s="341"/>
      <c r="AT802" s="341"/>
      <c r="AU802" s="317">
        <f t="shared" si="131"/>
        <v>6</v>
      </c>
      <c r="AV802" s="332">
        <f t="shared" si="132"/>
        <v>1.1500000000000002E-3</v>
      </c>
      <c r="AW802" s="558">
        <f t="shared" si="133"/>
        <v>4.4999999999999993E-4</v>
      </c>
      <c r="AX802" s="560"/>
      <c r="AY802" s="560"/>
      <c r="AZ802" s="359"/>
      <c r="BA802" s="359"/>
      <c r="BB802" s="783">
        <v>23</v>
      </c>
      <c r="BC802" s="348">
        <v>120</v>
      </c>
      <c r="BD802" s="743">
        <v>7.4999999999999997E-2</v>
      </c>
      <c r="BE802" s="565"/>
    </row>
    <row r="803" spans="1:57" s="351" customFormat="1" ht="15" customHeight="1" x14ac:dyDescent="0.25">
      <c r="A803" s="632">
        <v>30</v>
      </c>
      <c r="B803" s="422" t="s">
        <v>545</v>
      </c>
      <c r="C803" s="742" t="s">
        <v>63</v>
      </c>
      <c r="D803" s="620" t="s">
        <v>33</v>
      </c>
      <c r="E803" s="603">
        <v>4</v>
      </c>
      <c r="F803" s="603">
        <v>52</v>
      </c>
      <c r="G803" s="603">
        <v>11</v>
      </c>
      <c r="H803" s="601"/>
      <c r="I803" s="601"/>
      <c r="J803" s="601"/>
      <c r="K803" s="591"/>
      <c r="L803" s="601"/>
      <c r="M803" s="601"/>
      <c r="N803" s="601"/>
      <c r="O803" s="601"/>
      <c r="P803" s="601"/>
      <c r="Q803" s="601"/>
      <c r="R803" s="601"/>
      <c r="S803" s="601"/>
      <c r="T803" s="591">
        <v>4</v>
      </c>
      <c r="U803" s="341"/>
      <c r="V803" s="591"/>
      <c r="W803" s="341">
        <f>SUM(T803:V803)</f>
        <v>4</v>
      </c>
      <c r="X803" s="591"/>
      <c r="Y803" s="591"/>
      <c r="Z803" s="591"/>
      <c r="AA803" s="591"/>
      <c r="AB803" s="601"/>
      <c r="AC803" s="601"/>
      <c r="AD803" s="601"/>
      <c r="AE803" s="601"/>
      <c r="AF803" s="601"/>
      <c r="AG803" s="601"/>
      <c r="AH803" s="601"/>
      <c r="AI803" s="601"/>
      <c r="AJ803" s="591"/>
      <c r="AK803" s="591"/>
      <c r="AL803" s="591"/>
      <c r="AM803" s="591"/>
      <c r="AN803" s="591"/>
      <c r="AO803" s="591"/>
      <c r="AP803" s="591"/>
      <c r="AQ803" s="591"/>
      <c r="AR803" s="341">
        <f t="shared" si="136"/>
        <v>4</v>
      </c>
      <c r="AS803" s="341"/>
      <c r="AT803" s="341"/>
      <c r="AU803" s="317">
        <f t="shared" si="131"/>
        <v>4</v>
      </c>
      <c r="AV803" s="332">
        <f t="shared" si="132"/>
        <v>7.6666666666666658E-4</v>
      </c>
      <c r="AW803" s="558">
        <f t="shared" si="133"/>
        <v>2.9999999999999997E-4</v>
      </c>
      <c r="AX803" s="560"/>
      <c r="AY803" s="560"/>
      <c r="AZ803" s="560"/>
      <c r="BA803" s="561"/>
      <c r="BB803" s="783">
        <v>23</v>
      </c>
      <c r="BC803" s="348">
        <v>120</v>
      </c>
      <c r="BD803" s="743">
        <v>7.4999999999999997E-2</v>
      </c>
      <c r="BE803" s="622"/>
    </row>
    <row r="804" spans="1:57" s="351" customFormat="1" ht="15" customHeight="1" x14ac:dyDescent="0.25">
      <c r="A804" s="511">
        <v>31</v>
      </c>
      <c r="B804" s="422" t="s">
        <v>545</v>
      </c>
      <c r="C804" s="742" t="s">
        <v>63</v>
      </c>
      <c r="D804" s="559" t="s">
        <v>29</v>
      </c>
      <c r="E804" s="559">
        <v>4</v>
      </c>
      <c r="F804" s="559">
        <v>52</v>
      </c>
      <c r="G804" s="559">
        <v>11</v>
      </c>
      <c r="H804" s="557"/>
      <c r="I804" s="557"/>
      <c r="J804" s="557"/>
      <c r="K804" s="557"/>
      <c r="L804" s="557"/>
      <c r="M804" s="557"/>
      <c r="N804" s="557"/>
      <c r="O804" s="557"/>
      <c r="P804" s="557"/>
      <c r="Q804" s="557"/>
      <c r="R804" s="557"/>
      <c r="S804" s="557"/>
      <c r="T804" s="557"/>
      <c r="U804" s="557"/>
      <c r="V804" s="557"/>
      <c r="W804" s="557"/>
      <c r="X804" s="557"/>
      <c r="Y804" s="557"/>
      <c r="Z804" s="557"/>
      <c r="AA804" s="557"/>
      <c r="AB804" s="557"/>
      <c r="AC804" s="557"/>
      <c r="AD804" s="557"/>
      <c r="AE804" s="557"/>
      <c r="AF804" s="729">
        <v>2</v>
      </c>
      <c r="AG804" s="729"/>
      <c r="AH804" s="729"/>
      <c r="AI804" s="729">
        <v>2</v>
      </c>
      <c r="AJ804" s="557"/>
      <c r="AK804" s="557"/>
      <c r="AL804" s="557"/>
      <c r="AM804" s="557"/>
      <c r="AN804" s="557"/>
      <c r="AO804" s="557"/>
      <c r="AP804" s="557"/>
      <c r="AQ804" s="557"/>
      <c r="AR804" s="341">
        <f t="shared" si="136"/>
        <v>2</v>
      </c>
      <c r="AS804" s="341"/>
      <c r="AT804" s="341"/>
      <c r="AU804" s="317">
        <f t="shared" si="131"/>
        <v>2</v>
      </c>
      <c r="AV804" s="332">
        <f t="shared" si="132"/>
        <v>3.8333333333333329E-4</v>
      </c>
      <c r="AW804" s="558">
        <f t="shared" si="133"/>
        <v>1.4999999999999999E-4</v>
      </c>
      <c r="AX804" s="560"/>
      <c r="AY804" s="560"/>
      <c r="AZ804" s="359"/>
      <c r="BA804" s="359"/>
      <c r="BB804" s="783">
        <v>23</v>
      </c>
      <c r="BC804" s="348">
        <v>120</v>
      </c>
      <c r="BD804" s="743">
        <v>7.4999999999999997E-2</v>
      </c>
      <c r="BE804" s="565"/>
    </row>
    <row r="805" spans="1:57" s="351" customFormat="1" ht="15" customHeight="1" x14ac:dyDescent="0.25">
      <c r="A805" s="511">
        <v>32</v>
      </c>
      <c r="B805" s="422" t="s">
        <v>545</v>
      </c>
      <c r="C805" s="742" t="s">
        <v>63</v>
      </c>
      <c r="D805" s="620" t="s">
        <v>33</v>
      </c>
      <c r="E805" s="603">
        <v>3</v>
      </c>
      <c r="F805" s="603">
        <v>52</v>
      </c>
      <c r="G805" s="603">
        <v>11</v>
      </c>
      <c r="H805" s="601"/>
      <c r="I805" s="601"/>
      <c r="J805" s="601"/>
      <c r="K805" s="591"/>
      <c r="L805" s="601"/>
      <c r="M805" s="601"/>
      <c r="N805" s="601"/>
      <c r="O805" s="601"/>
      <c r="P805" s="601"/>
      <c r="Q805" s="601"/>
      <c r="R805" s="601"/>
      <c r="S805" s="601"/>
      <c r="T805" s="591">
        <v>9</v>
      </c>
      <c r="U805" s="341"/>
      <c r="V805" s="591"/>
      <c r="W805" s="341">
        <f>SUM(T805:V805)</f>
        <v>9</v>
      </c>
      <c r="X805" s="591"/>
      <c r="Y805" s="591"/>
      <c r="Z805" s="591"/>
      <c r="AA805" s="591"/>
      <c r="AB805" s="601"/>
      <c r="AC805" s="601"/>
      <c r="AD805" s="601"/>
      <c r="AE805" s="601"/>
      <c r="AF805" s="601"/>
      <c r="AG805" s="601"/>
      <c r="AH805" s="601"/>
      <c r="AI805" s="601"/>
      <c r="AJ805" s="591"/>
      <c r="AK805" s="591"/>
      <c r="AL805" s="591"/>
      <c r="AM805" s="591"/>
      <c r="AN805" s="591"/>
      <c r="AO805" s="591"/>
      <c r="AP805" s="591"/>
      <c r="AQ805" s="591"/>
      <c r="AR805" s="341">
        <f t="shared" si="136"/>
        <v>9</v>
      </c>
      <c r="AS805" s="341"/>
      <c r="AT805" s="341"/>
      <c r="AU805" s="317">
        <f t="shared" si="131"/>
        <v>9</v>
      </c>
      <c r="AV805" s="332">
        <f t="shared" si="132"/>
        <v>1.725E-3</v>
      </c>
      <c r="AW805" s="558">
        <f t="shared" si="133"/>
        <v>6.7499999999999993E-4</v>
      </c>
      <c r="AX805" s="560"/>
      <c r="AY805" s="560"/>
      <c r="AZ805" s="560"/>
      <c r="BA805" s="561"/>
      <c r="BB805" s="783">
        <v>23</v>
      </c>
      <c r="BC805" s="348">
        <v>120</v>
      </c>
      <c r="BD805" s="743">
        <v>7.4999999999999997E-2</v>
      </c>
      <c r="BE805" s="622"/>
    </row>
    <row r="806" spans="1:57" s="351" customFormat="1" ht="15" customHeight="1" x14ac:dyDescent="0.25">
      <c r="A806" s="632">
        <v>33</v>
      </c>
      <c r="B806" s="422" t="s">
        <v>545</v>
      </c>
      <c r="C806" s="742" t="s">
        <v>63</v>
      </c>
      <c r="D806" s="620" t="s">
        <v>33</v>
      </c>
      <c r="E806" s="603">
        <v>2</v>
      </c>
      <c r="F806" s="603">
        <v>51</v>
      </c>
      <c r="G806" s="603">
        <v>11</v>
      </c>
      <c r="H806" s="601"/>
      <c r="I806" s="601"/>
      <c r="J806" s="601"/>
      <c r="K806" s="591"/>
      <c r="L806" s="601"/>
      <c r="M806" s="601"/>
      <c r="N806" s="601"/>
      <c r="O806" s="601"/>
      <c r="P806" s="601"/>
      <c r="Q806" s="601"/>
      <c r="R806" s="601"/>
      <c r="S806" s="601"/>
      <c r="T806" s="591"/>
      <c r="U806" s="341">
        <v>1</v>
      </c>
      <c r="V806" s="591"/>
      <c r="W806" s="341">
        <f>SUM(T806:V806)</f>
        <v>1</v>
      </c>
      <c r="X806" s="591"/>
      <c r="Y806" s="591"/>
      <c r="Z806" s="591"/>
      <c r="AA806" s="591"/>
      <c r="AB806" s="601"/>
      <c r="AC806" s="601"/>
      <c r="AD806" s="601"/>
      <c r="AE806" s="601"/>
      <c r="AF806" s="601"/>
      <c r="AG806" s="601"/>
      <c r="AH806" s="601"/>
      <c r="AI806" s="601"/>
      <c r="AJ806" s="591"/>
      <c r="AK806" s="591"/>
      <c r="AL806" s="591"/>
      <c r="AM806" s="591"/>
      <c r="AN806" s="591"/>
      <c r="AO806" s="591"/>
      <c r="AP806" s="591"/>
      <c r="AQ806" s="591"/>
      <c r="AR806" s="341"/>
      <c r="AS806" s="341">
        <f>M806+Q806+U806+Y806+AC806+AG806+AK806+AO806+I806</f>
        <v>1</v>
      </c>
      <c r="AT806" s="341"/>
      <c r="AU806" s="317">
        <f t="shared" si="131"/>
        <v>1</v>
      </c>
      <c r="AV806" s="332">
        <f t="shared" si="132"/>
        <v>1.9166666666666665E-4</v>
      </c>
      <c r="AW806" s="558">
        <f t="shared" si="133"/>
        <v>7.4999999999999993E-5</v>
      </c>
      <c r="AX806" s="560"/>
      <c r="AY806" s="560"/>
      <c r="AZ806" s="560"/>
      <c r="BA806" s="561"/>
      <c r="BB806" s="783">
        <v>23</v>
      </c>
      <c r="BC806" s="348">
        <v>120</v>
      </c>
      <c r="BD806" s="743">
        <v>7.4999999999999997E-2</v>
      </c>
      <c r="BE806" s="622"/>
    </row>
    <row r="807" spans="1:57" s="351" customFormat="1" ht="15" customHeight="1" x14ac:dyDescent="0.25">
      <c r="A807" s="511">
        <v>34</v>
      </c>
      <c r="B807" s="422" t="s">
        <v>545</v>
      </c>
      <c r="C807" s="742" t="s">
        <v>63</v>
      </c>
      <c r="D807" s="559" t="s">
        <v>29</v>
      </c>
      <c r="E807" s="559">
        <v>99</v>
      </c>
      <c r="F807" s="559">
        <v>49</v>
      </c>
      <c r="G807" s="559">
        <v>255</v>
      </c>
      <c r="H807" s="557"/>
      <c r="I807" s="557"/>
      <c r="J807" s="557"/>
      <c r="K807" s="557"/>
      <c r="L807" s="557"/>
      <c r="M807" s="557"/>
      <c r="N807" s="557"/>
      <c r="O807" s="557"/>
      <c r="P807" s="557"/>
      <c r="Q807" s="557"/>
      <c r="R807" s="557"/>
      <c r="S807" s="557"/>
      <c r="T807" s="557"/>
      <c r="U807" s="557"/>
      <c r="V807" s="557"/>
      <c r="W807" s="557"/>
      <c r="X807" s="557"/>
      <c r="Y807" s="557"/>
      <c r="Z807" s="557"/>
      <c r="AA807" s="557"/>
      <c r="AB807" s="557"/>
      <c r="AC807" s="557"/>
      <c r="AD807" s="557"/>
      <c r="AE807" s="557"/>
      <c r="AF807" s="729">
        <v>6</v>
      </c>
      <c r="AG807" s="729"/>
      <c r="AH807" s="729"/>
      <c r="AI807" s="729">
        <v>6</v>
      </c>
      <c r="AJ807" s="557"/>
      <c r="AK807" s="557"/>
      <c r="AL807" s="557"/>
      <c r="AM807" s="557"/>
      <c r="AN807" s="557"/>
      <c r="AO807" s="557"/>
      <c r="AP807" s="557"/>
      <c r="AQ807" s="557"/>
      <c r="AR807" s="341">
        <f t="shared" ref="AR807:AR816" si="137">L807+P807+T807+X807+AB807+AF807+AJ807+AN807+H807</f>
        <v>6</v>
      </c>
      <c r="AS807" s="341"/>
      <c r="AT807" s="341"/>
      <c r="AU807" s="317">
        <f t="shared" si="131"/>
        <v>6</v>
      </c>
      <c r="AV807" s="332">
        <f t="shared" si="132"/>
        <v>1.1500000000000002E-3</v>
      </c>
      <c r="AW807" s="558">
        <f t="shared" si="133"/>
        <v>4.4999999999999993E-4</v>
      </c>
      <c r="AX807" s="560"/>
      <c r="AY807" s="560"/>
      <c r="AZ807" s="359"/>
      <c r="BA807" s="359"/>
      <c r="BB807" s="783">
        <v>23</v>
      </c>
      <c r="BC807" s="348">
        <v>120</v>
      </c>
      <c r="BD807" s="743">
        <v>7.4999999999999997E-2</v>
      </c>
      <c r="BE807" s="565"/>
    </row>
    <row r="808" spans="1:57" s="351" customFormat="1" ht="15" customHeight="1" x14ac:dyDescent="0.25">
      <c r="A808" s="511">
        <v>35</v>
      </c>
      <c r="B808" s="422" t="s">
        <v>545</v>
      </c>
      <c r="C808" s="742" t="s">
        <v>63</v>
      </c>
      <c r="D808" s="333" t="s">
        <v>29</v>
      </c>
      <c r="E808" s="352">
        <v>91</v>
      </c>
      <c r="F808" s="352">
        <v>49</v>
      </c>
      <c r="G808" s="352">
        <v>255</v>
      </c>
      <c r="H808" s="556"/>
      <c r="I808" s="556"/>
      <c r="J808" s="556"/>
      <c r="K808" s="341"/>
      <c r="L808" s="341">
        <v>37</v>
      </c>
      <c r="M808" s="341"/>
      <c r="N808" s="341"/>
      <c r="O808" s="341">
        <v>37</v>
      </c>
      <c r="P808" s="556"/>
      <c r="Q808" s="556"/>
      <c r="R808" s="556"/>
      <c r="S808" s="556"/>
      <c r="T808" s="556"/>
      <c r="U808" s="556"/>
      <c r="V808" s="556"/>
      <c r="W808" s="556"/>
      <c r="X808" s="341"/>
      <c r="Y808" s="341"/>
      <c r="Z808" s="341"/>
      <c r="AA808" s="341"/>
      <c r="AB808" s="556"/>
      <c r="AC808" s="556"/>
      <c r="AD808" s="556"/>
      <c r="AE808" s="556"/>
      <c r="AF808" s="556"/>
      <c r="AG808" s="556"/>
      <c r="AH808" s="556"/>
      <c r="AI808" s="556"/>
      <c r="AJ808" s="341"/>
      <c r="AK808" s="341"/>
      <c r="AL808" s="341"/>
      <c r="AM808" s="341"/>
      <c r="AN808" s="341"/>
      <c r="AO808" s="341"/>
      <c r="AP808" s="341"/>
      <c r="AQ808" s="341"/>
      <c r="AR808" s="341">
        <f t="shared" si="137"/>
        <v>37</v>
      </c>
      <c r="AS808" s="341"/>
      <c r="AT808" s="341"/>
      <c r="AU808" s="317">
        <f t="shared" si="131"/>
        <v>37</v>
      </c>
      <c r="AV808" s="332">
        <f t="shared" si="132"/>
        <v>7.0916666666666671E-3</v>
      </c>
      <c r="AW808" s="558">
        <f t="shared" si="133"/>
        <v>2.7750000000000001E-3</v>
      </c>
      <c r="AX808" s="352"/>
      <c r="AY808" s="352"/>
      <c r="AZ808" s="359"/>
      <c r="BA808" s="359"/>
      <c r="BB808" s="783">
        <v>23</v>
      </c>
      <c r="BC808" s="348">
        <v>120</v>
      </c>
      <c r="BD808" s="743">
        <v>7.4999999999999997E-2</v>
      </c>
      <c r="BE808" s="422"/>
    </row>
    <row r="809" spans="1:57" s="351" customFormat="1" ht="15" customHeight="1" x14ac:dyDescent="0.25">
      <c r="A809" s="632">
        <v>36</v>
      </c>
      <c r="B809" s="422" t="s">
        <v>545</v>
      </c>
      <c r="C809" s="742" t="s">
        <v>63</v>
      </c>
      <c r="D809" s="333" t="s">
        <v>29</v>
      </c>
      <c r="E809" s="352">
        <v>88</v>
      </c>
      <c r="F809" s="352">
        <v>49</v>
      </c>
      <c r="G809" s="352">
        <v>255</v>
      </c>
      <c r="H809" s="556"/>
      <c r="I809" s="556"/>
      <c r="J809" s="556"/>
      <c r="K809" s="341"/>
      <c r="L809" s="341">
        <v>6</v>
      </c>
      <c r="M809" s="341"/>
      <c r="N809" s="341"/>
      <c r="O809" s="341">
        <v>6</v>
      </c>
      <c r="P809" s="556"/>
      <c r="Q809" s="556"/>
      <c r="R809" s="556"/>
      <c r="S809" s="556"/>
      <c r="T809" s="556"/>
      <c r="U809" s="556"/>
      <c r="V809" s="556"/>
      <c r="W809" s="556"/>
      <c r="X809" s="341"/>
      <c r="Y809" s="341"/>
      <c r="Z809" s="341"/>
      <c r="AA809" s="341"/>
      <c r="AB809" s="556"/>
      <c r="AC809" s="556"/>
      <c r="AD809" s="556"/>
      <c r="AE809" s="556"/>
      <c r="AF809" s="556"/>
      <c r="AG809" s="556"/>
      <c r="AH809" s="556"/>
      <c r="AI809" s="556"/>
      <c r="AJ809" s="341"/>
      <c r="AK809" s="341"/>
      <c r="AL809" s="341"/>
      <c r="AM809" s="341"/>
      <c r="AN809" s="341"/>
      <c r="AO809" s="341"/>
      <c r="AP809" s="341"/>
      <c r="AQ809" s="341"/>
      <c r="AR809" s="341">
        <f t="shared" si="137"/>
        <v>6</v>
      </c>
      <c r="AS809" s="341"/>
      <c r="AT809" s="341"/>
      <c r="AU809" s="317">
        <f t="shared" si="131"/>
        <v>6</v>
      </c>
      <c r="AV809" s="332">
        <f t="shared" si="132"/>
        <v>1.1500000000000002E-3</v>
      </c>
      <c r="AW809" s="558">
        <f t="shared" si="133"/>
        <v>4.4999999999999993E-4</v>
      </c>
      <c r="AX809" s="352"/>
      <c r="AY809" s="352"/>
      <c r="AZ809" s="359"/>
      <c r="BA809" s="359"/>
      <c r="BB809" s="783">
        <v>23</v>
      </c>
      <c r="BC809" s="348">
        <v>120</v>
      </c>
      <c r="BD809" s="743">
        <v>7.4999999999999997E-2</v>
      </c>
      <c r="BE809" s="422"/>
    </row>
    <row r="810" spans="1:57" s="351" customFormat="1" ht="15" customHeight="1" x14ac:dyDescent="0.25">
      <c r="A810" s="511">
        <v>37</v>
      </c>
      <c r="B810" s="422" t="s">
        <v>545</v>
      </c>
      <c r="C810" s="742" t="s">
        <v>63</v>
      </c>
      <c r="D810" s="603" t="s">
        <v>29</v>
      </c>
      <c r="E810" s="603">
        <v>31</v>
      </c>
      <c r="F810" s="603">
        <v>49</v>
      </c>
      <c r="G810" s="603">
        <v>255</v>
      </c>
      <c r="H810" s="601"/>
      <c r="I810" s="601"/>
      <c r="J810" s="601"/>
      <c r="K810" s="591"/>
      <c r="L810" s="601"/>
      <c r="M810" s="601"/>
      <c r="N810" s="601"/>
      <c r="O810" s="601"/>
      <c r="P810" s="601"/>
      <c r="Q810" s="601"/>
      <c r="R810" s="601"/>
      <c r="S810" s="601"/>
      <c r="T810" s="601"/>
      <c r="U810" s="601"/>
      <c r="V810" s="601"/>
      <c r="W810" s="601"/>
      <c r="X810" s="591"/>
      <c r="Y810" s="591"/>
      <c r="Z810" s="591"/>
      <c r="AA810" s="591"/>
      <c r="AB810" s="601"/>
      <c r="AC810" s="601"/>
      <c r="AD810" s="601"/>
      <c r="AE810" s="601"/>
      <c r="AF810" s="601"/>
      <c r="AG810" s="601"/>
      <c r="AH810" s="601"/>
      <c r="AI810" s="601"/>
      <c r="AJ810" s="591"/>
      <c r="AK810" s="591"/>
      <c r="AL810" s="591"/>
      <c r="AM810" s="591"/>
      <c r="AN810" s="591">
        <v>8</v>
      </c>
      <c r="AO810" s="341"/>
      <c r="AP810" s="591"/>
      <c r="AQ810" s="591">
        <v>8</v>
      </c>
      <c r="AR810" s="341">
        <f t="shared" si="137"/>
        <v>8</v>
      </c>
      <c r="AS810" s="341"/>
      <c r="AT810" s="341"/>
      <c r="AU810" s="317">
        <f t="shared" si="131"/>
        <v>8</v>
      </c>
      <c r="AV810" s="332">
        <f t="shared" si="132"/>
        <v>1.5333333333333332E-3</v>
      </c>
      <c r="AW810" s="558">
        <f t="shared" si="133"/>
        <v>5.9999999999999995E-4</v>
      </c>
      <c r="AX810" s="603"/>
      <c r="AY810" s="603"/>
      <c r="AZ810" s="785"/>
      <c r="BA810" s="786"/>
      <c r="BB810" s="783">
        <v>23</v>
      </c>
      <c r="BC810" s="348">
        <v>120</v>
      </c>
      <c r="BD810" s="743">
        <v>7.4999999999999997E-2</v>
      </c>
      <c r="BE810" s="603"/>
    </row>
    <row r="811" spans="1:57" s="351" customFormat="1" ht="15" customHeight="1" x14ac:dyDescent="0.25">
      <c r="A811" s="511">
        <v>38</v>
      </c>
      <c r="B811" s="422" t="s">
        <v>545</v>
      </c>
      <c r="C811" s="742" t="s">
        <v>63</v>
      </c>
      <c r="D811" s="559" t="s">
        <v>29</v>
      </c>
      <c r="E811" s="559">
        <v>28</v>
      </c>
      <c r="F811" s="559">
        <v>49</v>
      </c>
      <c r="G811" s="559">
        <v>255</v>
      </c>
      <c r="H811" s="557"/>
      <c r="I811" s="557"/>
      <c r="J811" s="557"/>
      <c r="K811" s="557"/>
      <c r="L811" s="557"/>
      <c r="M811" s="557"/>
      <c r="N811" s="557"/>
      <c r="O811" s="557"/>
      <c r="P811" s="557"/>
      <c r="Q811" s="557"/>
      <c r="R811" s="557"/>
      <c r="S811" s="557"/>
      <c r="T811" s="557"/>
      <c r="U811" s="557"/>
      <c r="V811" s="557"/>
      <c r="W811" s="557"/>
      <c r="X811" s="557"/>
      <c r="Y811" s="557"/>
      <c r="Z811" s="557"/>
      <c r="AA811" s="557"/>
      <c r="AB811" s="557"/>
      <c r="AC811" s="557"/>
      <c r="AD811" s="557"/>
      <c r="AE811" s="557"/>
      <c r="AF811" s="729">
        <v>4</v>
      </c>
      <c r="AG811" s="729"/>
      <c r="AH811" s="729"/>
      <c r="AI811" s="729">
        <v>4</v>
      </c>
      <c r="AJ811" s="557"/>
      <c r="AK811" s="557"/>
      <c r="AL811" s="557"/>
      <c r="AM811" s="557"/>
      <c r="AN811" s="557"/>
      <c r="AO811" s="557"/>
      <c r="AP811" s="557"/>
      <c r="AQ811" s="557"/>
      <c r="AR811" s="341">
        <f t="shared" si="137"/>
        <v>4</v>
      </c>
      <c r="AS811" s="341"/>
      <c r="AT811" s="341"/>
      <c r="AU811" s="317">
        <f t="shared" si="131"/>
        <v>4</v>
      </c>
      <c r="AV811" s="332">
        <f t="shared" si="132"/>
        <v>7.6666666666666658E-4</v>
      </c>
      <c r="AW811" s="558">
        <f t="shared" si="133"/>
        <v>2.9999999999999997E-4</v>
      </c>
      <c r="AX811" s="560"/>
      <c r="AY811" s="560"/>
      <c r="AZ811" s="359"/>
      <c r="BA811" s="359"/>
      <c r="BB811" s="783">
        <v>23</v>
      </c>
      <c r="BC811" s="348">
        <v>120</v>
      </c>
      <c r="BD811" s="743">
        <v>7.4999999999999997E-2</v>
      </c>
      <c r="BE811" s="565"/>
    </row>
    <row r="812" spans="1:57" s="351" customFormat="1" ht="15" customHeight="1" x14ac:dyDescent="0.25">
      <c r="A812" s="632">
        <v>39</v>
      </c>
      <c r="B812" s="422" t="s">
        <v>545</v>
      </c>
      <c r="C812" s="742" t="s">
        <v>63</v>
      </c>
      <c r="D812" s="333" t="s">
        <v>29</v>
      </c>
      <c r="E812" s="352">
        <v>23</v>
      </c>
      <c r="F812" s="352">
        <v>49</v>
      </c>
      <c r="G812" s="352">
        <v>255</v>
      </c>
      <c r="H812" s="556"/>
      <c r="I812" s="556"/>
      <c r="J812" s="556"/>
      <c r="K812" s="341"/>
      <c r="L812" s="341">
        <v>12</v>
      </c>
      <c r="M812" s="341"/>
      <c r="N812" s="341"/>
      <c r="O812" s="341">
        <v>12</v>
      </c>
      <c r="P812" s="556"/>
      <c r="Q812" s="556"/>
      <c r="R812" s="556"/>
      <c r="S812" s="556"/>
      <c r="T812" s="556"/>
      <c r="U812" s="556"/>
      <c r="V812" s="556"/>
      <c r="W812" s="556"/>
      <c r="X812" s="341"/>
      <c r="Y812" s="341"/>
      <c r="Z812" s="341"/>
      <c r="AA812" s="341"/>
      <c r="AB812" s="556"/>
      <c r="AC812" s="556"/>
      <c r="AD812" s="556"/>
      <c r="AE812" s="556"/>
      <c r="AF812" s="787"/>
      <c r="AG812" s="556"/>
      <c r="AH812" s="556"/>
      <c r="AI812" s="556"/>
      <c r="AJ812" s="341"/>
      <c r="AK812" s="341"/>
      <c r="AL812" s="341"/>
      <c r="AM812" s="341"/>
      <c r="AN812" s="341"/>
      <c r="AO812" s="341"/>
      <c r="AP812" s="341"/>
      <c r="AQ812" s="341"/>
      <c r="AR812" s="341">
        <f t="shared" si="137"/>
        <v>12</v>
      </c>
      <c r="AS812" s="341"/>
      <c r="AT812" s="341"/>
      <c r="AU812" s="317">
        <f t="shared" si="131"/>
        <v>12</v>
      </c>
      <c r="AV812" s="332">
        <f t="shared" si="132"/>
        <v>2.3000000000000004E-3</v>
      </c>
      <c r="AW812" s="558">
        <f t="shared" si="133"/>
        <v>8.9999999999999987E-4</v>
      </c>
      <c r="AX812" s="352"/>
      <c r="AY812" s="352"/>
      <c r="AZ812" s="359"/>
      <c r="BA812" s="359"/>
      <c r="BB812" s="783">
        <v>23</v>
      </c>
      <c r="BC812" s="348">
        <v>120</v>
      </c>
      <c r="BD812" s="743">
        <v>7.4999999999999997E-2</v>
      </c>
      <c r="BE812" s="422"/>
    </row>
    <row r="813" spans="1:57" s="351" customFormat="1" ht="15" customHeight="1" x14ac:dyDescent="0.25">
      <c r="A813" s="511">
        <v>40</v>
      </c>
      <c r="B813" s="422" t="s">
        <v>545</v>
      </c>
      <c r="C813" s="742" t="s">
        <v>63</v>
      </c>
      <c r="D813" s="559" t="s">
        <v>29</v>
      </c>
      <c r="E813" s="559">
        <v>23</v>
      </c>
      <c r="F813" s="559">
        <v>49</v>
      </c>
      <c r="G813" s="559">
        <v>255</v>
      </c>
      <c r="H813" s="557"/>
      <c r="I813" s="557"/>
      <c r="J813" s="557"/>
      <c r="K813" s="557"/>
      <c r="L813" s="557"/>
      <c r="M813" s="557"/>
      <c r="N813" s="557"/>
      <c r="O813" s="557"/>
      <c r="P813" s="557"/>
      <c r="Q813" s="557"/>
      <c r="R813" s="557"/>
      <c r="S813" s="557"/>
      <c r="T813" s="557"/>
      <c r="U813" s="557"/>
      <c r="V813" s="557"/>
      <c r="W813" s="557"/>
      <c r="X813" s="557"/>
      <c r="Y813" s="557"/>
      <c r="Z813" s="557"/>
      <c r="AA813" s="557"/>
      <c r="AB813" s="557"/>
      <c r="AC813" s="557"/>
      <c r="AD813" s="557"/>
      <c r="AE813" s="557"/>
      <c r="AF813" s="729">
        <v>3</v>
      </c>
      <c r="AG813" s="729"/>
      <c r="AH813" s="729"/>
      <c r="AI813" s="729">
        <v>3</v>
      </c>
      <c r="AJ813" s="557"/>
      <c r="AK813" s="557"/>
      <c r="AL813" s="557"/>
      <c r="AM813" s="557"/>
      <c r="AN813" s="557"/>
      <c r="AO813" s="557"/>
      <c r="AP813" s="557"/>
      <c r="AQ813" s="557"/>
      <c r="AR813" s="341">
        <f t="shared" si="137"/>
        <v>3</v>
      </c>
      <c r="AS813" s="341"/>
      <c r="AT813" s="341"/>
      <c r="AU813" s="317">
        <f t="shared" si="131"/>
        <v>3</v>
      </c>
      <c r="AV813" s="332">
        <f t="shared" si="132"/>
        <v>5.750000000000001E-4</v>
      </c>
      <c r="AW813" s="558">
        <f t="shared" si="133"/>
        <v>2.2499999999999997E-4</v>
      </c>
      <c r="AX813" s="560"/>
      <c r="AY813" s="560"/>
      <c r="AZ813" s="359"/>
      <c r="BA813" s="359"/>
      <c r="BB813" s="783">
        <v>23</v>
      </c>
      <c r="BC813" s="348">
        <v>120</v>
      </c>
      <c r="BD813" s="743">
        <v>7.4999999999999997E-2</v>
      </c>
      <c r="BE813" s="565"/>
    </row>
    <row r="814" spans="1:57" s="351" customFormat="1" ht="15" customHeight="1" x14ac:dyDescent="0.25">
      <c r="A814" s="511">
        <v>41</v>
      </c>
      <c r="B814" s="422" t="s">
        <v>545</v>
      </c>
      <c r="C814" s="742" t="s">
        <v>63</v>
      </c>
      <c r="D814" s="559" t="s">
        <v>29</v>
      </c>
      <c r="E814" s="559">
        <v>6</v>
      </c>
      <c r="F814" s="559">
        <v>49</v>
      </c>
      <c r="G814" s="559">
        <v>255</v>
      </c>
      <c r="H814" s="557"/>
      <c r="I814" s="557"/>
      <c r="J814" s="557"/>
      <c r="K814" s="557"/>
      <c r="L814" s="557"/>
      <c r="M814" s="557"/>
      <c r="N814" s="557"/>
      <c r="O814" s="557"/>
      <c r="P814" s="557"/>
      <c r="Q814" s="557"/>
      <c r="R814" s="557"/>
      <c r="S814" s="557"/>
      <c r="T814" s="557"/>
      <c r="U814" s="557"/>
      <c r="V814" s="557"/>
      <c r="W814" s="557"/>
      <c r="X814" s="557"/>
      <c r="Y814" s="557"/>
      <c r="Z814" s="557"/>
      <c r="AA814" s="557"/>
      <c r="AB814" s="557"/>
      <c r="AC814" s="557"/>
      <c r="AD814" s="557"/>
      <c r="AE814" s="557"/>
      <c r="AF814" s="729">
        <v>1</v>
      </c>
      <c r="AG814" s="729"/>
      <c r="AH814" s="729"/>
      <c r="AI814" s="729">
        <v>1</v>
      </c>
      <c r="AJ814" s="557"/>
      <c r="AK814" s="557"/>
      <c r="AL814" s="557"/>
      <c r="AM814" s="557"/>
      <c r="AN814" s="557"/>
      <c r="AO814" s="557"/>
      <c r="AP814" s="557"/>
      <c r="AQ814" s="557"/>
      <c r="AR814" s="341">
        <f t="shared" si="137"/>
        <v>1</v>
      </c>
      <c r="AS814" s="341"/>
      <c r="AT814" s="341"/>
      <c r="AU814" s="317">
        <f t="shared" si="131"/>
        <v>1</v>
      </c>
      <c r="AV814" s="332">
        <f t="shared" si="132"/>
        <v>1.9166666666666665E-4</v>
      </c>
      <c r="AW814" s="558">
        <f t="shared" si="133"/>
        <v>7.4999999999999993E-5</v>
      </c>
      <c r="AX814" s="560"/>
      <c r="AY814" s="560"/>
      <c r="AZ814" s="359"/>
      <c r="BA814" s="359"/>
      <c r="BB814" s="783">
        <v>23</v>
      </c>
      <c r="BC814" s="348">
        <v>120</v>
      </c>
      <c r="BD814" s="743">
        <v>7.4999999999999997E-2</v>
      </c>
      <c r="BE814" s="565"/>
    </row>
    <row r="815" spans="1:57" s="351" customFormat="1" ht="15" customHeight="1" x14ac:dyDescent="0.25">
      <c r="A815" s="632">
        <v>42</v>
      </c>
      <c r="B815" s="422" t="s">
        <v>545</v>
      </c>
      <c r="C815" s="742" t="s">
        <v>63</v>
      </c>
      <c r="D815" s="559" t="s">
        <v>29</v>
      </c>
      <c r="E815" s="559">
        <v>88</v>
      </c>
      <c r="F815" s="559">
        <v>48</v>
      </c>
      <c r="G815" s="559">
        <v>255</v>
      </c>
      <c r="H815" s="557"/>
      <c r="I815" s="557"/>
      <c r="J815" s="557"/>
      <c r="K815" s="557"/>
      <c r="L815" s="557"/>
      <c r="M815" s="557"/>
      <c r="N815" s="557"/>
      <c r="O815" s="557"/>
      <c r="P815" s="557"/>
      <c r="Q815" s="557"/>
      <c r="R815" s="557"/>
      <c r="S815" s="557"/>
      <c r="T815" s="557"/>
      <c r="U815" s="557"/>
      <c r="V815" s="557"/>
      <c r="W815" s="557"/>
      <c r="X815" s="557"/>
      <c r="Y815" s="557"/>
      <c r="Z815" s="557"/>
      <c r="AA815" s="557"/>
      <c r="AB815" s="557"/>
      <c r="AC815" s="557"/>
      <c r="AD815" s="557"/>
      <c r="AE815" s="557"/>
      <c r="AF815" s="729">
        <v>11</v>
      </c>
      <c r="AG815" s="729"/>
      <c r="AH815" s="729"/>
      <c r="AI815" s="729">
        <v>11</v>
      </c>
      <c r="AJ815" s="557"/>
      <c r="AK815" s="557"/>
      <c r="AL815" s="557"/>
      <c r="AM815" s="557"/>
      <c r="AN815" s="557"/>
      <c r="AO815" s="557"/>
      <c r="AP815" s="557"/>
      <c r="AQ815" s="557"/>
      <c r="AR815" s="341">
        <f t="shared" si="137"/>
        <v>11</v>
      </c>
      <c r="AS815" s="341"/>
      <c r="AT815" s="341"/>
      <c r="AU815" s="317">
        <f t="shared" si="131"/>
        <v>11</v>
      </c>
      <c r="AV815" s="332">
        <f t="shared" si="132"/>
        <v>2.1083333333333336E-3</v>
      </c>
      <c r="AW815" s="558">
        <f t="shared" si="133"/>
        <v>8.25E-4</v>
      </c>
      <c r="AX815" s="560"/>
      <c r="AY815" s="560"/>
      <c r="AZ815" s="359"/>
      <c r="BA815" s="359"/>
      <c r="BB815" s="783">
        <v>23</v>
      </c>
      <c r="BC815" s="348">
        <v>120</v>
      </c>
      <c r="BD815" s="743">
        <v>7.4999999999999997E-2</v>
      </c>
      <c r="BE815" s="565"/>
    </row>
    <row r="816" spans="1:57" s="351" customFormat="1" ht="15" customHeight="1" x14ac:dyDescent="0.25">
      <c r="A816" s="511">
        <v>43</v>
      </c>
      <c r="B816" s="537">
        <v>51.00000095</v>
      </c>
      <c r="C816" s="742" t="s">
        <v>63</v>
      </c>
      <c r="D816" s="422" t="s">
        <v>29</v>
      </c>
      <c r="E816" s="559">
        <v>3</v>
      </c>
      <c r="F816" s="559">
        <v>48</v>
      </c>
      <c r="G816" s="559">
        <v>571</v>
      </c>
      <c r="H816" s="565"/>
      <c r="I816" s="565"/>
      <c r="J816" s="565"/>
      <c r="K816" s="341"/>
      <c r="L816" s="565"/>
      <c r="M816" s="565"/>
      <c r="N816" s="565"/>
      <c r="O816" s="565"/>
      <c r="P816" s="565"/>
      <c r="Q816" s="565"/>
      <c r="R816" s="565"/>
      <c r="S816" s="565"/>
      <c r="T816" s="565"/>
      <c r="U816" s="565"/>
      <c r="V816" s="565"/>
      <c r="W816" s="565"/>
      <c r="X816" s="341">
        <v>20</v>
      </c>
      <c r="Y816" s="557"/>
      <c r="Z816" s="557"/>
      <c r="AA816" s="317">
        <f>SUM(X816:Z816)</f>
        <v>20</v>
      </c>
      <c r="AB816" s="317"/>
      <c r="AC816" s="317"/>
      <c r="AD816" s="317"/>
      <c r="AE816" s="317"/>
      <c r="AF816" s="787"/>
      <c r="AG816" s="317"/>
      <c r="AH816" s="317"/>
      <c r="AI816" s="556"/>
      <c r="AJ816" s="317"/>
      <c r="AK816" s="317"/>
      <c r="AL816" s="317"/>
      <c r="AM816" s="317"/>
      <c r="AN816" s="317"/>
      <c r="AO816" s="317"/>
      <c r="AP816" s="317"/>
      <c r="AQ816" s="317"/>
      <c r="AR816" s="341">
        <f t="shared" si="137"/>
        <v>20</v>
      </c>
      <c r="AS816" s="341"/>
      <c r="AT816" s="341"/>
      <c r="AU816" s="317">
        <f t="shared" si="131"/>
        <v>20</v>
      </c>
      <c r="AV816" s="332">
        <f t="shared" si="132"/>
        <v>3.8333333333333331E-3</v>
      </c>
      <c r="AW816" s="558">
        <f t="shared" si="133"/>
        <v>1.5E-3</v>
      </c>
      <c r="AX816" s="559"/>
      <c r="AY816" s="560"/>
      <c r="AZ816" s="560"/>
      <c r="BA816" s="561"/>
      <c r="BB816" s="783">
        <v>23</v>
      </c>
      <c r="BC816" s="348">
        <v>120</v>
      </c>
      <c r="BD816" s="743">
        <v>7.4999999999999997E-2</v>
      </c>
      <c r="BE816" s="565"/>
    </row>
    <row r="817" spans="1:57" s="351" customFormat="1" ht="15" customHeight="1" x14ac:dyDescent="0.25">
      <c r="A817" s="566"/>
      <c r="B817" s="567"/>
      <c r="C817" s="376" t="s">
        <v>52</v>
      </c>
      <c r="D817" s="568"/>
      <c r="E817" s="568"/>
      <c r="F817" s="568"/>
      <c r="G817" s="568"/>
      <c r="H817" s="569"/>
      <c r="I817" s="569"/>
      <c r="J817" s="569"/>
      <c r="K817" s="569"/>
      <c r="L817" s="569">
        <f>SUM(L774:L816)</f>
        <v>72</v>
      </c>
      <c r="M817" s="569"/>
      <c r="N817" s="569"/>
      <c r="O817" s="569">
        <f>SUM(O774:O816)</f>
        <v>72</v>
      </c>
      <c r="P817" s="569"/>
      <c r="Q817" s="569"/>
      <c r="R817" s="569"/>
      <c r="S817" s="569"/>
      <c r="T817" s="569">
        <f>SUM(T774:T816)</f>
        <v>100</v>
      </c>
      <c r="U817" s="569">
        <f>SUM(U774:U816)</f>
        <v>83</v>
      </c>
      <c r="V817" s="569"/>
      <c r="W817" s="569">
        <f>SUM(W774:W816)</f>
        <v>183</v>
      </c>
      <c r="X817" s="569">
        <f>SUM(X774:X816)</f>
        <v>230</v>
      </c>
      <c r="Y817" s="569"/>
      <c r="Z817" s="569"/>
      <c r="AA817" s="569">
        <f>SUM(AA774:AA816)</f>
        <v>230</v>
      </c>
      <c r="AB817" s="569">
        <f>SUM(AB774:AB816)</f>
        <v>2217</v>
      </c>
      <c r="AC817" s="569"/>
      <c r="AD817" s="569"/>
      <c r="AE817" s="569">
        <f>SUM(AE774:AE816)</f>
        <v>2217</v>
      </c>
      <c r="AF817" s="569">
        <f>SUM(AF774:AF816)</f>
        <v>732</v>
      </c>
      <c r="AG817" s="569">
        <f>SUM(AG774:AG816)</f>
        <v>1620</v>
      </c>
      <c r="AH817" s="569"/>
      <c r="AI817" s="569">
        <f>SUM(AI774:AI816)</f>
        <v>2352</v>
      </c>
      <c r="AJ817" s="569"/>
      <c r="AK817" s="569"/>
      <c r="AL817" s="569"/>
      <c r="AM817" s="569"/>
      <c r="AN817" s="569">
        <f>SUM(AN774:AN816)</f>
        <v>8</v>
      </c>
      <c r="AO817" s="569"/>
      <c r="AP817" s="569"/>
      <c r="AQ817" s="569">
        <f>SUM(AQ774:AQ816)</f>
        <v>8</v>
      </c>
      <c r="AR817" s="569">
        <f>SUM(AR774:AR816)</f>
        <v>3359</v>
      </c>
      <c r="AS817" s="569">
        <f>SUM(AS774:AS816)</f>
        <v>1703</v>
      </c>
      <c r="AT817" s="569"/>
      <c r="AU817" s="569">
        <f>SUM(AU774:AU816)</f>
        <v>5062</v>
      </c>
      <c r="AV817" s="570">
        <f>SUM(AV774:AV816)</f>
        <v>0.97021666666666684</v>
      </c>
      <c r="AW817" s="570">
        <f>SUM(AW774:AW816)</f>
        <v>0.37964999999999993</v>
      </c>
      <c r="AX817" s="571"/>
      <c r="AY817" s="571"/>
      <c r="AZ817" s="572"/>
      <c r="BA817" s="573"/>
      <c r="BB817" s="567"/>
      <c r="BC817" s="574"/>
      <c r="BD817" s="575"/>
      <c r="BE817" s="576"/>
    </row>
    <row r="818" spans="1:57" s="351" customFormat="1" ht="15" customHeight="1" x14ac:dyDescent="0.25">
      <c r="A818" s="352">
        <v>1</v>
      </c>
      <c r="B818" s="422" t="s">
        <v>546</v>
      </c>
      <c r="C818" s="742" t="s">
        <v>547</v>
      </c>
      <c r="D818" s="333" t="s">
        <v>29</v>
      </c>
      <c r="E818" s="352">
        <v>11</v>
      </c>
      <c r="F818" s="352">
        <v>56</v>
      </c>
      <c r="G818" s="352">
        <v>11</v>
      </c>
      <c r="H818" s="556"/>
      <c r="I818" s="556"/>
      <c r="J818" s="556"/>
      <c r="K818" s="341"/>
      <c r="L818" s="341">
        <v>10</v>
      </c>
      <c r="M818" s="341"/>
      <c r="N818" s="341"/>
      <c r="O818" s="341">
        <v>10</v>
      </c>
      <c r="P818" s="556"/>
      <c r="Q818" s="556"/>
      <c r="R818" s="556"/>
      <c r="S818" s="556"/>
      <c r="T818" s="556"/>
      <c r="U818" s="556"/>
      <c r="V818" s="556"/>
      <c r="W818" s="556"/>
      <c r="X818" s="341"/>
      <c r="Y818" s="341"/>
      <c r="Z818" s="341"/>
      <c r="AA818" s="341"/>
      <c r="AB818" s="788">
        <v>100</v>
      </c>
      <c r="AC818" s="535"/>
      <c r="AD818" s="535"/>
      <c r="AE818" s="535">
        <f>SUM(AB818:AD818)</f>
        <v>100</v>
      </c>
      <c r="AF818" s="556"/>
      <c r="AG818" s="556"/>
      <c r="AH818" s="556"/>
      <c r="AI818" s="556"/>
      <c r="AJ818" s="341"/>
      <c r="AK818" s="341"/>
      <c r="AL818" s="341"/>
      <c r="AM818" s="341"/>
      <c r="AN818" s="341"/>
      <c r="AO818" s="341"/>
      <c r="AP818" s="341"/>
      <c r="AQ818" s="341"/>
      <c r="AR818" s="341">
        <f t="shared" ref="AR818:AS825" si="138">L818+P818+T818+X818+AB818+AF818+AJ818+AN818+H818</f>
        <v>110</v>
      </c>
      <c r="AS818" s="341"/>
      <c r="AT818" s="341"/>
      <c r="AU818" s="317">
        <f t="shared" ref="AU818:AU831" si="139">AR818+AS818+AT818</f>
        <v>110</v>
      </c>
      <c r="AV818" s="332">
        <f t="shared" ref="AV818:AV831" si="140">((AU818/BC818)*BB818)/1000</f>
        <v>2.3833333333333331E-2</v>
      </c>
      <c r="AW818" s="558">
        <f t="shared" ref="AW818:AW831" si="141">(AU818*BD818)/1000</f>
        <v>1.21E-2</v>
      </c>
      <c r="AX818" s="352"/>
      <c r="AY818" s="352"/>
      <c r="AZ818" s="359"/>
      <c r="BA818" s="359"/>
      <c r="BB818" s="348">
        <v>26</v>
      </c>
      <c r="BC818" s="594">
        <v>120</v>
      </c>
      <c r="BD818" s="350">
        <v>0.11</v>
      </c>
      <c r="BE818" s="422"/>
    </row>
    <row r="819" spans="1:57" s="351" customFormat="1" ht="15" customHeight="1" x14ac:dyDescent="0.25">
      <c r="A819" s="352">
        <v>2</v>
      </c>
      <c r="B819" s="422" t="s">
        <v>546</v>
      </c>
      <c r="C819" s="742" t="s">
        <v>547</v>
      </c>
      <c r="D819" s="333" t="s">
        <v>29</v>
      </c>
      <c r="E819" s="352">
        <v>9</v>
      </c>
      <c r="F819" s="352">
        <v>56</v>
      </c>
      <c r="G819" s="352">
        <v>11</v>
      </c>
      <c r="H819" s="556"/>
      <c r="I819" s="556"/>
      <c r="J819" s="556"/>
      <c r="K819" s="341"/>
      <c r="L819" s="341">
        <v>5</v>
      </c>
      <c r="M819" s="341"/>
      <c r="N819" s="341"/>
      <c r="O819" s="341">
        <v>5</v>
      </c>
      <c r="P819" s="556"/>
      <c r="Q819" s="556"/>
      <c r="R819" s="556"/>
      <c r="S819" s="556"/>
      <c r="T819" s="556"/>
      <c r="U819" s="556"/>
      <c r="V819" s="556"/>
      <c r="W819" s="556"/>
      <c r="X819" s="341"/>
      <c r="Y819" s="341"/>
      <c r="Z819" s="341"/>
      <c r="AA819" s="341"/>
      <c r="AB819" s="556"/>
      <c r="AC819" s="556"/>
      <c r="AD819" s="556"/>
      <c r="AE819" s="556"/>
      <c r="AF819" s="556"/>
      <c r="AG819" s="556"/>
      <c r="AH819" s="556"/>
      <c r="AI819" s="556"/>
      <c r="AJ819" s="341"/>
      <c r="AK819" s="341"/>
      <c r="AL819" s="341"/>
      <c r="AM819" s="341"/>
      <c r="AN819" s="341"/>
      <c r="AO819" s="341"/>
      <c r="AP819" s="341"/>
      <c r="AQ819" s="341"/>
      <c r="AR819" s="341">
        <f t="shared" si="138"/>
        <v>5</v>
      </c>
      <c r="AS819" s="341"/>
      <c r="AT819" s="341"/>
      <c r="AU819" s="317">
        <f t="shared" si="139"/>
        <v>5</v>
      </c>
      <c r="AV819" s="332">
        <f t="shared" si="140"/>
        <v>1.0833333333333333E-3</v>
      </c>
      <c r="AW819" s="558">
        <f t="shared" si="141"/>
        <v>5.5000000000000003E-4</v>
      </c>
      <c r="AX819" s="352"/>
      <c r="AY819" s="352"/>
      <c r="AZ819" s="359"/>
      <c r="BA819" s="359"/>
      <c r="BB819" s="348">
        <v>26</v>
      </c>
      <c r="BC819" s="594">
        <v>120</v>
      </c>
      <c r="BD819" s="350">
        <v>0.11</v>
      </c>
      <c r="BE819" s="422"/>
    </row>
    <row r="820" spans="1:57" s="351" customFormat="1" ht="15" customHeight="1" x14ac:dyDescent="0.25">
      <c r="A820" s="352">
        <v>3</v>
      </c>
      <c r="B820" s="588">
        <v>728623212006</v>
      </c>
      <c r="C820" s="742" t="s">
        <v>547</v>
      </c>
      <c r="D820" s="620" t="s">
        <v>33</v>
      </c>
      <c r="E820" s="603">
        <v>8</v>
      </c>
      <c r="F820" s="603">
        <v>56</v>
      </c>
      <c r="G820" s="603">
        <v>11</v>
      </c>
      <c r="H820" s="601"/>
      <c r="I820" s="601"/>
      <c r="J820" s="601"/>
      <c r="K820" s="591"/>
      <c r="L820" s="601"/>
      <c r="M820" s="601"/>
      <c r="N820" s="601"/>
      <c r="O820" s="601"/>
      <c r="P820" s="601"/>
      <c r="Q820" s="601"/>
      <c r="R820" s="601"/>
      <c r="S820" s="601"/>
      <c r="T820" s="591"/>
      <c r="U820" s="341">
        <v>39</v>
      </c>
      <c r="V820" s="591"/>
      <c r="W820" s="341">
        <f>SUM(T820:V820)</f>
        <v>39</v>
      </c>
      <c r="X820" s="591"/>
      <c r="Y820" s="591"/>
      <c r="Z820" s="591"/>
      <c r="AA820" s="591"/>
      <c r="AB820" s="601"/>
      <c r="AC820" s="601"/>
      <c r="AD820" s="601"/>
      <c r="AE820" s="601"/>
      <c r="AF820" s="601"/>
      <c r="AG820" s="601"/>
      <c r="AH820" s="601"/>
      <c r="AI820" s="601"/>
      <c r="AJ820" s="591"/>
      <c r="AK820" s="591"/>
      <c r="AL820" s="591"/>
      <c r="AM820" s="591"/>
      <c r="AN820" s="591"/>
      <c r="AO820" s="591"/>
      <c r="AP820" s="591"/>
      <c r="AQ820" s="591"/>
      <c r="AR820" s="341"/>
      <c r="AS820" s="341">
        <f t="shared" si="138"/>
        <v>39</v>
      </c>
      <c r="AT820" s="341"/>
      <c r="AU820" s="317">
        <f t="shared" si="139"/>
        <v>39</v>
      </c>
      <c r="AV820" s="332">
        <f t="shared" si="140"/>
        <v>8.4500000000000009E-3</v>
      </c>
      <c r="AW820" s="558">
        <f t="shared" si="141"/>
        <v>4.2900000000000004E-3</v>
      </c>
      <c r="AX820" s="560"/>
      <c r="AY820" s="560"/>
      <c r="AZ820" s="560"/>
      <c r="BA820" s="561"/>
      <c r="BB820" s="348">
        <v>26</v>
      </c>
      <c r="BC820" s="594">
        <v>120</v>
      </c>
      <c r="BD820" s="350">
        <v>0.11</v>
      </c>
      <c r="BE820" s="622"/>
    </row>
    <row r="821" spans="1:57" s="351" customFormat="1" ht="15" customHeight="1" x14ac:dyDescent="0.25">
      <c r="A821" s="352">
        <v>4</v>
      </c>
      <c r="B821" s="588">
        <v>728623212006</v>
      </c>
      <c r="C821" s="742" t="s">
        <v>547</v>
      </c>
      <c r="D821" s="620" t="s">
        <v>33</v>
      </c>
      <c r="E821" s="603">
        <v>7</v>
      </c>
      <c r="F821" s="603">
        <v>56</v>
      </c>
      <c r="G821" s="603">
        <v>11</v>
      </c>
      <c r="H821" s="601"/>
      <c r="I821" s="601"/>
      <c r="J821" s="601"/>
      <c r="K821" s="591"/>
      <c r="L821" s="601"/>
      <c r="M821" s="601"/>
      <c r="N821" s="601"/>
      <c r="O821" s="601"/>
      <c r="P821" s="601"/>
      <c r="Q821" s="601"/>
      <c r="R821" s="601"/>
      <c r="S821" s="601"/>
      <c r="T821" s="591"/>
      <c r="U821" s="341">
        <v>24</v>
      </c>
      <c r="V821" s="591"/>
      <c r="W821" s="341">
        <f>SUM(T821:V821)</f>
        <v>24</v>
      </c>
      <c r="X821" s="591"/>
      <c r="Y821" s="591"/>
      <c r="Z821" s="591"/>
      <c r="AA821" s="591"/>
      <c r="AB821" s="601"/>
      <c r="AC821" s="601"/>
      <c r="AD821" s="601"/>
      <c r="AE821" s="601"/>
      <c r="AF821" s="601"/>
      <c r="AG821" s="601"/>
      <c r="AH821" s="601"/>
      <c r="AI821" s="601"/>
      <c r="AJ821" s="591"/>
      <c r="AK821" s="591"/>
      <c r="AL821" s="591"/>
      <c r="AM821" s="591"/>
      <c r="AN821" s="591"/>
      <c r="AO821" s="591"/>
      <c r="AP821" s="591"/>
      <c r="AQ821" s="591"/>
      <c r="AR821" s="341"/>
      <c r="AS821" s="341">
        <f t="shared" si="138"/>
        <v>24</v>
      </c>
      <c r="AT821" s="341"/>
      <c r="AU821" s="317">
        <f t="shared" si="139"/>
        <v>24</v>
      </c>
      <c r="AV821" s="332">
        <f t="shared" si="140"/>
        <v>5.1999999999999998E-3</v>
      </c>
      <c r="AW821" s="558">
        <f t="shared" si="141"/>
        <v>2.64E-3</v>
      </c>
      <c r="AX821" s="560"/>
      <c r="AY821" s="560"/>
      <c r="AZ821" s="560"/>
      <c r="BA821" s="561"/>
      <c r="BB821" s="348">
        <v>26</v>
      </c>
      <c r="BC821" s="594">
        <v>120</v>
      </c>
      <c r="BD821" s="350">
        <v>0.11</v>
      </c>
      <c r="BE821" s="622"/>
    </row>
    <row r="822" spans="1:57" s="351" customFormat="1" ht="15" customHeight="1" x14ac:dyDescent="0.25">
      <c r="A822" s="352">
        <v>5</v>
      </c>
      <c r="B822" s="588">
        <v>728623212006</v>
      </c>
      <c r="C822" s="742" t="s">
        <v>547</v>
      </c>
      <c r="D822" s="559" t="s">
        <v>29</v>
      </c>
      <c r="E822" s="559">
        <v>7</v>
      </c>
      <c r="F822" s="559">
        <v>56</v>
      </c>
      <c r="G822" s="559">
        <v>11</v>
      </c>
      <c r="H822" s="557"/>
      <c r="I822" s="557"/>
      <c r="J822" s="557"/>
      <c r="K822" s="557"/>
      <c r="L822" s="557"/>
      <c r="M822" s="557"/>
      <c r="N822" s="557"/>
      <c r="O822" s="557"/>
      <c r="P822" s="557"/>
      <c r="Q822" s="557"/>
      <c r="R822" s="557"/>
      <c r="S822" s="557"/>
      <c r="T822" s="557"/>
      <c r="U822" s="557"/>
      <c r="V822" s="557"/>
      <c r="W822" s="557"/>
      <c r="X822" s="557"/>
      <c r="Y822" s="557"/>
      <c r="Z822" s="557"/>
      <c r="AA822" s="557"/>
      <c r="AB822" s="557"/>
      <c r="AC822" s="557"/>
      <c r="AD822" s="557"/>
      <c r="AE822" s="557"/>
      <c r="AF822" s="729">
        <v>3</v>
      </c>
      <c r="AG822" s="729"/>
      <c r="AH822" s="729"/>
      <c r="AI822" s="729">
        <v>3</v>
      </c>
      <c r="AJ822" s="557"/>
      <c r="AK822" s="557"/>
      <c r="AL822" s="557"/>
      <c r="AM822" s="557"/>
      <c r="AN822" s="557"/>
      <c r="AO822" s="557"/>
      <c r="AP822" s="557"/>
      <c r="AQ822" s="557"/>
      <c r="AR822" s="341">
        <f t="shared" si="138"/>
        <v>3</v>
      </c>
      <c r="AS822" s="341"/>
      <c r="AT822" s="341"/>
      <c r="AU822" s="317">
        <f t="shared" si="139"/>
        <v>3</v>
      </c>
      <c r="AV822" s="332">
        <f t="shared" si="140"/>
        <v>6.4999999999999997E-4</v>
      </c>
      <c r="AW822" s="558">
        <f t="shared" si="141"/>
        <v>3.3E-4</v>
      </c>
      <c r="AX822" s="560"/>
      <c r="AY822" s="560"/>
      <c r="AZ822" s="359"/>
      <c r="BA822" s="359"/>
      <c r="BB822" s="348">
        <v>26</v>
      </c>
      <c r="BC822" s="594">
        <v>120</v>
      </c>
      <c r="BD822" s="350">
        <v>0.11</v>
      </c>
      <c r="BE822" s="565"/>
    </row>
    <row r="823" spans="1:57" s="351" customFormat="1" ht="15" customHeight="1" x14ac:dyDescent="0.25">
      <c r="A823" s="352">
        <v>6</v>
      </c>
      <c r="B823" s="422" t="s">
        <v>546</v>
      </c>
      <c r="C823" s="742" t="s">
        <v>547</v>
      </c>
      <c r="D823" s="333" t="s">
        <v>29</v>
      </c>
      <c r="E823" s="352">
        <v>6</v>
      </c>
      <c r="F823" s="352">
        <v>56</v>
      </c>
      <c r="G823" s="352">
        <v>11</v>
      </c>
      <c r="H823" s="556"/>
      <c r="I823" s="556"/>
      <c r="J823" s="556"/>
      <c r="K823" s="341"/>
      <c r="L823" s="341">
        <v>1</v>
      </c>
      <c r="M823" s="341"/>
      <c r="N823" s="341"/>
      <c r="O823" s="341">
        <v>1</v>
      </c>
      <c r="P823" s="556"/>
      <c r="Q823" s="556"/>
      <c r="R823" s="556"/>
      <c r="S823" s="556"/>
      <c r="T823" s="556"/>
      <c r="U823" s="556"/>
      <c r="V823" s="556"/>
      <c r="W823" s="556"/>
      <c r="X823" s="341"/>
      <c r="Y823" s="341"/>
      <c r="Z823" s="341"/>
      <c r="AA823" s="341"/>
      <c r="AB823" s="556"/>
      <c r="AC823" s="556"/>
      <c r="AD823" s="556"/>
      <c r="AE823" s="556"/>
      <c r="AF823" s="556"/>
      <c r="AG823" s="556"/>
      <c r="AH823" s="556"/>
      <c r="AI823" s="556"/>
      <c r="AJ823" s="341"/>
      <c r="AK823" s="341"/>
      <c r="AL823" s="341"/>
      <c r="AM823" s="341"/>
      <c r="AN823" s="341"/>
      <c r="AO823" s="341"/>
      <c r="AP823" s="341"/>
      <c r="AQ823" s="341"/>
      <c r="AR823" s="341">
        <f t="shared" si="138"/>
        <v>1</v>
      </c>
      <c r="AS823" s="341"/>
      <c r="AT823" s="341"/>
      <c r="AU823" s="317">
        <f t="shared" si="139"/>
        <v>1</v>
      </c>
      <c r="AV823" s="332">
        <f t="shared" si="140"/>
        <v>2.1666666666666668E-4</v>
      </c>
      <c r="AW823" s="558">
        <f t="shared" si="141"/>
        <v>1.1E-4</v>
      </c>
      <c r="AX823" s="352"/>
      <c r="AY823" s="352"/>
      <c r="AZ823" s="359"/>
      <c r="BA823" s="359"/>
      <c r="BB823" s="348">
        <v>26</v>
      </c>
      <c r="BC823" s="594">
        <v>120</v>
      </c>
      <c r="BD823" s="350">
        <v>0.11</v>
      </c>
      <c r="BE823" s="422"/>
    </row>
    <row r="824" spans="1:57" s="351" customFormat="1" ht="15" customHeight="1" x14ac:dyDescent="0.25">
      <c r="A824" s="352">
        <v>7</v>
      </c>
      <c r="B824" s="422" t="s">
        <v>546</v>
      </c>
      <c r="C824" s="742" t="s">
        <v>547</v>
      </c>
      <c r="D824" s="333" t="s">
        <v>29</v>
      </c>
      <c r="E824" s="352">
        <v>1</v>
      </c>
      <c r="F824" s="352">
        <v>56</v>
      </c>
      <c r="G824" s="352">
        <v>11</v>
      </c>
      <c r="H824" s="556"/>
      <c r="I824" s="556"/>
      <c r="J824" s="556"/>
      <c r="K824" s="341"/>
      <c r="L824" s="341">
        <v>2</v>
      </c>
      <c r="M824" s="341"/>
      <c r="N824" s="341"/>
      <c r="O824" s="341">
        <v>2</v>
      </c>
      <c r="P824" s="556"/>
      <c r="Q824" s="556"/>
      <c r="R824" s="556"/>
      <c r="S824" s="556"/>
      <c r="T824" s="556"/>
      <c r="U824" s="556"/>
      <c r="V824" s="556"/>
      <c r="W824" s="556"/>
      <c r="X824" s="341"/>
      <c r="Y824" s="341"/>
      <c r="Z824" s="341"/>
      <c r="AA824" s="341"/>
      <c r="AB824" s="631">
        <v>600</v>
      </c>
      <c r="AC824" s="631"/>
      <c r="AD824" s="631"/>
      <c r="AE824" s="631">
        <f>SUM(AB824:AD824)</f>
        <v>600</v>
      </c>
      <c r="AF824" s="556"/>
      <c r="AG824" s="556"/>
      <c r="AH824" s="556"/>
      <c r="AI824" s="556"/>
      <c r="AJ824" s="341"/>
      <c r="AK824" s="341"/>
      <c r="AL824" s="341"/>
      <c r="AM824" s="341"/>
      <c r="AN824" s="341"/>
      <c r="AO824" s="341"/>
      <c r="AP824" s="341"/>
      <c r="AQ824" s="341"/>
      <c r="AR824" s="341">
        <f t="shared" si="138"/>
        <v>602</v>
      </c>
      <c r="AS824" s="341"/>
      <c r="AT824" s="341"/>
      <c r="AU824" s="317">
        <f t="shared" si="139"/>
        <v>602</v>
      </c>
      <c r="AV824" s="332">
        <f t="shared" si="140"/>
        <v>0.13043333333333335</v>
      </c>
      <c r="AW824" s="558">
        <f t="shared" si="141"/>
        <v>6.6220000000000001E-2</v>
      </c>
      <c r="AX824" s="352"/>
      <c r="AY824" s="352"/>
      <c r="AZ824" s="359"/>
      <c r="BA824" s="359"/>
      <c r="BB824" s="348">
        <v>26</v>
      </c>
      <c r="BC824" s="594">
        <v>120</v>
      </c>
      <c r="BD824" s="350">
        <v>0.11</v>
      </c>
      <c r="BE824" s="422"/>
    </row>
    <row r="825" spans="1:57" s="351" customFormat="1" ht="15" customHeight="1" x14ac:dyDescent="0.25">
      <c r="A825" s="352">
        <v>8</v>
      </c>
      <c r="B825" s="422" t="s">
        <v>546</v>
      </c>
      <c r="C825" s="742" t="s">
        <v>547</v>
      </c>
      <c r="D825" s="333" t="s">
        <v>29</v>
      </c>
      <c r="E825" s="352">
        <v>10</v>
      </c>
      <c r="F825" s="352">
        <v>55</v>
      </c>
      <c r="G825" s="352">
        <v>11</v>
      </c>
      <c r="H825" s="556"/>
      <c r="I825" s="556"/>
      <c r="J825" s="556"/>
      <c r="K825" s="341"/>
      <c r="L825" s="341">
        <v>2</v>
      </c>
      <c r="M825" s="341"/>
      <c r="N825" s="341"/>
      <c r="O825" s="341">
        <v>2</v>
      </c>
      <c r="P825" s="556"/>
      <c r="Q825" s="556"/>
      <c r="R825" s="556"/>
      <c r="S825" s="556"/>
      <c r="T825" s="556"/>
      <c r="U825" s="556"/>
      <c r="V825" s="556"/>
      <c r="W825" s="556"/>
      <c r="X825" s="341"/>
      <c r="Y825" s="341"/>
      <c r="Z825" s="341"/>
      <c r="AA825" s="341"/>
      <c r="AB825" s="556"/>
      <c r="AC825" s="556"/>
      <c r="AD825" s="556"/>
      <c r="AE825" s="556"/>
      <c r="AF825" s="556"/>
      <c r="AG825" s="556"/>
      <c r="AH825" s="556"/>
      <c r="AI825" s="556"/>
      <c r="AJ825" s="341"/>
      <c r="AK825" s="341"/>
      <c r="AL825" s="341"/>
      <c r="AM825" s="341"/>
      <c r="AN825" s="341"/>
      <c r="AO825" s="341"/>
      <c r="AP825" s="341"/>
      <c r="AQ825" s="341"/>
      <c r="AR825" s="341">
        <f t="shared" si="138"/>
        <v>2</v>
      </c>
      <c r="AS825" s="341"/>
      <c r="AT825" s="341"/>
      <c r="AU825" s="317">
        <f t="shared" si="139"/>
        <v>2</v>
      </c>
      <c r="AV825" s="332">
        <f t="shared" si="140"/>
        <v>4.3333333333333337E-4</v>
      </c>
      <c r="AW825" s="558">
        <f t="shared" si="141"/>
        <v>2.2000000000000001E-4</v>
      </c>
      <c r="AX825" s="352"/>
      <c r="AY825" s="352"/>
      <c r="AZ825" s="359"/>
      <c r="BA825" s="359"/>
      <c r="BB825" s="348">
        <v>26</v>
      </c>
      <c r="BC825" s="594">
        <v>120</v>
      </c>
      <c r="BD825" s="350">
        <v>0.11</v>
      </c>
      <c r="BE825" s="422"/>
    </row>
    <row r="826" spans="1:57" s="351" customFormat="1" ht="15" customHeight="1" x14ac:dyDescent="0.25">
      <c r="A826" s="352">
        <v>9</v>
      </c>
      <c r="B826" s="588">
        <v>728623212006</v>
      </c>
      <c r="C826" s="742" t="s">
        <v>547</v>
      </c>
      <c r="D826" s="620" t="s">
        <v>33</v>
      </c>
      <c r="E826" s="603">
        <v>8</v>
      </c>
      <c r="F826" s="603">
        <v>55</v>
      </c>
      <c r="G826" s="603">
        <v>11</v>
      </c>
      <c r="H826" s="601"/>
      <c r="I826" s="601"/>
      <c r="J826" s="601"/>
      <c r="K826" s="591"/>
      <c r="L826" s="601"/>
      <c r="M826" s="601"/>
      <c r="N826" s="601"/>
      <c r="O826" s="601"/>
      <c r="P826" s="601"/>
      <c r="Q826" s="601"/>
      <c r="R826" s="601"/>
      <c r="S826" s="601"/>
      <c r="T826" s="591"/>
      <c r="U826" s="341">
        <v>2</v>
      </c>
      <c r="V826" s="591"/>
      <c r="W826" s="341">
        <f>SUM(T826:V826)</f>
        <v>2</v>
      </c>
      <c r="X826" s="591"/>
      <c r="Y826" s="591"/>
      <c r="Z826" s="591"/>
      <c r="AA826" s="591"/>
      <c r="AB826" s="601"/>
      <c r="AC826" s="601"/>
      <c r="AD826" s="601"/>
      <c r="AE826" s="601"/>
      <c r="AF826" s="601"/>
      <c r="AG826" s="601"/>
      <c r="AH826" s="601"/>
      <c r="AI826" s="601"/>
      <c r="AJ826" s="591"/>
      <c r="AK826" s="591"/>
      <c r="AL826" s="591"/>
      <c r="AM826" s="591"/>
      <c r="AN826" s="591"/>
      <c r="AO826" s="591"/>
      <c r="AP826" s="591"/>
      <c r="AQ826" s="591"/>
      <c r="AR826" s="341"/>
      <c r="AS826" s="341">
        <f>M826+Q826+U826+Y826+AC826+AG826+AK826+AO826+I826</f>
        <v>2</v>
      </c>
      <c r="AT826" s="341"/>
      <c r="AU826" s="317">
        <f t="shared" si="139"/>
        <v>2</v>
      </c>
      <c r="AV826" s="332">
        <f t="shared" si="140"/>
        <v>4.3333333333333337E-4</v>
      </c>
      <c r="AW826" s="558">
        <f t="shared" si="141"/>
        <v>2.2000000000000001E-4</v>
      </c>
      <c r="AX826" s="560"/>
      <c r="AY826" s="560"/>
      <c r="AZ826" s="560"/>
      <c r="BA826" s="561"/>
      <c r="BB826" s="348">
        <v>26</v>
      </c>
      <c r="BC826" s="594">
        <v>120</v>
      </c>
      <c r="BD826" s="350">
        <v>0.11</v>
      </c>
      <c r="BE826" s="622"/>
    </row>
    <row r="827" spans="1:57" s="351" customFormat="1" ht="15" customHeight="1" x14ac:dyDescent="0.25">
      <c r="A827" s="352">
        <v>10</v>
      </c>
      <c r="B827" s="588">
        <v>728623212006</v>
      </c>
      <c r="C827" s="742" t="s">
        <v>547</v>
      </c>
      <c r="D827" s="559" t="s">
        <v>29</v>
      </c>
      <c r="E827" s="559">
        <v>8</v>
      </c>
      <c r="F827" s="559">
        <v>55</v>
      </c>
      <c r="G827" s="559">
        <v>11</v>
      </c>
      <c r="H827" s="557"/>
      <c r="I827" s="557"/>
      <c r="J827" s="557"/>
      <c r="K827" s="557"/>
      <c r="L827" s="557"/>
      <c r="M827" s="557"/>
      <c r="N827" s="557"/>
      <c r="O827" s="557"/>
      <c r="P827" s="557"/>
      <c r="Q827" s="557"/>
      <c r="R827" s="557"/>
      <c r="S827" s="557"/>
      <c r="T827" s="557"/>
      <c r="U827" s="557"/>
      <c r="V827" s="557"/>
      <c r="W827" s="557"/>
      <c r="X827" s="557"/>
      <c r="Y827" s="557"/>
      <c r="Z827" s="557"/>
      <c r="AA827" s="557"/>
      <c r="AB827" s="557"/>
      <c r="AC827" s="557"/>
      <c r="AD827" s="557"/>
      <c r="AE827" s="557"/>
      <c r="AF827" s="729">
        <v>28</v>
      </c>
      <c r="AG827" s="729"/>
      <c r="AH827" s="729"/>
      <c r="AI827" s="729">
        <v>28</v>
      </c>
      <c r="AJ827" s="557"/>
      <c r="AK827" s="557"/>
      <c r="AL827" s="557"/>
      <c r="AM827" s="557"/>
      <c r="AN827" s="557"/>
      <c r="AO827" s="557"/>
      <c r="AP827" s="557"/>
      <c r="AQ827" s="557"/>
      <c r="AR827" s="341">
        <f>L827+P827+T827+X827+AB827+AF827+AJ827+AN827+H827</f>
        <v>28</v>
      </c>
      <c r="AS827" s="341"/>
      <c r="AT827" s="341"/>
      <c r="AU827" s="317">
        <f t="shared" si="139"/>
        <v>28</v>
      </c>
      <c r="AV827" s="332">
        <f t="shared" si="140"/>
        <v>6.0666666666666664E-3</v>
      </c>
      <c r="AW827" s="558">
        <f t="shared" si="141"/>
        <v>3.0800000000000003E-3</v>
      </c>
      <c r="AX827" s="560"/>
      <c r="AY827" s="560"/>
      <c r="AZ827" s="359"/>
      <c r="BA827" s="359"/>
      <c r="BB827" s="348">
        <v>26</v>
      </c>
      <c r="BC827" s="594">
        <v>120</v>
      </c>
      <c r="BD827" s="350">
        <v>0.11</v>
      </c>
      <c r="BE827" s="565"/>
    </row>
    <row r="828" spans="1:57" s="351" customFormat="1" ht="15" customHeight="1" x14ac:dyDescent="0.25">
      <c r="A828" s="352">
        <v>11</v>
      </c>
      <c r="B828" s="588">
        <v>728623212006</v>
      </c>
      <c r="C828" s="742" t="s">
        <v>547</v>
      </c>
      <c r="D828" s="620" t="s">
        <v>33</v>
      </c>
      <c r="E828" s="603">
        <v>19</v>
      </c>
      <c r="F828" s="603">
        <v>54</v>
      </c>
      <c r="G828" s="603">
        <v>11</v>
      </c>
      <c r="H828" s="601"/>
      <c r="I828" s="601"/>
      <c r="J828" s="601"/>
      <c r="K828" s="591"/>
      <c r="L828" s="601"/>
      <c r="M828" s="601"/>
      <c r="N828" s="601"/>
      <c r="O828" s="601"/>
      <c r="P828" s="601"/>
      <c r="Q828" s="601"/>
      <c r="R828" s="601"/>
      <c r="S828" s="601"/>
      <c r="T828" s="591"/>
      <c r="U828" s="341">
        <v>3</v>
      </c>
      <c r="V828" s="591"/>
      <c r="W828" s="341">
        <f>SUM(T828:V828)</f>
        <v>3</v>
      </c>
      <c r="X828" s="591"/>
      <c r="Y828" s="591"/>
      <c r="Z828" s="591"/>
      <c r="AA828" s="591"/>
      <c r="AB828" s="601"/>
      <c r="AC828" s="601"/>
      <c r="AD828" s="601"/>
      <c r="AE828" s="601"/>
      <c r="AF828" s="601"/>
      <c r="AG828" s="601"/>
      <c r="AH828" s="601"/>
      <c r="AI828" s="601"/>
      <c r="AJ828" s="591"/>
      <c r="AK828" s="591"/>
      <c r="AL828" s="591"/>
      <c r="AM828" s="591"/>
      <c r="AN828" s="591"/>
      <c r="AO828" s="591"/>
      <c r="AP828" s="591"/>
      <c r="AQ828" s="591"/>
      <c r="AR828" s="341"/>
      <c r="AS828" s="341">
        <f>M828+Q828+U828+Y828+AC828+AG828+AK828+AO828+I828</f>
        <v>3</v>
      </c>
      <c r="AT828" s="341"/>
      <c r="AU828" s="317">
        <f t="shared" si="139"/>
        <v>3</v>
      </c>
      <c r="AV828" s="332">
        <f t="shared" si="140"/>
        <v>6.4999999999999997E-4</v>
      </c>
      <c r="AW828" s="558">
        <f t="shared" si="141"/>
        <v>3.3E-4</v>
      </c>
      <c r="AX828" s="560"/>
      <c r="AY828" s="560"/>
      <c r="AZ828" s="560"/>
      <c r="BA828" s="561"/>
      <c r="BB828" s="348">
        <v>26</v>
      </c>
      <c r="BC828" s="594">
        <v>120</v>
      </c>
      <c r="BD828" s="350">
        <v>0.11</v>
      </c>
      <c r="BE828" s="622"/>
    </row>
    <row r="829" spans="1:57" s="351" customFormat="1" ht="15" customHeight="1" x14ac:dyDescent="0.25">
      <c r="A829" s="352">
        <v>12</v>
      </c>
      <c r="B829" s="588">
        <v>728623212006</v>
      </c>
      <c r="C829" s="742" t="s">
        <v>547</v>
      </c>
      <c r="D829" s="559" t="s">
        <v>29</v>
      </c>
      <c r="E829" s="559">
        <v>14</v>
      </c>
      <c r="F829" s="559">
        <v>54</v>
      </c>
      <c r="G829" s="559">
        <v>11</v>
      </c>
      <c r="H829" s="557"/>
      <c r="I829" s="557"/>
      <c r="J829" s="557"/>
      <c r="K829" s="557"/>
      <c r="L829" s="557"/>
      <c r="M829" s="557"/>
      <c r="N829" s="557"/>
      <c r="O829" s="557"/>
      <c r="P829" s="557"/>
      <c r="Q829" s="557"/>
      <c r="R829" s="557"/>
      <c r="S829" s="557"/>
      <c r="T829" s="557"/>
      <c r="U829" s="557"/>
      <c r="V829" s="557"/>
      <c r="W829" s="557"/>
      <c r="X829" s="557"/>
      <c r="Y829" s="557"/>
      <c r="Z829" s="557"/>
      <c r="AA829" s="557"/>
      <c r="AB829" s="557"/>
      <c r="AC829" s="557"/>
      <c r="AD829" s="557"/>
      <c r="AE829" s="557"/>
      <c r="AF829" s="729">
        <v>7</v>
      </c>
      <c r="AG829" s="729"/>
      <c r="AH829" s="729"/>
      <c r="AI829" s="729">
        <v>7</v>
      </c>
      <c r="AJ829" s="557"/>
      <c r="AK829" s="557"/>
      <c r="AL829" s="557"/>
      <c r="AM829" s="557"/>
      <c r="AN829" s="557"/>
      <c r="AO829" s="557"/>
      <c r="AP829" s="557"/>
      <c r="AQ829" s="557"/>
      <c r="AR829" s="341">
        <f>L829+P829+T829+X829+AB829+AF829+AJ829+AN829+H829</f>
        <v>7</v>
      </c>
      <c r="AS829" s="341"/>
      <c r="AT829" s="341"/>
      <c r="AU829" s="317">
        <f t="shared" si="139"/>
        <v>7</v>
      </c>
      <c r="AV829" s="332">
        <f t="shared" si="140"/>
        <v>1.5166666666666666E-3</v>
      </c>
      <c r="AW829" s="558">
        <f t="shared" si="141"/>
        <v>7.7000000000000007E-4</v>
      </c>
      <c r="AX829" s="560"/>
      <c r="AY829" s="560"/>
      <c r="AZ829" s="359"/>
      <c r="BA829" s="359"/>
      <c r="BB829" s="348">
        <v>26</v>
      </c>
      <c r="BC829" s="594">
        <v>120</v>
      </c>
      <c r="BD829" s="350">
        <v>0.11</v>
      </c>
      <c r="BE829" s="565"/>
    </row>
    <row r="830" spans="1:57" s="351" customFormat="1" ht="15" customHeight="1" x14ac:dyDescent="0.25">
      <c r="A830" s="352">
        <v>13</v>
      </c>
      <c r="B830" s="422" t="s">
        <v>546</v>
      </c>
      <c r="C830" s="742" t="s">
        <v>547</v>
      </c>
      <c r="D830" s="333" t="s">
        <v>29</v>
      </c>
      <c r="E830" s="352">
        <v>25</v>
      </c>
      <c r="F830" s="352">
        <v>52</v>
      </c>
      <c r="G830" s="352">
        <v>11</v>
      </c>
      <c r="H830" s="556"/>
      <c r="I830" s="556"/>
      <c r="J830" s="556"/>
      <c r="K830" s="341"/>
      <c r="L830" s="341">
        <v>84</v>
      </c>
      <c r="M830" s="341"/>
      <c r="N830" s="341"/>
      <c r="O830" s="341">
        <v>84</v>
      </c>
      <c r="P830" s="556"/>
      <c r="Q830" s="556"/>
      <c r="R830" s="556"/>
      <c r="S830" s="556"/>
      <c r="T830" s="556"/>
      <c r="U830" s="556"/>
      <c r="V830" s="556"/>
      <c r="W830" s="556"/>
      <c r="X830" s="341"/>
      <c r="Y830" s="341"/>
      <c r="Z830" s="341"/>
      <c r="AA830" s="341"/>
      <c r="AB830" s="556"/>
      <c r="AC830" s="556"/>
      <c r="AD830" s="556"/>
      <c r="AE830" s="556"/>
      <c r="AF830" s="556"/>
      <c r="AG830" s="556"/>
      <c r="AH830" s="556"/>
      <c r="AI830" s="556"/>
      <c r="AJ830" s="341"/>
      <c r="AK830" s="341"/>
      <c r="AL830" s="341"/>
      <c r="AM830" s="341"/>
      <c r="AN830" s="341"/>
      <c r="AO830" s="341"/>
      <c r="AP830" s="341"/>
      <c r="AQ830" s="341"/>
      <c r="AR830" s="341">
        <f>L830+P830+T830+X830+AB830+AF830+AJ830+AN830+H830</f>
        <v>84</v>
      </c>
      <c r="AS830" s="341"/>
      <c r="AT830" s="341"/>
      <c r="AU830" s="317">
        <f t="shared" si="139"/>
        <v>84</v>
      </c>
      <c r="AV830" s="332">
        <f t="shared" si="140"/>
        <v>1.8200000000000001E-2</v>
      </c>
      <c r="AW830" s="558">
        <f t="shared" si="141"/>
        <v>9.2399999999999999E-3</v>
      </c>
      <c r="AX830" s="352"/>
      <c r="AY830" s="352"/>
      <c r="AZ830" s="359"/>
      <c r="BA830" s="359"/>
      <c r="BB830" s="348">
        <v>26</v>
      </c>
      <c r="BC830" s="594">
        <v>120</v>
      </c>
      <c r="BD830" s="350">
        <v>0.11</v>
      </c>
      <c r="BE830" s="422"/>
    </row>
    <row r="831" spans="1:57" s="351" customFormat="1" ht="15" customHeight="1" x14ac:dyDescent="0.25">
      <c r="A831" s="352">
        <v>14</v>
      </c>
      <c r="B831" s="422" t="s">
        <v>546</v>
      </c>
      <c r="C831" s="742" t="s">
        <v>547</v>
      </c>
      <c r="D831" s="333" t="s">
        <v>29</v>
      </c>
      <c r="E831" s="352">
        <v>3</v>
      </c>
      <c r="F831" s="352">
        <v>52</v>
      </c>
      <c r="G831" s="352">
        <v>11</v>
      </c>
      <c r="H831" s="556"/>
      <c r="I831" s="556"/>
      <c r="J831" s="556"/>
      <c r="K831" s="341"/>
      <c r="L831" s="341">
        <v>19</v>
      </c>
      <c r="M831" s="341"/>
      <c r="N831" s="341"/>
      <c r="O831" s="341">
        <v>19</v>
      </c>
      <c r="P831" s="556"/>
      <c r="Q831" s="556"/>
      <c r="R831" s="556"/>
      <c r="S831" s="556"/>
      <c r="T831" s="556"/>
      <c r="U831" s="556"/>
      <c r="V831" s="556"/>
      <c r="W831" s="556"/>
      <c r="X831" s="341"/>
      <c r="Y831" s="341"/>
      <c r="Z831" s="341"/>
      <c r="AA831" s="341"/>
      <c r="AB831" s="556"/>
      <c r="AC831" s="556"/>
      <c r="AD831" s="556"/>
      <c r="AE831" s="556"/>
      <c r="AF831" s="556"/>
      <c r="AG831" s="556"/>
      <c r="AH831" s="556"/>
      <c r="AI831" s="556"/>
      <c r="AJ831" s="341"/>
      <c r="AK831" s="341"/>
      <c r="AL831" s="341"/>
      <c r="AM831" s="341"/>
      <c r="AN831" s="341"/>
      <c r="AO831" s="341"/>
      <c r="AP831" s="341"/>
      <c r="AQ831" s="341"/>
      <c r="AR831" s="341">
        <f>L831+P831+T831+X831+AB831+AF831+AJ831+AN831+H831</f>
        <v>19</v>
      </c>
      <c r="AS831" s="341"/>
      <c r="AT831" s="341"/>
      <c r="AU831" s="317">
        <f t="shared" si="139"/>
        <v>19</v>
      </c>
      <c r="AV831" s="332">
        <f t="shared" si="140"/>
        <v>4.116666666666666E-3</v>
      </c>
      <c r="AW831" s="558">
        <f t="shared" si="141"/>
        <v>2.0899999999999998E-3</v>
      </c>
      <c r="AX831" s="352"/>
      <c r="AY831" s="352"/>
      <c r="AZ831" s="359"/>
      <c r="BA831" s="359"/>
      <c r="BB831" s="348">
        <v>26</v>
      </c>
      <c r="BC831" s="594">
        <v>120</v>
      </c>
      <c r="BD831" s="350">
        <v>0.11</v>
      </c>
      <c r="BE831" s="422"/>
    </row>
    <row r="832" spans="1:57" s="351" customFormat="1" ht="15" customHeight="1" x14ac:dyDescent="0.25">
      <c r="A832" s="566"/>
      <c r="B832" s="567"/>
      <c r="C832" s="376" t="s">
        <v>52</v>
      </c>
      <c r="D832" s="568"/>
      <c r="E832" s="568"/>
      <c r="F832" s="568"/>
      <c r="G832" s="568"/>
      <c r="H832" s="569"/>
      <c r="I832" s="569"/>
      <c r="J832" s="569"/>
      <c r="K832" s="569"/>
      <c r="L832" s="569">
        <f>SUM(L818:L831)</f>
        <v>123</v>
      </c>
      <c r="M832" s="569"/>
      <c r="N832" s="569"/>
      <c r="O832" s="569">
        <f>SUM(O818:O831)</f>
        <v>123</v>
      </c>
      <c r="P832" s="569"/>
      <c r="Q832" s="569"/>
      <c r="R832" s="569"/>
      <c r="S832" s="569"/>
      <c r="T832" s="569"/>
      <c r="U832" s="569">
        <f>SUM(U818:U831)</f>
        <v>68</v>
      </c>
      <c r="V832" s="569"/>
      <c r="W832" s="569">
        <f>SUM(W818:W831)</f>
        <v>68</v>
      </c>
      <c r="X832" s="569"/>
      <c r="Y832" s="569"/>
      <c r="Z832" s="569"/>
      <c r="AA832" s="569"/>
      <c r="AB832" s="569">
        <f>SUM(AB818:AB831)</f>
        <v>700</v>
      </c>
      <c r="AC832" s="569"/>
      <c r="AD832" s="569"/>
      <c r="AE832" s="569">
        <f>SUM(AE818:AE831)</f>
        <v>700</v>
      </c>
      <c r="AF832" s="569">
        <f>SUM(AF818:AF831)</f>
        <v>38</v>
      </c>
      <c r="AG832" s="569"/>
      <c r="AH832" s="569"/>
      <c r="AI832" s="569">
        <f>SUM(AI818:AI831)</f>
        <v>38</v>
      </c>
      <c r="AJ832" s="569"/>
      <c r="AK832" s="569"/>
      <c r="AL832" s="569"/>
      <c r="AM832" s="569"/>
      <c r="AN832" s="569"/>
      <c r="AO832" s="569"/>
      <c r="AP832" s="569"/>
      <c r="AQ832" s="569"/>
      <c r="AR832" s="569">
        <f>SUM(AR818:AR831)</f>
        <v>861</v>
      </c>
      <c r="AS832" s="569">
        <f>SUM(AS818:AS831)</f>
        <v>68</v>
      </c>
      <c r="AT832" s="569"/>
      <c r="AU832" s="569">
        <f>SUM(AU818:AU831)</f>
        <v>929</v>
      </c>
      <c r="AV832" s="570">
        <f>SUM(AV818:AV831)</f>
        <v>0.20128333333333334</v>
      </c>
      <c r="AW832" s="570">
        <f>SUM(AW818:AW831)</f>
        <v>0.10218999999999999</v>
      </c>
      <c r="AX832" s="571"/>
      <c r="AY832" s="571"/>
      <c r="AZ832" s="572"/>
      <c r="BA832" s="573"/>
      <c r="BB832" s="567"/>
      <c r="BC832" s="574"/>
      <c r="BD832" s="575"/>
      <c r="BE832" s="576"/>
    </row>
    <row r="833" spans="1:57" s="351" customFormat="1" ht="15" customHeight="1" x14ac:dyDescent="0.25">
      <c r="A833" s="511">
        <v>1</v>
      </c>
      <c r="B833" s="789">
        <v>728623213004</v>
      </c>
      <c r="C833" s="589" t="s">
        <v>548</v>
      </c>
      <c r="D833" s="620" t="s">
        <v>33</v>
      </c>
      <c r="E833" s="603">
        <v>2</v>
      </c>
      <c r="F833" s="603">
        <v>74</v>
      </c>
      <c r="G833" s="603">
        <v>0</v>
      </c>
      <c r="H833" s="601"/>
      <c r="I833" s="601"/>
      <c r="J833" s="601"/>
      <c r="K833" s="591"/>
      <c r="L833" s="601"/>
      <c r="M833" s="601"/>
      <c r="N833" s="601"/>
      <c r="O833" s="601"/>
      <c r="P833" s="601"/>
      <c r="Q833" s="601"/>
      <c r="R833" s="601"/>
      <c r="S833" s="601"/>
      <c r="T833" s="591">
        <v>6</v>
      </c>
      <c r="U833" s="341"/>
      <c r="V833" s="591"/>
      <c r="W833" s="341">
        <f>SUM(T833:V833)</f>
        <v>6</v>
      </c>
      <c r="X833" s="591"/>
      <c r="Y833" s="591"/>
      <c r="Z833" s="591"/>
      <c r="AA833" s="591"/>
      <c r="AB833" s="601"/>
      <c r="AC833" s="601"/>
      <c r="AD833" s="601"/>
      <c r="AE833" s="601"/>
      <c r="AF833" s="601"/>
      <c r="AG833" s="601"/>
      <c r="AH833" s="601"/>
      <c r="AI833" s="601"/>
      <c r="AJ833" s="591"/>
      <c r="AK833" s="591"/>
      <c r="AL833" s="591"/>
      <c r="AM833" s="591"/>
      <c r="AN833" s="591"/>
      <c r="AO833" s="591"/>
      <c r="AP833" s="591"/>
      <c r="AQ833" s="591"/>
      <c r="AR833" s="341">
        <f>L833+P833+T833+X833+AB833+AF833+AJ833+AN833+H833</f>
        <v>6</v>
      </c>
      <c r="AS833" s="341"/>
      <c r="AT833" s="341"/>
      <c r="AU833" s="317">
        <f>AR833+AS833+AT833</f>
        <v>6</v>
      </c>
      <c r="AV833" s="332">
        <f>((AU833/BC833)*BB833)/1000</f>
        <v>1.5E-3</v>
      </c>
      <c r="AW833" s="558">
        <f>(AU833*BD833)/1000</f>
        <v>1.008E-3</v>
      </c>
      <c r="AX833" s="560"/>
      <c r="AY833" s="560"/>
      <c r="AZ833" s="560"/>
      <c r="BA833" s="561"/>
      <c r="BB833" s="673">
        <v>25</v>
      </c>
      <c r="BC833" s="348">
        <v>100</v>
      </c>
      <c r="BD833" s="743">
        <v>0.16800000000000001</v>
      </c>
      <c r="BE833" s="622"/>
    </row>
    <row r="834" spans="1:57" s="351" customFormat="1" ht="15" customHeight="1" x14ac:dyDescent="0.25">
      <c r="A834" s="511">
        <v>2</v>
      </c>
      <c r="B834" s="789">
        <v>728623213004</v>
      </c>
      <c r="C834" s="589" t="s">
        <v>548</v>
      </c>
      <c r="D834" s="559" t="s">
        <v>29</v>
      </c>
      <c r="E834" s="559">
        <v>7</v>
      </c>
      <c r="F834" s="559">
        <v>70</v>
      </c>
      <c r="G834" s="352">
        <v>0</v>
      </c>
      <c r="H834" s="557"/>
      <c r="I834" s="557"/>
      <c r="J834" s="557"/>
      <c r="K834" s="557"/>
      <c r="L834" s="557"/>
      <c r="M834" s="557"/>
      <c r="N834" s="557"/>
      <c r="O834" s="557"/>
      <c r="P834" s="557"/>
      <c r="Q834" s="557"/>
      <c r="R834" s="557"/>
      <c r="S834" s="557"/>
      <c r="T834" s="557"/>
      <c r="U834" s="557"/>
      <c r="V834" s="557"/>
      <c r="W834" s="557"/>
      <c r="X834" s="557"/>
      <c r="Y834" s="557"/>
      <c r="Z834" s="557"/>
      <c r="AA834" s="557"/>
      <c r="AB834" s="557"/>
      <c r="AC834" s="557"/>
      <c r="AD834" s="557"/>
      <c r="AE834" s="557"/>
      <c r="AF834" s="729">
        <v>12</v>
      </c>
      <c r="AG834" s="729"/>
      <c r="AH834" s="729"/>
      <c r="AI834" s="729">
        <v>12</v>
      </c>
      <c r="AJ834" s="557"/>
      <c r="AK834" s="557"/>
      <c r="AL834" s="557"/>
      <c r="AM834" s="557"/>
      <c r="AN834" s="557"/>
      <c r="AO834" s="557"/>
      <c r="AP834" s="557"/>
      <c r="AQ834" s="557"/>
      <c r="AR834" s="341">
        <f>L834+P834+T834+X834+AB834+AF834+AJ834+AN834+H834</f>
        <v>12</v>
      </c>
      <c r="AS834" s="341"/>
      <c r="AT834" s="341"/>
      <c r="AU834" s="317">
        <f>AR834+AS834+AT834</f>
        <v>12</v>
      </c>
      <c r="AV834" s="332">
        <f>((AU834/BC834)*BB834)/1000</f>
        <v>3.0000000000000001E-3</v>
      </c>
      <c r="AW834" s="558">
        <f>(AU834*BD834)/1000</f>
        <v>2.016E-3</v>
      </c>
      <c r="AX834" s="560"/>
      <c r="AY834" s="560"/>
      <c r="AZ834" s="359"/>
      <c r="BA834" s="359"/>
      <c r="BB834" s="673">
        <v>25</v>
      </c>
      <c r="BC834" s="348">
        <v>100</v>
      </c>
      <c r="BD834" s="743">
        <v>0.16800000000000001</v>
      </c>
      <c r="BE834" s="565"/>
    </row>
    <row r="835" spans="1:57" s="351" customFormat="1" ht="15" customHeight="1" x14ac:dyDescent="0.25">
      <c r="A835" s="566"/>
      <c r="B835" s="567"/>
      <c r="C835" s="376" t="s">
        <v>52</v>
      </c>
      <c r="D835" s="568"/>
      <c r="E835" s="568"/>
      <c r="F835" s="568"/>
      <c r="G835" s="568"/>
      <c r="H835" s="569"/>
      <c r="I835" s="569"/>
      <c r="J835" s="569"/>
      <c r="K835" s="569"/>
      <c r="L835" s="569"/>
      <c r="M835" s="569"/>
      <c r="N835" s="569"/>
      <c r="O835" s="569"/>
      <c r="P835" s="569"/>
      <c r="Q835" s="569"/>
      <c r="R835" s="569"/>
      <c r="S835" s="569"/>
      <c r="T835" s="569">
        <f>SUM(T833:T834)</f>
        <v>6</v>
      </c>
      <c r="U835" s="569"/>
      <c r="V835" s="569"/>
      <c r="W835" s="569">
        <f>SUM(W833:W834)</f>
        <v>6</v>
      </c>
      <c r="X835" s="569"/>
      <c r="Y835" s="569"/>
      <c r="Z835" s="569"/>
      <c r="AA835" s="569"/>
      <c r="AB835" s="569"/>
      <c r="AC835" s="569"/>
      <c r="AD835" s="569"/>
      <c r="AE835" s="569"/>
      <c r="AF835" s="569">
        <f>SUM(AF833:AF834)</f>
        <v>12</v>
      </c>
      <c r="AG835" s="569"/>
      <c r="AH835" s="569"/>
      <c r="AI835" s="569">
        <f>SUM(AI833:AI834)</f>
        <v>12</v>
      </c>
      <c r="AJ835" s="569"/>
      <c r="AK835" s="569"/>
      <c r="AL835" s="569"/>
      <c r="AM835" s="569"/>
      <c r="AN835" s="569"/>
      <c r="AO835" s="569"/>
      <c r="AP835" s="569"/>
      <c r="AQ835" s="569"/>
      <c r="AR835" s="569">
        <f>SUM(AR833:AR834)</f>
        <v>18</v>
      </c>
      <c r="AS835" s="569"/>
      <c r="AT835" s="569"/>
      <c r="AU835" s="569">
        <f>SUM(AU833:AU834)</f>
        <v>18</v>
      </c>
      <c r="AV835" s="570">
        <f>SUM(AV833:AV834)</f>
        <v>4.5000000000000005E-3</v>
      </c>
      <c r="AW835" s="570">
        <f>SUM(AW833:AW834)</f>
        <v>3.0239999999999998E-3</v>
      </c>
      <c r="AX835" s="571"/>
      <c r="AY835" s="571"/>
      <c r="AZ835" s="572"/>
      <c r="BA835" s="573"/>
      <c r="BB835" s="567"/>
      <c r="BC835" s="574"/>
      <c r="BD835" s="575"/>
      <c r="BE835" s="576"/>
    </row>
    <row r="836" spans="1:57" s="351" customFormat="1" ht="15" customHeight="1" x14ac:dyDescent="0.25">
      <c r="A836" s="632">
        <v>1</v>
      </c>
      <c r="B836" s="373"/>
      <c r="C836" s="778" t="s">
        <v>549</v>
      </c>
      <c r="D836" s="512" t="s">
        <v>29</v>
      </c>
      <c r="E836" s="630">
        <v>1</v>
      </c>
      <c r="F836" s="630">
        <v>79</v>
      </c>
      <c r="G836" s="606">
        <v>8</v>
      </c>
      <c r="H836" s="569"/>
      <c r="I836" s="569"/>
      <c r="J836" s="569"/>
      <c r="K836" s="569"/>
      <c r="L836" s="569"/>
      <c r="M836" s="569"/>
      <c r="N836" s="569"/>
      <c r="O836" s="569"/>
      <c r="P836" s="569"/>
      <c r="Q836" s="569"/>
      <c r="R836" s="569"/>
      <c r="S836" s="569"/>
      <c r="T836" s="569"/>
      <c r="U836" s="569"/>
      <c r="V836" s="569"/>
      <c r="W836" s="569"/>
      <c r="X836" s="569"/>
      <c r="Y836" s="569"/>
      <c r="Z836" s="569"/>
      <c r="AA836" s="569"/>
      <c r="AB836" s="341">
        <v>2</v>
      </c>
      <c r="AC836" s="341"/>
      <c r="AD836" s="341"/>
      <c r="AE836" s="341">
        <f>SUM(AB836:AD836)</f>
        <v>2</v>
      </c>
      <c r="AF836" s="569"/>
      <c r="AG836" s="569"/>
      <c r="AH836" s="569"/>
      <c r="AI836" s="569"/>
      <c r="AJ836" s="569"/>
      <c r="AK836" s="569"/>
      <c r="AL836" s="569"/>
      <c r="AM836" s="569"/>
      <c r="AN836" s="569"/>
      <c r="AO836" s="569"/>
      <c r="AP836" s="569"/>
      <c r="AQ836" s="569"/>
      <c r="AR836" s="341">
        <f>L836+P836+T836+X836+AB836+AF836+AJ836+AN836+H836</f>
        <v>2</v>
      </c>
      <c r="AS836" s="341"/>
      <c r="AT836" s="341"/>
      <c r="AU836" s="341">
        <f>AR836+AS836+AT836</f>
        <v>2</v>
      </c>
      <c r="AV836" s="616">
        <f>((AU836/BC836)*BB836)/1000</f>
        <v>1.6666666666666666E-3</v>
      </c>
      <c r="AW836" s="616">
        <f>(AU836*BD836)/1000</f>
        <v>9.2000000000000003E-4</v>
      </c>
      <c r="AX836" s="571"/>
      <c r="AY836" s="571"/>
      <c r="AZ836" s="572"/>
      <c r="BA836" s="359">
        <v>2</v>
      </c>
      <c r="BB836" s="595">
        <v>40</v>
      </c>
      <c r="BC836" s="594">
        <v>48</v>
      </c>
      <c r="BD836" s="350">
        <v>0.46</v>
      </c>
      <c r="BE836" s="576"/>
    </row>
    <row r="837" spans="1:57" s="351" customFormat="1" ht="15" customHeight="1" x14ac:dyDescent="0.25">
      <c r="A837" s="361"/>
      <c r="B837" s="373"/>
      <c r="C837" s="648" t="s">
        <v>30</v>
      </c>
      <c r="D837" s="362"/>
      <c r="E837" s="362"/>
      <c r="F837" s="362"/>
      <c r="G837" s="362"/>
      <c r="H837" s="569"/>
      <c r="I837" s="569"/>
      <c r="J837" s="569"/>
      <c r="K837" s="569"/>
      <c r="L837" s="569"/>
      <c r="M837" s="569"/>
      <c r="N837" s="569"/>
      <c r="O837" s="569"/>
      <c r="P837" s="569"/>
      <c r="Q837" s="569"/>
      <c r="R837" s="569"/>
      <c r="S837" s="569"/>
      <c r="T837" s="569"/>
      <c r="U837" s="569"/>
      <c r="V837" s="569"/>
      <c r="W837" s="569"/>
      <c r="X837" s="569"/>
      <c r="Y837" s="569"/>
      <c r="Z837" s="569"/>
      <c r="AA837" s="569"/>
      <c r="AB837" s="569">
        <f>SUM(AB836)</f>
        <v>2</v>
      </c>
      <c r="AC837" s="569"/>
      <c r="AD837" s="569"/>
      <c r="AE837" s="569">
        <f>SUM(AE836)</f>
        <v>2</v>
      </c>
      <c r="AF837" s="569"/>
      <c r="AG837" s="569"/>
      <c r="AH837" s="569"/>
      <c r="AI837" s="569"/>
      <c r="AJ837" s="569"/>
      <c r="AK837" s="569"/>
      <c r="AL837" s="569"/>
      <c r="AM837" s="569"/>
      <c r="AN837" s="569"/>
      <c r="AO837" s="569"/>
      <c r="AP837" s="569"/>
      <c r="AQ837" s="569"/>
      <c r="AR837" s="569">
        <f>SUM(AR836)</f>
        <v>2</v>
      </c>
      <c r="AS837" s="569"/>
      <c r="AT837" s="569"/>
      <c r="AU837" s="569">
        <f>SUM(AU836)</f>
        <v>2</v>
      </c>
      <c r="AV837" s="570">
        <f>SUM(AV836)</f>
        <v>1.6666666666666666E-3</v>
      </c>
      <c r="AW837" s="570">
        <f>SUM(AW836)</f>
        <v>9.2000000000000003E-4</v>
      </c>
      <c r="AX837" s="571"/>
      <c r="AY837" s="571"/>
      <c r="AZ837" s="572"/>
      <c r="BA837" s="573">
        <f>SUM(BA836)</f>
        <v>2</v>
      </c>
      <c r="BB837" s="567"/>
      <c r="BC837" s="574"/>
      <c r="BD837" s="575"/>
      <c r="BE837" s="576"/>
    </row>
    <row r="838" spans="1:57" s="351" customFormat="1" ht="15" customHeight="1" x14ac:dyDescent="0.25">
      <c r="A838" s="511">
        <v>1</v>
      </c>
      <c r="B838" s="789">
        <v>728623222003</v>
      </c>
      <c r="C838" s="725" t="s">
        <v>550</v>
      </c>
      <c r="D838" s="559" t="s">
        <v>29</v>
      </c>
      <c r="E838" s="744">
        <v>6</v>
      </c>
      <c r="F838" s="744">
        <v>55</v>
      </c>
      <c r="G838" s="352" t="s">
        <v>480</v>
      </c>
      <c r="H838" s="557"/>
      <c r="I838" s="557"/>
      <c r="J838" s="557"/>
      <c r="K838" s="557"/>
      <c r="L838" s="557"/>
      <c r="M838" s="557"/>
      <c r="N838" s="557"/>
      <c r="O838" s="557"/>
      <c r="P838" s="557"/>
      <c r="Q838" s="557"/>
      <c r="R838" s="557"/>
      <c r="S838" s="557"/>
      <c r="T838" s="557"/>
      <c r="U838" s="557"/>
      <c r="V838" s="557"/>
      <c r="W838" s="557"/>
      <c r="X838" s="557"/>
      <c r="Y838" s="557"/>
      <c r="Z838" s="557"/>
      <c r="AA838" s="557"/>
      <c r="AB838" s="557"/>
      <c r="AC838" s="557"/>
      <c r="AD838" s="557"/>
      <c r="AE838" s="557"/>
      <c r="AF838" s="729">
        <v>3</v>
      </c>
      <c r="AG838" s="729"/>
      <c r="AH838" s="729"/>
      <c r="AI838" s="729">
        <v>3</v>
      </c>
      <c r="AJ838" s="557"/>
      <c r="AK838" s="557"/>
      <c r="AL838" s="557"/>
      <c r="AM838" s="557"/>
      <c r="AN838" s="557"/>
      <c r="AO838" s="557"/>
      <c r="AP838" s="557"/>
      <c r="AQ838" s="557"/>
      <c r="AR838" s="341">
        <f>L838+P838+T838+X838+AB838+AF838+AJ838+AN838+H838</f>
        <v>3</v>
      </c>
      <c r="AS838" s="341"/>
      <c r="AT838" s="341"/>
      <c r="AU838" s="317">
        <f>AR838+AS838+AT838</f>
        <v>3</v>
      </c>
      <c r="AV838" s="332">
        <f>((AU838/BC838)*BB838)/1000</f>
        <v>2.3249999999999998E-3</v>
      </c>
      <c r="AW838" s="558">
        <f>(AU838*BD838)/1000</f>
        <v>1.2900000000000001E-3</v>
      </c>
      <c r="AX838" s="560"/>
      <c r="AY838" s="560"/>
      <c r="AZ838" s="359"/>
      <c r="BA838" s="359"/>
      <c r="BB838" s="673">
        <v>31</v>
      </c>
      <c r="BC838" s="352">
        <v>40</v>
      </c>
      <c r="BD838" s="611">
        <v>0.43</v>
      </c>
      <c r="BE838" s="565"/>
    </row>
    <row r="839" spans="1:57" s="351" customFormat="1" ht="15" customHeight="1" x14ac:dyDescent="0.25">
      <c r="A839" s="566"/>
      <c r="B839" s="567"/>
      <c r="C839" s="376" t="s">
        <v>53</v>
      </c>
      <c r="D839" s="568"/>
      <c r="E839" s="568"/>
      <c r="F839" s="568"/>
      <c r="G839" s="568"/>
      <c r="H839" s="569"/>
      <c r="I839" s="569"/>
      <c r="J839" s="569"/>
      <c r="K839" s="569"/>
      <c r="L839" s="569"/>
      <c r="M839" s="569"/>
      <c r="N839" s="569"/>
      <c r="O839" s="569"/>
      <c r="P839" s="569"/>
      <c r="Q839" s="569"/>
      <c r="R839" s="569"/>
      <c r="S839" s="569"/>
      <c r="T839" s="569"/>
      <c r="U839" s="569"/>
      <c r="V839" s="569"/>
      <c r="W839" s="569"/>
      <c r="X839" s="569"/>
      <c r="Y839" s="569"/>
      <c r="Z839" s="569"/>
      <c r="AA839" s="569"/>
      <c r="AB839" s="569"/>
      <c r="AC839" s="569"/>
      <c r="AD839" s="569"/>
      <c r="AE839" s="569"/>
      <c r="AF839" s="569">
        <f>SUM(AF838)</f>
        <v>3</v>
      </c>
      <c r="AG839" s="569"/>
      <c r="AH839" s="569"/>
      <c r="AI839" s="569">
        <f>SUM(AI838)</f>
        <v>3</v>
      </c>
      <c r="AJ839" s="569"/>
      <c r="AK839" s="569"/>
      <c r="AL839" s="569"/>
      <c r="AM839" s="569"/>
      <c r="AN839" s="569"/>
      <c r="AO839" s="569"/>
      <c r="AP839" s="569"/>
      <c r="AQ839" s="569"/>
      <c r="AR839" s="569">
        <f>SUM(AR838)</f>
        <v>3</v>
      </c>
      <c r="AS839" s="569"/>
      <c r="AT839" s="569"/>
      <c r="AU839" s="569">
        <f>SUM(AU838)</f>
        <v>3</v>
      </c>
      <c r="AV839" s="570">
        <f>SUM(AV838)</f>
        <v>2.3249999999999998E-3</v>
      </c>
      <c r="AW839" s="570">
        <f>SUM(AW838)</f>
        <v>1.2900000000000001E-3</v>
      </c>
      <c r="AX839" s="571"/>
      <c r="AY839" s="571"/>
      <c r="AZ839" s="572"/>
      <c r="BA839" s="573"/>
      <c r="BB839" s="567"/>
      <c r="BC839" s="574"/>
      <c r="BD839" s="575"/>
      <c r="BE839" s="576"/>
    </row>
    <row r="840" spans="1:57" s="351" customFormat="1" ht="15" customHeight="1" x14ac:dyDescent="0.25">
      <c r="A840" s="352">
        <v>1</v>
      </c>
      <c r="B840" s="422" t="s">
        <v>551</v>
      </c>
      <c r="C840" s="601" t="s">
        <v>552</v>
      </c>
      <c r="D840" s="333" t="s">
        <v>29</v>
      </c>
      <c r="E840" s="352">
        <v>0</v>
      </c>
      <c r="F840" s="352">
        <v>84</v>
      </c>
      <c r="G840" s="352">
        <v>11</v>
      </c>
      <c r="H840" s="556"/>
      <c r="I840" s="556"/>
      <c r="J840" s="556"/>
      <c r="K840" s="341"/>
      <c r="L840" s="341">
        <v>2</v>
      </c>
      <c r="M840" s="341"/>
      <c r="N840" s="341"/>
      <c r="O840" s="341">
        <v>2</v>
      </c>
      <c r="P840" s="556"/>
      <c r="Q840" s="556"/>
      <c r="R840" s="556"/>
      <c r="S840" s="556"/>
      <c r="T840" s="556"/>
      <c r="U840" s="556"/>
      <c r="V840" s="556"/>
      <c r="W840" s="556"/>
      <c r="X840" s="341"/>
      <c r="Y840" s="341"/>
      <c r="Z840" s="341"/>
      <c r="AA840" s="341"/>
      <c r="AB840" s="556"/>
      <c r="AC840" s="556"/>
      <c r="AD840" s="556"/>
      <c r="AE840" s="556"/>
      <c r="AF840" s="556"/>
      <c r="AG840" s="556"/>
      <c r="AH840" s="556"/>
      <c r="AI840" s="556"/>
      <c r="AJ840" s="341"/>
      <c r="AK840" s="341"/>
      <c r="AL840" s="341"/>
      <c r="AM840" s="341"/>
      <c r="AN840" s="341"/>
      <c r="AO840" s="341"/>
      <c r="AP840" s="341"/>
      <c r="AQ840" s="341"/>
      <c r="AR840" s="341">
        <f>L840+P840+T840+X840+AB840+AF840+AJ840+AN840+H840</f>
        <v>2</v>
      </c>
      <c r="AS840" s="341"/>
      <c r="AT840" s="341"/>
      <c r="AU840" s="317">
        <f>AR840+AS840+AT840</f>
        <v>2</v>
      </c>
      <c r="AV840" s="332">
        <f>((AU840/BC840)*BB840)/1000</f>
        <v>1.25E-3</v>
      </c>
      <c r="AW840" s="558">
        <f>(AU840*BD840)/1000</f>
        <v>7.6800000000000002E-4</v>
      </c>
      <c r="AX840" s="352"/>
      <c r="AY840" s="352"/>
      <c r="AZ840" s="359"/>
      <c r="BA840" s="359"/>
      <c r="BB840" s="312">
        <v>25</v>
      </c>
      <c r="BC840" s="312">
        <v>40</v>
      </c>
      <c r="BD840" s="618">
        <v>0.38400000000000001</v>
      </c>
      <c r="BE840" s="422"/>
    </row>
    <row r="841" spans="1:57" s="351" customFormat="1" ht="15" customHeight="1" x14ac:dyDescent="0.25">
      <c r="A841" s="566"/>
      <c r="B841" s="567"/>
      <c r="C841" s="376" t="s">
        <v>53</v>
      </c>
      <c r="D841" s="568"/>
      <c r="E841" s="568"/>
      <c r="F841" s="568"/>
      <c r="G841" s="568"/>
      <c r="H841" s="569"/>
      <c r="I841" s="569"/>
      <c r="J841" s="569"/>
      <c r="K841" s="569"/>
      <c r="L841" s="569">
        <f>SUM(L840:L840)</f>
        <v>2</v>
      </c>
      <c r="M841" s="569"/>
      <c r="N841" s="569"/>
      <c r="O841" s="569">
        <f>SUM(O840:O840)</f>
        <v>2</v>
      </c>
      <c r="P841" s="569"/>
      <c r="Q841" s="569"/>
      <c r="R841" s="569"/>
      <c r="S841" s="569"/>
      <c r="T841" s="569"/>
      <c r="U841" s="569"/>
      <c r="V841" s="569"/>
      <c r="W841" s="569"/>
      <c r="X841" s="569"/>
      <c r="Y841" s="569"/>
      <c r="Z841" s="569"/>
      <c r="AA841" s="569"/>
      <c r="AB841" s="569"/>
      <c r="AC841" s="569"/>
      <c r="AD841" s="569"/>
      <c r="AE841" s="569"/>
      <c r="AF841" s="569"/>
      <c r="AG841" s="569"/>
      <c r="AH841" s="569"/>
      <c r="AI841" s="569"/>
      <c r="AJ841" s="569"/>
      <c r="AK841" s="569"/>
      <c r="AL841" s="569"/>
      <c r="AM841" s="569"/>
      <c r="AN841" s="569"/>
      <c r="AO841" s="569"/>
      <c r="AP841" s="569"/>
      <c r="AQ841" s="569"/>
      <c r="AR841" s="569">
        <f>SUM(AR840:AR840)</f>
        <v>2</v>
      </c>
      <c r="AS841" s="569"/>
      <c r="AT841" s="569"/>
      <c r="AU841" s="569">
        <f>SUM(AU840:AU840)</f>
        <v>2</v>
      </c>
      <c r="AV841" s="570">
        <f>SUM(AV840:AV840)</f>
        <v>1.25E-3</v>
      </c>
      <c r="AW841" s="570">
        <f>SUM(AW840:AW840)</f>
        <v>7.6800000000000002E-4</v>
      </c>
      <c r="AX841" s="571"/>
      <c r="AY841" s="571"/>
      <c r="AZ841" s="572"/>
      <c r="BA841" s="573"/>
      <c r="BB841" s="567"/>
      <c r="BC841" s="574"/>
      <c r="BD841" s="575"/>
      <c r="BE841" s="576"/>
    </row>
    <row r="842" spans="1:57" s="351" customFormat="1" ht="15" customHeight="1" x14ac:dyDescent="0.25">
      <c r="A842" s="352">
        <v>1</v>
      </c>
      <c r="B842" s="595">
        <v>728625214003</v>
      </c>
      <c r="C842" s="742" t="s">
        <v>553</v>
      </c>
      <c r="D842" s="333" t="s">
        <v>29</v>
      </c>
      <c r="E842" s="352">
        <v>1</v>
      </c>
      <c r="F842" s="352">
        <v>79</v>
      </c>
      <c r="G842" s="422" t="s">
        <v>503</v>
      </c>
      <c r="H842" s="556"/>
      <c r="I842" s="556"/>
      <c r="J842" s="556"/>
      <c r="K842" s="341"/>
      <c r="L842" s="341">
        <v>1</v>
      </c>
      <c r="M842" s="341"/>
      <c r="N842" s="341"/>
      <c r="O842" s="341">
        <v>1</v>
      </c>
      <c r="P842" s="556"/>
      <c r="Q842" s="556"/>
      <c r="R842" s="556"/>
      <c r="S842" s="556"/>
      <c r="T842" s="556"/>
      <c r="U842" s="556"/>
      <c r="V842" s="556"/>
      <c r="W842" s="556"/>
      <c r="X842" s="341"/>
      <c r="Y842" s="341"/>
      <c r="Z842" s="341"/>
      <c r="AA842" s="341"/>
      <c r="AB842" s="556"/>
      <c r="AC842" s="556"/>
      <c r="AD842" s="556"/>
      <c r="AE842" s="556"/>
      <c r="AF842" s="556"/>
      <c r="AG842" s="556"/>
      <c r="AH842" s="556"/>
      <c r="AI842" s="556"/>
      <c r="AJ842" s="341"/>
      <c r="AK842" s="341"/>
      <c r="AL842" s="341"/>
      <c r="AM842" s="341"/>
      <c r="AN842" s="341"/>
      <c r="AO842" s="341"/>
      <c r="AP842" s="341"/>
      <c r="AQ842" s="341"/>
      <c r="AR842" s="341">
        <f>L842+P842+T842+X842+AB842+AF842+AJ842+AN842+H842</f>
        <v>1</v>
      </c>
      <c r="AS842" s="341"/>
      <c r="AT842" s="341"/>
      <c r="AU842" s="317">
        <f>AR842+AS842+AT842</f>
        <v>1</v>
      </c>
      <c r="AV842" s="332">
        <f>((AU842/BC842)*BB842)/1000</f>
        <v>6.2500000000000001E-4</v>
      </c>
      <c r="AW842" s="558">
        <f>(AU842*BD842)/1000</f>
        <v>3.9899999999999999E-4</v>
      </c>
      <c r="AX842" s="352"/>
      <c r="AY842" s="352"/>
      <c r="AZ842" s="359"/>
      <c r="BA842" s="359"/>
      <c r="BB842" s="348">
        <v>40</v>
      </c>
      <c r="BC842" s="594">
        <v>64</v>
      </c>
      <c r="BD842" s="790">
        <v>0.39900000000000002</v>
      </c>
      <c r="BE842" s="422"/>
    </row>
    <row r="843" spans="1:57" s="351" customFormat="1" ht="15" customHeight="1" x14ac:dyDescent="0.25">
      <c r="A843" s="566"/>
      <c r="B843" s="567"/>
      <c r="C843" s="376" t="s">
        <v>53</v>
      </c>
      <c r="D843" s="568"/>
      <c r="E843" s="568"/>
      <c r="F843" s="568"/>
      <c r="G843" s="568"/>
      <c r="H843" s="569"/>
      <c r="I843" s="569"/>
      <c r="J843" s="569"/>
      <c r="K843" s="569"/>
      <c r="L843" s="569">
        <f>SUM(L842)</f>
        <v>1</v>
      </c>
      <c r="M843" s="569"/>
      <c r="N843" s="569"/>
      <c r="O843" s="569">
        <f>SUM(O842)</f>
        <v>1</v>
      </c>
      <c r="P843" s="569"/>
      <c r="Q843" s="569"/>
      <c r="R843" s="569"/>
      <c r="S843" s="569"/>
      <c r="T843" s="569"/>
      <c r="U843" s="569"/>
      <c r="V843" s="569"/>
      <c r="W843" s="569"/>
      <c r="X843" s="569"/>
      <c r="Y843" s="569"/>
      <c r="Z843" s="569"/>
      <c r="AA843" s="569"/>
      <c r="AB843" s="569"/>
      <c r="AC843" s="569"/>
      <c r="AD843" s="569"/>
      <c r="AE843" s="569"/>
      <c r="AF843" s="569"/>
      <c r="AG843" s="569"/>
      <c r="AH843" s="569"/>
      <c r="AI843" s="569"/>
      <c r="AJ843" s="569"/>
      <c r="AK843" s="569"/>
      <c r="AL843" s="569"/>
      <c r="AM843" s="569"/>
      <c r="AN843" s="569"/>
      <c r="AO843" s="569"/>
      <c r="AP843" s="569"/>
      <c r="AQ843" s="569"/>
      <c r="AR843" s="569">
        <f>SUM(AR842)</f>
        <v>1</v>
      </c>
      <c r="AS843" s="569"/>
      <c r="AT843" s="569"/>
      <c r="AU843" s="569">
        <f>SUM(AU842)</f>
        <v>1</v>
      </c>
      <c r="AV843" s="570">
        <f>SUM(AV842)</f>
        <v>6.2500000000000001E-4</v>
      </c>
      <c r="AW843" s="570">
        <f>SUM(AW842)</f>
        <v>3.9899999999999999E-4</v>
      </c>
      <c r="AX843" s="571"/>
      <c r="AY843" s="571"/>
      <c r="AZ843" s="572"/>
      <c r="BA843" s="573"/>
      <c r="BB843" s="567"/>
      <c r="BC843" s="574"/>
      <c r="BD843" s="575"/>
      <c r="BE843" s="576"/>
    </row>
    <row r="844" spans="1:57" s="351" customFormat="1" ht="15" customHeight="1" x14ac:dyDescent="0.25">
      <c r="A844" s="511">
        <v>1</v>
      </c>
      <c r="B844" s="422" t="s">
        <v>554</v>
      </c>
      <c r="C844" s="742" t="s">
        <v>555</v>
      </c>
      <c r="D844" s="333" t="s">
        <v>29</v>
      </c>
      <c r="E844" s="352">
        <v>7</v>
      </c>
      <c r="F844" s="352">
        <v>83</v>
      </c>
      <c r="G844" s="352">
        <v>33</v>
      </c>
      <c r="H844" s="556"/>
      <c r="I844" s="556"/>
      <c r="J844" s="556"/>
      <c r="K844" s="341"/>
      <c r="L844" s="341">
        <v>1</v>
      </c>
      <c r="M844" s="341"/>
      <c r="N844" s="341"/>
      <c r="O844" s="341">
        <v>1</v>
      </c>
      <c r="P844" s="556"/>
      <c r="Q844" s="556"/>
      <c r="R844" s="556"/>
      <c r="S844" s="556"/>
      <c r="T844" s="556"/>
      <c r="U844" s="556"/>
      <c r="V844" s="556"/>
      <c r="W844" s="556"/>
      <c r="X844" s="341"/>
      <c r="Y844" s="341"/>
      <c r="Z844" s="341"/>
      <c r="AA844" s="341"/>
      <c r="AB844" s="556"/>
      <c r="AC844" s="556"/>
      <c r="AD844" s="556"/>
      <c r="AE844" s="556"/>
      <c r="AF844" s="556"/>
      <c r="AG844" s="556"/>
      <c r="AH844" s="556"/>
      <c r="AI844" s="556"/>
      <c r="AJ844" s="341"/>
      <c r="AK844" s="341"/>
      <c r="AL844" s="341"/>
      <c r="AM844" s="341"/>
      <c r="AN844" s="341"/>
      <c r="AO844" s="341"/>
      <c r="AP844" s="341"/>
      <c r="AQ844" s="341"/>
      <c r="AR844" s="341">
        <f t="shared" ref="AR844:AR849" si="142">L844+P844+T844+X844+AB844+AF844+AJ844+AN844+H844</f>
        <v>1</v>
      </c>
      <c r="AS844" s="341"/>
      <c r="AT844" s="341"/>
      <c r="AU844" s="317">
        <f t="shared" ref="AU844:AU849" si="143">AR844+AS844+AT844</f>
        <v>1</v>
      </c>
      <c r="AV844" s="332">
        <f t="shared" ref="AV844:AV849" si="144">((AU844/BC844)*BB844)/1000</f>
        <v>3.9062500000000002E-4</v>
      </c>
      <c r="AW844" s="558">
        <f t="shared" ref="AW844:AW849" si="145">(AU844*BD844)/1000</f>
        <v>1.6459999999999999E-4</v>
      </c>
      <c r="AX844" s="352"/>
      <c r="AY844" s="352"/>
      <c r="AZ844" s="359"/>
      <c r="BA844" s="359"/>
      <c r="BB844" s="560">
        <v>25</v>
      </c>
      <c r="BC844" s="560">
        <v>64</v>
      </c>
      <c r="BD844" s="790">
        <v>0.1646</v>
      </c>
      <c r="BE844" s="422"/>
    </row>
    <row r="845" spans="1:57" s="351" customFormat="1" ht="15" customHeight="1" x14ac:dyDescent="0.25">
      <c r="A845" s="511">
        <v>2</v>
      </c>
      <c r="B845" s="422" t="s">
        <v>554</v>
      </c>
      <c r="C845" s="742" t="s">
        <v>555</v>
      </c>
      <c r="D845" s="333" t="s">
        <v>29</v>
      </c>
      <c r="E845" s="352">
        <v>5</v>
      </c>
      <c r="F845" s="352">
        <v>78</v>
      </c>
      <c r="G845" s="352">
        <v>33</v>
      </c>
      <c r="H845" s="556"/>
      <c r="I845" s="556"/>
      <c r="J845" s="556"/>
      <c r="K845" s="341"/>
      <c r="L845" s="341">
        <v>112</v>
      </c>
      <c r="M845" s="341"/>
      <c r="N845" s="341"/>
      <c r="O845" s="341">
        <v>112</v>
      </c>
      <c r="P845" s="556"/>
      <c r="Q845" s="556"/>
      <c r="R845" s="556"/>
      <c r="S845" s="556"/>
      <c r="T845" s="556"/>
      <c r="U845" s="556"/>
      <c r="V845" s="556"/>
      <c r="W845" s="556"/>
      <c r="X845" s="341"/>
      <c r="Y845" s="341"/>
      <c r="Z845" s="341"/>
      <c r="AA845" s="341"/>
      <c r="AB845" s="556"/>
      <c r="AC845" s="556"/>
      <c r="AD845" s="556"/>
      <c r="AE845" s="556"/>
      <c r="AF845" s="556"/>
      <c r="AG845" s="556"/>
      <c r="AH845" s="556"/>
      <c r="AI845" s="556"/>
      <c r="AJ845" s="341"/>
      <c r="AK845" s="341"/>
      <c r="AL845" s="341"/>
      <c r="AM845" s="341"/>
      <c r="AN845" s="341"/>
      <c r="AO845" s="341"/>
      <c r="AP845" s="341"/>
      <c r="AQ845" s="341"/>
      <c r="AR845" s="341">
        <f t="shared" si="142"/>
        <v>112</v>
      </c>
      <c r="AS845" s="341"/>
      <c r="AT845" s="341"/>
      <c r="AU845" s="317">
        <f t="shared" si="143"/>
        <v>112</v>
      </c>
      <c r="AV845" s="332">
        <f t="shared" si="144"/>
        <v>4.3749999999999997E-2</v>
      </c>
      <c r="AW845" s="558">
        <f t="shared" si="145"/>
        <v>1.8435199999999999E-2</v>
      </c>
      <c r="AX845" s="352"/>
      <c r="AY845" s="352"/>
      <c r="AZ845" s="359"/>
      <c r="BA845" s="359"/>
      <c r="BB845" s="560">
        <v>25</v>
      </c>
      <c r="BC845" s="560">
        <v>64</v>
      </c>
      <c r="BD845" s="790">
        <v>0.1646</v>
      </c>
      <c r="BE845" s="422"/>
    </row>
    <row r="846" spans="1:57" s="351" customFormat="1" ht="15" customHeight="1" x14ac:dyDescent="0.25">
      <c r="A846" s="511">
        <v>3</v>
      </c>
      <c r="B846" s="422" t="s">
        <v>554</v>
      </c>
      <c r="C846" s="742" t="s">
        <v>555</v>
      </c>
      <c r="D846" s="333" t="s">
        <v>29</v>
      </c>
      <c r="E846" s="352">
        <v>5</v>
      </c>
      <c r="F846" s="352">
        <v>77</v>
      </c>
      <c r="G846" s="352">
        <v>33</v>
      </c>
      <c r="H846" s="556"/>
      <c r="I846" s="556"/>
      <c r="J846" s="556"/>
      <c r="K846" s="341"/>
      <c r="L846" s="341">
        <v>8</v>
      </c>
      <c r="M846" s="341"/>
      <c r="N846" s="341"/>
      <c r="O846" s="341">
        <v>8</v>
      </c>
      <c r="P846" s="556"/>
      <c r="Q846" s="556"/>
      <c r="R846" s="556"/>
      <c r="S846" s="556"/>
      <c r="T846" s="556"/>
      <c r="U846" s="556"/>
      <c r="V846" s="556"/>
      <c r="W846" s="556"/>
      <c r="X846" s="341"/>
      <c r="Y846" s="341"/>
      <c r="Z846" s="341"/>
      <c r="AA846" s="341"/>
      <c r="AB846" s="556"/>
      <c r="AC846" s="556"/>
      <c r="AD846" s="556"/>
      <c r="AE846" s="556"/>
      <c r="AF846" s="556"/>
      <c r="AG846" s="556"/>
      <c r="AH846" s="556"/>
      <c r="AI846" s="556"/>
      <c r="AJ846" s="341"/>
      <c r="AK846" s="341"/>
      <c r="AL846" s="341"/>
      <c r="AM846" s="341"/>
      <c r="AN846" s="341"/>
      <c r="AO846" s="341"/>
      <c r="AP846" s="341"/>
      <c r="AQ846" s="341"/>
      <c r="AR846" s="341">
        <f t="shared" si="142"/>
        <v>8</v>
      </c>
      <c r="AS846" s="341"/>
      <c r="AT846" s="341"/>
      <c r="AU846" s="317">
        <f t="shared" si="143"/>
        <v>8</v>
      </c>
      <c r="AV846" s="332">
        <f t="shared" si="144"/>
        <v>3.1250000000000002E-3</v>
      </c>
      <c r="AW846" s="558">
        <f t="shared" si="145"/>
        <v>1.3167999999999999E-3</v>
      </c>
      <c r="AX846" s="352"/>
      <c r="AY846" s="352"/>
      <c r="AZ846" s="359"/>
      <c r="BA846" s="359"/>
      <c r="BB846" s="560">
        <v>25</v>
      </c>
      <c r="BC846" s="560">
        <v>64</v>
      </c>
      <c r="BD846" s="790">
        <v>0.1646</v>
      </c>
      <c r="BE846" s="422"/>
    </row>
    <row r="847" spans="1:57" s="351" customFormat="1" ht="15" customHeight="1" x14ac:dyDescent="0.25">
      <c r="A847" s="511">
        <v>4</v>
      </c>
      <c r="B847" s="588">
        <v>728621217006</v>
      </c>
      <c r="C847" s="791" t="s">
        <v>555</v>
      </c>
      <c r="D847" s="620" t="s">
        <v>33</v>
      </c>
      <c r="E847" s="620">
        <v>2</v>
      </c>
      <c r="F847" s="620">
        <v>81</v>
      </c>
      <c r="G847" s="617" t="s">
        <v>503</v>
      </c>
      <c r="H847" s="621"/>
      <c r="I847" s="621"/>
      <c r="J847" s="621"/>
      <c r="K847" s="591"/>
      <c r="L847" s="621"/>
      <c r="M847" s="621"/>
      <c r="N847" s="621"/>
      <c r="O847" s="621"/>
      <c r="P847" s="621"/>
      <c r="Q847" s="621"/>
      <c r="R847" s="621"/>
      <c r="S847" s="621"/>
      <c r="T847" s="591">
        <v>1</v>
      </c>
      <c r="U847" s="341"/>
      <c r="V847" s="591"/>
      <c r="W847" s="341">
        <f>SUM(T847:V847)</f>
        <v>1</v>
      </c>
      <c r="X847" s="591"/>
      <c r="Y847" s="591"/>
      <c r="Z847" s="591"/>
      <c r="AA847" s="591"/>
      <c r="AB847" s="621"/>
      <c r="AC847" s="621"/>
      <c r="AD847" s="621"/>
      <c r="AE847" s="621"/>
      <c r="AF847" s="621"/>
      <c r="AG847" s="621"/>
      <c r="AH847" s="621"/>
      <c r="AI847" s="621"/>
      <c r="AJ847" s="591"/>
      <c r="AK847" s="591"/>
      <c r="AL847" s="591"/>
      <c r="AM847" s="591"/>
      <c r="AN847" s="591"/>
      <c r="AO847" s="591"/>
      <c r="AP847" s="591"/>
      <c r="AQ847" s="591"/>
      <c r="AR847" s="341">
        <f t="shared" si="142"/>
        <v>1</v>
      </c>
      <c r="AS847" s="341"/>
      <c r="AT847" s="341"/>
      <c r="AU847" s="317">
        <f t="shared" si="143"/>
        <v>1</v>
      </c>
      <c r="AV847" s="332">
        <f t="shared" si="144"/>
        <v>3.9062500000000002E-4</v>
      </c>
      <c r="AW847" s="558">
        <f t="shared" si="145"/>
        <v>1.6459999999999999E-4</v>
      </c>
      <c r="AX847" s="560"/>
      <c r="AY847" s="560"/>
      <c r="AZ847" s="560"/>
      <c r="BA847" s="561"/>
      <c r="BB847" s="560">
        <v>25</v>
      </c>
      <c r="BC847" s="560">
        <v>64</v>
      </c>
      <c r="BD847" s="790">
        <v>0.1646</v>
      </c>
      <c r="BE847" s="622"/>
    </row>
    <row r="848" spans="1:57" s="351" customFormat="1" ht="15" customHeight="1" x14ac:dyDescent="0.25">
      <c r="A848" s="511">
        <v>5</v>
      </c>
      <c r="B848" s="588">
        <v>728621217006</v>
      </c>
      <c r="C848" s="791" t="s">
        <v>555</v>
      </c>
      <c r="D848" s="559" t="s">
        <v>29</v>
      </c>
      <c r="E848" s="559">
        <v>11</v>
      </c>
      <c r="F848" s="559">
        <v>78</v>
      </c>
      <c r="G848" s="559">
        <v>33</v>
      </c>
      <c r="H848" s="557"/>
      <c r="I848" s="557"/>
      <c r="J848" s="557"/>
      <c r="K848" s="557"/>
      <c r="L848" s="557"/>
      <c r="M848" s="557"/>
      <c r="N848" s="557"/>
      <c r="O848" s="557"/>
      <c r="P848" s="557"/>
      <c r="Q848" s="557"/>
      <c r="R848" s="557"/>
      <c r="S848" s="557"/>
      <c r="T848" s="557"/>
      <c r="U848" s="557"/>
      <c r="V848" s="557"/>
      <c r="W848" s="557"/>
      <c r="X848" s="557"/>
      <c r="Y848" s="557"/>
      <c r="Z848" s="557"/>
      <c r="AA848" s="557"/>
      <c r="AB848" s="557"/>
      <c r="AC848" s="557"/>
      <c r="AD848" s="557"/>
      <c r="AE848" s="557"/>
      <c r="AF848" s="729">
        <v>8147</v>
      </c>
      <c r="AG848" s="729"/>
      <c r="AH848" s="729"/>
      <c r="AI848" s="729">
        <v>8147</v>
      </c>
      <c r="AJ848" s="557"/>
      <c r="AK848" s="557"/>
      <c r="AL848" s="557"/>
      <c r="AM848" s="557"/>
      <c r="AN848" s="557"/>
      <c r="AO848" s="557"/>
      <c r="AP848" s="557"/>
      <c r="AQ848" s="557"/>
      <c r="AR848" s="341">
        <f t="shared" si="142"/>
        <v>8147</v>
      </c>
      <c r="AS848" s="341"/>
      <c r="AT848" s="341"/>
      <c r="AU848" s="317">
        <f t="shared" si="143"/>
        <v>8147</v>
      </c>
      <c r="AV848" s="332">
        <f t="shared" si="144"/>
        <v>3.1824218750000002</v>
      </c>
      <c r="AW848" s="558">
        <f t="shared" si="145"/>
        <v>1.3409962</v>
      </c>
      <c r="AX848" s="560"/>
      <c r="AY848" s="560"/>
      <c r="AZ848" s="359"/>
      <c r="BA848" s="359"/>
      <c r="BB848" s="560">
        <v>25</v>
      </c>
      <c r="BC848" s="560">
        <v>64</v>
      </c>
      <c r="BD848" s="790">
        <v>0.1646</v>
      </c>
      <c r="BE848" s="565"/>
    </row>
    <row r="849" spans="1:57" s="351" customFormat="1" ht="15" customHeight="1" x14ac:dyDescent="0.25">
      <c r="A849" s="511">
        <v>6</v>
      </c>
      <c r="B849" s="588">
        <v>728621217006</v>
      </c>
      <c r="C849" s="791" t="s">
        <v>555</v>
      </c>
      <c r="D849" s="559" t="s">
        <v>29</v>
      </c>
      <c r="E849" s="559">
        <v>5</v>
      </c>
      <c r="F849" s="559">
        <v>78</v>
      </c>
      <c r="G849" s="559">
        <v>33</v>
      </c>
      <c r="H849" s="557"/>
      <c r="I849" s="557"/>
      <c r="J849" s="557"/>
      <c r="K849" s="557"/>
      <c r="L849" s="557"/>
      <c r="M849" s="557"/>
      <c r="N849" s="557"/>
      <c r="O849" s="557"/>
      <c r="P849" s="557"/>
      <c r="Q849" s="557"/>
      <c r="R849" s="557"/>
      <c r="S849" s="557"/>
      <c r="T849" s="557"/>
      <c r="U849" s="557"/>
      <c r="V849" s="557"/>
      <c r="W849" s="557"/>
      <c r="X849" s="557"/>
      <c r="Y849" s="557"/>
      <c r="Z849" s="557"/>
      <c r="AA849" s="557"/>
      <c r="AB849" s="557"/>
      <c r="AC849" s="557"/>
      <c r="AD849" s="557"/>
      <c r="AE849" s="557"/>
      <c r="AF849" s="729">
        <v>6887</v>
      </c>
      <c r="AG849" s="729"/>
      <c r="AH849" s="729"/>
      <c r="AI849" s="729">
        <v>6887</v>
      </c>
      <c r="AJ849" s="557"/>
      <c r="AK849" s="557"/>
      <c r="AL849" s="557"/>
      <c r="AM849" s="557"/>
      <c r="AN849" s="557"/>
      <c r="AO849" s="557"/>
      <c r="AP849" s="557"/>
      <c r="AQ849" s="557"/>
      <c r="AR849" s="341">
        <f t="shared" si="142"/>
        <v>6887</v>
      </c>
      <c r="AS849" s="341"/>
      <c r="AT849" s="341"/>
      <c r="AU849" s="317">
        <f t="shared" si="143"/>
        <v>6887</v>
      </c>
      <c r="AV849" s="332">
        <f t="shared" si="144"/>
        <v>2.6902343750000002</v>
      </c>
      <c r="AW849" s="558">
        <f t="shared" si="145"/>
        <v>1.1336002000000001</v>
      </c>
      <c r="AX849" s="560"/>
      <c r="AY849" s="560"/>
      <c r="AZ849" s="359"/>
      <c r="BA849" s="359"/>
      <c r="BB849" s="560">
        <v>25</v>
      </c>
      <c r="BC849" s="560">
        <v>64</v>
      </c>
      <c r="BD849" s="790">
        <v>0.1646</v>
      </c>
      <c r="BE849" s="565"/>
    </row>
    <row r="850" spans="1:57" s="351" customFormat="1" ht="15" customHeight="1" x14ac:dyDescent="0.25">
      <c r="A850" s="566"/>
      <c r="B850" s="567"/>
      <c r="C850" s="376" t="s">
        <v>53</v>
      </c>
      <c r="D850" s="568"/>
      <c r="E850" s="568"/>
      <c r="F850" s="568"/>
      <c r="G850" s="568"/>
      <c r="H850" s="569"/>
      <c r="I850" s="569"/>
      <c r="J850" s="569"/>
      <c r="K850" s="569"/>
      <c r="L850" s="569">
        <f>SUM(L844:L849)</f>
        <v>121</v>
      </c>
      <c r="M850" s="569"/>
      <c r="N850" s="569"/>
      <c r="O850" s="569">
        <f>SUM(O844:O849)</f>
        <v>121</v>
      </c>
      <c r="P850" s="569"/>
      <c r="Q850" s="569"/>
      <c r="R850" s="569"/>
      <c r="S850" s="569"/>
      <c r="T850" s="569">
        <f>SUM(T844:T849)</f>
        <v>1</v>
      </c>
      <c r="U850" s="569"/>
      <c r="V850" s="569"/>
      <c r="W850" s="569">
        <f>SUM(W844:W849)</f>
        <v>1</v>
      </c>
      <c r="X850" s="569"/>
      <c r="Y850" s="569"/>
      <c r="Z850" s="569"/>
      <c r="AA850" s="569"/>
      <c r="AB850" s="569"/>
      <c r="AC850" s="569"/>
      <c r="AD850" s="569"/>
      <c r="AE850" s="569"/>
      <c r="AF850" s="569">
        <f>SUM(AF844:AF849)</f>
        <v>15034</v>
      </c>
      <c r="AG850" s="569"/>
      <c r="AH850" s="569"/>
      <c r="AI850" s="569">
        <f>SUM(AI844:AI849)</f>
        <v>15034</v>
      </c>
      <c r="AJ850" s="569"/>
      <c r="AK850" s="569"/>
      <c r="AL850" s="569"/>
      <c r="AM850" s="569"/>
      <c r="AN850" s="569"/>
      <c r="AO850" s="569"/>
      <c r="AP850" s="569"/>
      <c r="AQ850" s="569"/>
      <c r="AR850" s="569">
        <f>SUM(AR844:AR849)</f>
        <v>15156</v>
      </c>
      <c r="AS850" s="569"/>
      <c r="AT850" s="569"/>
      <c r="AU850" s="569">
        <f>SUM(AU844:AU849)</f>
        <v>15156</v>
      </c>
      <c r="AV850" s="570">
        <f>SUM(AV844:AV849)</f>
        <v>5.9203125000000005</v>
      </c>
      <c r="AW850" s="570">
        <f>SUM(AW844:AW849)</f>
        <v>2.4946776000000002</v>
      </c>
      <c r="AX850" s="571"/>
      <c r="AY850" s="571"/>
      <c r="AZ850" s="572"/>
      <c r="BA850" s="573"/>
      <c r="BB850" s="567"/>
      <c r="BC850" s="574"/>
      <c r="BD850" s="575"/>
      <c r="BE850" s="576"/>
    </row>
    <row r="851" spans="1:57" s="351" customFormat="1" ht="15" customHeight="1" x14ac:dyDescent="0.25">
      <c r="A851" s="511">
        <v>1</v>
      </c>
      <c r="B851" s="617" t="s">
        <v>556</v>
      </c>
      <c r="C851" s="601" t="s">
        <v>64</v>
      </c>
      <c r="D851" s="620" t="s">
        <v>33</v>
      </c>
      <c r="E851" s="620">
        <v>14</v>
      </c>
      <c r="F851" s="620">
        <v>76</v>
      </c>
      <c r="G851" s="620">
        <v>61</v>
      </c>
      <c r="H851" s="621"/>
      <c r="I851" s="621"/>
      <c r="J851" s="621"/>
      <c r="K851" s="591"/>
      <c r="L851" s="621"/>
      <c r="M851" s="621"/>
      <c r="N851" s="621"/>
      <c r="O851" s="621"/>
      <c r="P851" s="621"/>
      <c r="Q851" s="621"/>
      <c r="R851" s="621"/>
      <c r="S851" s="621"/>
      <c r="T851" s="591">
        <v>4</v>
      </c>
      <c r="U851" s="341"/>
      <c r="V851" s="591"/>
      <c r="W851" s="341">
        <f>SUM(T851:V851)</f>
        <v>4</v>
      </c>
      <c r="X851" s="591"/>
      <c r="Y851" s="591"/>
      <c r="Z851" s="591"/>
      <c r="AA851" s="591"/>
      <c r="AB851" s="621"/>
      <c r="AC851" s="621"/>
      <c r="AD851" s="621"/>
      <c r="AE851" s="621"/>
      <c r="AF851" s="621"/>
      <c r="AG851" s="621"/>
      <c r="AH851" s="621"/>
      <c r="AI851" s="621"/>
      <c r="AJ851" s="591"/>
      <c r="AK851" s="591"/>
      <c r="AL851" s="591"/>
      <c r="AM851" s="591"/>
      <c r="AN851" s="591"/>
      <c r="AO851" s="591"/>
      <c r="AP851" s="591"/>
      <c r="AQ851" s="591"/>
      <c r="AR851" s="341">
        <f>L851+P851+T851+X851+AB851+AF851+AJ851+AN851+H851</f>
        <v>4</v>
      </c>
      <c r="AS851" s="341"/>
      <c r="AT851" s="341"/>
      <c r="AU851" s="317">
        <f>AR851+AS851+AT851</f>
        <v>4</v>
      </c>
      <c r="AV851" s="332">
        <f>((AU851/BC851)*BB851)/1000</f>
        <v>2.2857142857142859E-4</v>
      </c>
      <c r="AW851" s="558">
        <f>(AU851*BD851)/1000</f>
        <v>1.7799999999999999E-4</v>
      </c>
      <c r="AX851" s="560"/>
      <c r="AY851" s="560"/>
      <c r="AZ851" s="560"/>
      <c r="BA851" s="561"/>
      <c r="BB851" s="562">
        <v>24</v>
      </c>
      <c r="BC851" s="563">
        <v>420</v>
      </c>
      <c r="BD851" s="564">
        <v>4.4499999999999998E-2</v>
      </c>
      <c r="BE851" s="622"/>
    </row>
    <row r="852" spans="1:57" s="351" customFormat="1" ht="15" customHeight="1" x14ac:dyDescent="0.25">
      <c r="A852" s="511">
        <v>2</v>
      </c>
      <c r="B852" s="617" t="s">
        <v>556</v>
      </c>
      <c r="C852" s="601" t="s">
        <v>64</v>
      </c>
      <c r="D852" s="559" t="s">
        <v>29</v>
      </c>
      <c r="E852" s="744">
        <v>21</v>
      </c>
      <c r="F852" s="744">
        <v>70</v>
      </c>
      <c r="G852" s="744">
        <v>61</v>
      </c>
      <c r="H852" s="557"/>
      <c r="I852" s="557"/>
      <c r="J852" s="557"/>
      <c r="K852" s="557"/>
      <c r="L852" s="557"/>
      <c r="M852" s="557"/>
      <c r="N852" s="557"/>
      <c r="O852" s="557"/>
      <c r="P852" s="557"/>
      <c r="Q852" s="557"/>
      <c r="R852" s="557"/>
      <c r="S852" s="557"/>
      <c r="T852" s="557"/>
      <c r="U852" s="557"/>
      <c r="V852" s="557"/>
      <c r="W852" s="557"/>
      <c r="X852" s="557"/>
      <c r="Y852" s="557"/>
      <c r="Z852" s="557"/>
      <c r="AA852" s="557"/>
      <c r="AB852" s="557"/>
      <c r="AC852" s="557"/>
      <c r="AD852" s="557"/>
      <c r="AE852" s="557"/>
      <c r="AF852" s="729">
        <v>18</v>
      </c>
      <c r="AG852" s="729"/>
      <c r="AH852" s="729"/>
      <c r="AI852" s="628">
        <v>18</v>
      </c>
      <c r="AJ852" s="557"/>
      <c r="AK852" s="557"/>
      <c r="AL852" s="557"/>
      <c r="AM852" s="557"/>
      <c r="AN852" s="557"/>
      <c r="AO852" s="557"/>
      <c r="AP852" s="557"/>
      <c r="AQ852" s="557"/>
      <c r="AR852" s="341">
        <f>L852+P852+T852+X852+AB852+AF852+AJ852+AN852+H852</f>
        <v>18</v>
      </c>
      <c r="AS852" s="341"/>
      <c r="AT852" s="341"/>
      <c r="AU852" s="317">
        <f>AR852+AS852+AT852</f>
        <v>18</v>
      </c>
      <c r="AV852" s="332">
        <f>((AU852/BC852)*BB852)/1000</f>
        <v>1.0285714285714284E-3</v>
      </c>
      <c r="AW852" s="558">
        <f>(AU852*BD852)/1000</f>
        <v>8.0099999999999995E-4</v>
      </c>
      <c r="AX852" s="560"/>
      <c r="AY852" s="560"/>
      <c r="AZ852" s="359"/>
      <c r="BA852" s="359"/>
      <c r="BB852" s="562">
        <v>24</v>
      </c>
      <c r="BC852" s="563">
        <v>420</v>
      </c>
      <c r="BD852" s="564">
        <v>4.4499999999999998E-2</v>
      </c>
      <c r="BE852" s="565"/>
    </row>
    <row r="853" spans="1:57" s="351" customFormat="1" ht="15" customHeight="1" x14ac:dyDescent="0.25">
      <c r="A853" s="511">
        <v>3</v>
      </c>
      <c r="B853" s="617" t="s">
        <v>556</v>
      </c>
      <c r="C853" s="601" t="s">
        <v>64</v>
      </c>
      <c r="D853" s="559" t="s">
        <v>29</v>
      </c>
      <c r="E853" s="744">
        <v>12</v>
      </c>
      <c r="F853" s="744">
        <v>69</v>
      </c>
      <c r="G853" s="744">
        <v>61</v>
      </c>
      <c r="H853" s="557"/>
      <c r="I853" s="557"/>
      <c r="J853" s="557"/>
      <c r="K853" s="557"/>
      <c r="L853" s="557"/>
      <c r="M853" s="557"/>
      <c r="N853" s="557"/>
      <c r="O853" s="557"/>
      <c r="P853" s="557"/>
      <c r="Q853" s="557"/>
      <c r="R853" s="557"/>
      <c r="S853" s="557"/>
      <c r="T853" s="557"/>
      <c r="U853" s="557"/>
      <c r="V853" s="557"/>
      <c r="W853" s="557"/>
      <c r="X853" s="557"/>
      <c r="Y853" s="557"/>
      <c r="Z853" s="557"/>
      <c r="AA853" s="557"/>
      <c r="AB853" s="557"/>
      <c r="AC853" s="557"/>
      <c r="AD853" s="557"/>
      <c r="AE853" s="557"/>
      <c r="AF853" s="729">
        <v>16</v>
      </c>
      <c r="AG853" s="729"/>
      <c r="AH853" s="729"/>
      <c r="AI853" s="628">
        <v>16</v>
      </c>
      <c r="AJ853" s="557"/>
      <c r="AK853" s="557"/>
      <c r="AL853" s="557"/>
      <c r="AM853" s="557"/>
      <c r="AN853" s="557"/>
      <c r="AO853" s="557"/>
      <c r="AP853" s="557"/>
      <c r="AQ853" s="557"/>
      <c r="AR853" s="341">
        <f>L853+P853+T853+X853+AB853+AF853+AJ853+AN853+H853</f>
        <v>16</v>
      </c>
      <c r="AS853" s="341"/>
      <c r="AT853" s="341"/>
      <c r="AU853" s="317">
        <f>AR853+AS853+AT853</f>
        <v>16</v>
      </c>
      <c r="AV853" s="332">
        <f>((AU853/BC853)*BB853)/1000</f>
        <v>9.1428571428571438E-4</v>
      </c>
      <c r="AW853" s="558">
        <f>(AU853*BD853)/1000</f>
        <v>7.1199999999999996E-4</v>
      </c>
      <c r="AX853" s="560"/>
      <c r="AY853" s="560"/>
      <c r="AZ853" s="359"/>
      <c r="BA853" s="359"/>
      <c r="BB853" s="562">
        <v>24</v>
      </c>
      <c r="BC853" s="563">
        <v>420</v>
      </c>
      <c r="BD853" s="564">
        <v>4.4499999999999998E-2</v>
      </c>
      <c r="BE853" s="565"/>
    </row>
    <row r="854" spans="1:57" s="351" customFormat="1" ht="15" customHeight="1" x14ac:dyDescent="0.25">
      <c r="A854" s="511">
        <v>4</v>
      </c>
      <c r="B854" s="617" t="s">
        <v>556</v>
      </c>
      <c r="C854" s="601" t="s">
        <v>64</v>
      </c>
      <c r="D854" s="559" t="s">
        <v>29</v>
      </c>
      <c r="E854" s="559">
        <v>46</v>
      </c>
      <c r="F854" s="559">
        <v>67</v>
      </c>
      <c r="G854" s="559">
        <v>61</v>
      </c>
      <c r="H854" s="557"/>
      <c r="I854" s="557"/>
      <c r="J854" s="557"/>
      <c r="K854" s="557"/>
      <c r="L854" s="557"/>
      <c r="M854" s="557"/>
      <c r="N854" s="557"/>
      <c r="O854" s="557"/>
      <c r="P854" s="557"/>
      <c r="Q854" s="557"/>
      <c r="R854" s="557"/>
      <c r="S854" s="557"/>
      <c r="T854" s="557"/>
      <c r="U854" s="557"/>
      <c r="V854" s="557"/>
      <c r="W854" s="557"/>
      <c r="X854" s="557"/>
      <c r="Y854" s="557"/>
      <c r="Z854" s="557"/>
      <c r="AA854" s="557"/>
      <c r="AB854" s="557"/>
      <c r="AC854" s="557"/>
      <c r="AD854" s="557"/>
      <c r="AE854" s="557"/>
      <c r="AF854" s="729">
        <v>16</v>
      </c>
      <c r="AG854" s="565"/>
      <c r="AH854" s="565"/>
      <c r="AI854" s="628">
        <v>16</v>
      </c>
      <c r="AJ854" s="557"/>
      <c r="AK854" s="557"/>
      <c r="AL854" s="557"/>
      <c r="AM854" s="557"/>
      <c r="AN854" s="557"/>
      <c r="AO854" s="557"/>
      <c r="AP854" s="557"/>
      <c r="AQ854" s="557"/>
      <c r="AR854" s="341">
        <f>L854+P854+T854+X854+AB854+AF854+AJ854+AN854+H854</f>
        <v>16</v>
      </c>
      <c r="AS854" s="341"/>
      <c r="AT854" s="341"/>
      <c r="AU854" s="317">
        <f>AR854+AS854+AT854</f>
        <v>16</v>
      </c>
      <c r="AV854" s="332">
        <f>((AU854/BC854)*BB854)/1000</f>
        <v>9.1428571428571438E-4</v>
      </c>
      <c r="AW854" s="558">
        <f>(AU854*BD854)/1000</f>
        <v>7.1199999999999996E-4</v>
      </c>
      <c r="AX854" s="560"/>
      <c r="AY854" s="560"/>
      <c r="AZ854" s="359"/>
      <c r="BA854" s="359"/>
      <c r="BB854" s="562">
        <v>24</v>
      </c>
      <c r="BC854" s="563">
        <v>420</v>
      </c>
      <c r="BD854" s="564">
        <v>4.4499999999999998E-2</v>
      </c>
      <c r="BE854" s="565"/>
    </row>
    <row r="855" spans="1:57" s="351" customFormat="1" ht="15" customHeight="1" x14ac:dyDescent="0.25">
      <c r="A855" s="566"/>
      <c r="B855" s="567"/>
      <c r="C855" s="376" t="s">
        <v>30</v>
      </c>
      <c r="D855" s="568"/>
      <c r="E855" s="568"/>
      <c r="F855" s="568"/>
      <c r="G855" s="568"/>
      <c r="H855" s="569"/>
      <c r="I855" s="569"/>
      <c r="J855" s="569"/>
      <c r="K855" s="569"/>
      <c r="L855" s="569"/>
      <c r="M855" s="569"/>
      <c r="N855" s="569"/>
      <c r="O855" s="569"/>
      <c r="P855" s="569"/>
      <c r="Q855" s="569"/>
      <c r="R855" s="569"/>
      <c r="S855" s="569"/>
      <c r="T855" s="569">
        <f>SUM(T851:T854)</f>
        <v>4</v>
      </c>
      <c r="U855" s="569"/>
      <c r="V855" s="569"/>
      <c r="W855" s="569">
        <f>SUM(W851:W854)</f>
        <v>4</v>
      </c>
      <c r="X855" s="569"/>
      <c r="Y855" s="569"/>
      <c r="Z855" s="569"/>
      <c r="AA855" s="569"/>
      <c r="AB855" s="569"/>
      <c r="AC855" s="569"/>
      <c r="AD855" s="569"/>
      <c r="AE855" s="569"/>
      <c r="AF855" s="569">
        <f>SUM(AF851:AF854)</f>
        <v>50</v>
      </c>
      <c r="AG855" s="569"/>
      <c r="AH855" s="569"/>
      <c r="AI855" s="569">
        <f>SUM(AI851:AI854)</f>
        <v>50</v>
      </c>
      <c r="AJ855" s="569"/>
      <c r="AK855" s="569"/>
      <c r="AL855" s="569"/>
      <c r="AM855" s="569"/>
      <c r="AN855" s="569"/>
      <c r="AO855" s="569"/>
      <c r="AP855" s="569"/>
      <c r="AQ855" s="569"/>
      <c r="AR855" s="569">
        <f>SUM(AR851:AR854)</f>
        <v>54</v>
      </c>
      <c r="AS855" s="569"/>
      <c r="AT855" s="569"/>
      <c r="AU855" s="569">
        <f>SUM(AU851:AU854)</f>
        <v>54</v>
      </c>
      <c r="AV855" s="570">
        <f>SUM(AV851:AV854)</f>
        <v>3.0857142857142858E-3</v>
      </c>
      <c r="AW855" s="570">
        <f>SUM(AW851:AW854)</f>
        <v>2.4029999999999998E-3</v>
      </c>
      <c r="AX855" s="571"/>
      <c r="AY855" s="571"/>
      <c r="AZ855" s="572"/>
      <c r="BA855" s="573"/>
      <c r="BB855" s="567"/>
      <c r="BC855" s="574"/>
      <c r="BD855" s="575"/>
      <c r="BE855" s="576"/>
    </row>
    <row r="856" spans="1:57" s="351" customFormat="1" ht="15" customHeight="1" x14ac:dyDescent="0.25">
      <c r="A856" s="312">
        <v>1</v>
      </c>
      <c r="B856" s="617" t="s">
        <v>557</v>
      </c>
      <c r="C856" s="601" t="s">
        <v>65</v>
      </c>
      <c r="D856" s="620" t="s">
        <v>33</v>
      </c>
      <c r="E856" s="620">
        <v>28</v>
      </c>
      <c r="F856" s="620">
        <v>81</v>
      </c>
      <c r="G856" s="620">
        <v>61</v>
      </c>
      <c r="H856" s="621"/>
      <c r="I856" s="621"/>
      <c r="J856" s="621"/>
      <c r="K856" s="591"/>
      <c r="L856" s="621"/>
      <c r="M856" s="621"/>
      <c r="N856" s="621"/>
      <c r="O856" s="621"/>
      <c r="P856" s="621"/>
      <c r="Q856" s="621"/>
      <c r="R856" s="621"/>
      <c r="S856" s="621"/>
      <c r="T856" s="591">
        <v>1</v>
      </c>
      <c r="U856" s="341"/>
      <c r="V856" s="591"/>
      <c r="W856" s="341">
        <f>SUM(T856:V856)</f>
        <v>1</v>
      </c>
      <c r="X856" s="591"/>
      <c r="Y856" s="591"/>
      <c r="Z856" s="591"/>
      <c r="AA856" s="591"/>
      <c r="AB856" s="621"/>
      <c r="AC856" s="621"/>
      <c r="AD856" s="621"/>
      <c r="AE856" s="621"/>
      <c r="AF856" s="621"/>
      <c r="AG856" s="621"/>
      <c r="AH856" s="621"/>
      <c r="AI856" s="621"/>
      <c r="AJ856" s="591"/>
      <c r="AK856" s="591"/>
      <c r="AL856" s="591"/>
      <c r="AM856" s="591"/>
      <c r="AN856" s="591"/>
      <c r="AO856" s="591"/>
      <c r="AP856" s="591"/>
      <c r="AQ856" s="591"/>
      <c r="AR856" s="341">
        <f>L856+P856+T856+X856+AB856+AF856+AJ856+AN856+H856</f>
        <v>1</v>
      </c>
      <c r="AS856" s="341"/>
      <c r="AT856" s="341"/>
      <c r="AU856" s="317">
        <f>AR856+AS856+AT856</f>
        <v>1</v>
      </c>
      <c r="AV856" s="332">
        <f>((AU856/BC856)*BB856)/1000</f>
        <v>5.7142857142857148E-5</v>
      </c>
      <c r="AW856" s="558">
        <f>(AU856*BD856)/1000</f>
        <v>4.4999999999999996E-5</v>
      </c>
      <c r="AX856" s="560"/>
      <c r="AY856" s="560"/>
      <c r="AZ856" s="560"/>
      <c r="BA856" s="561"/>
      <c r="BB856" s="348">
        <v>24</v>
      </c>
      <c r="BC856" s="594">
        <v>420</v>
      </c>
      <c r="BD856" s="611">
        <v>4.4999999999999998E-2</v>
      </c>
      <c r="BE856" s="622"/>
    </row>
    <row r="857" spans="1:57" s="351" customFormat="1" ht="15" customHeight="1" x14ac:dyDescent="0.25">
      <c r="A857" s="566"/>
      <c r="B857" s="567"/>
      <c r="C857" s="376" t="s">
        <v>52</v>
      </c>
      <c r="D857" s="568"/>
      <c r="E857" s="568"/>
      <c r="F857" s="568"/>
      <c r="G857" s="568"/>
      <c r="H857" s="569"/>
      <c r="I857" s="569"/>
      <c r="J857" s="569"/>
      <c r="K857" s="569"/>
      <c r="L857" s="569"/>
      <c r="M857" s="569"/>
      <c r="N857" s="569"/>
      <c r="O857" s="569"/>
      <c r="P857" s="569"/>
      <c r="Q857" s="569"/>
      <c r="R857" s="569"/>
      <c r="S857" s="569"/>
      <c r="T857" s="569">
        <f>SUM(T856:T856)</f>
        <v>1</v>
      </c>
      <c r="U857" s="569"/>
      <c r="V857" s="569"/>
      <c r="W857" s="569">
        <f>SUM(W856:W856)</f>
        <v>1</v>
      </c>
      <c r="X857" s="569"/>
      <c r="Y857" s="569"/>
      <c r="Z857" s="569"/>
      <c r="AA857" s="569"/>
      <c r="AB857" s="569"/>
      <c r="AC857" s="569"/>
      <c r="AD857" s="569"/>
      <c r="AE857" s="569"/>
      <c r="AF857" s="569"/>
      <c r="AG857" s="569"/>
      <c r="AH857" s="569"/>
      <c r="AI857" s="569"/>
      <c r="AJ857" s="569"/>
      <c r="AK857" s="569"/>
      <c r="AL857" s="569"/>
      <c r="AM857" s="569"/>
      <c r="AN857" s="569"/>
      <c r="AO857" s="569"/>
      <c r="AP857" s="569"/>
      <c r="AQ857" s="569"/>
      <c r="AR857" s="569">
        <f>SUM(AR856:AR856)</f>
        <v>1</v>
      </c>
      <c r="AS857" s="569"/>
      <c r="AT857" s="569"/>
      <c r="AU857" s="569">
        <f>SUM(AU856:AU856)</f>
        <v>1</v>
      </c>
      <c r="AV857" s="570">
        <f>SUM(AV856:AV856)</f>
        <v>5.7142857142857148E-5</v>
      </c>
      <c r="AW857" s="570">
        <f>SUM(AW856:AW856)</f>
        <v>4.4999999999999996E-5</v>
      </c>
      <c r="AX857" s="571"/>
      <c r="AY857" s="571"/>
      <c r="AZ857" s="572"/>
      <c r="BA857" s="573"/>
      <c r="BB857" s="567"/>
      <c r="BC857" s="574"/>
      <c r="BD857" s="575"/>
      <c r="BE857" s="576"/>
    </row>
    <row r="858" spans="1:57" s="351" customFormat="1" ht="15" customHeight="1" x14ac:dyDescent="0.25">
      <c r="A858" s="352">
        <v>1</v>
      </c>
      <c r="B858" s="537">
        <v>51.000001019000003</v>
      </c>
      <c r="C858" s="555" t="s">
        <v>558</v>
      </c>
      <c r="D858" s="422" t="s">
        <v>29</v>
      </c>
      <c r="E858" s="422">
        <v>29</v>
      </c>
      <c r="F858" s="422">
        <v>78</v>
      </c>
      <c r="G858" s="422">
        <v>0</v>
      </c>
      <c r="H858" s="591"/>
      <c r="I858" s="569"/>
      <c r="J858" s="569"/>
      <c r="K858" s="341"/>
      <c r="L858" s="569"/>
      <c r="M858" s="569"/>
      <c r="N858" s="569"/>
      <c r="O858" s="341"/>
      <c r="P858" s="569"/>
      <c r="Q858" s="569"/>
      <c r="R858" s="569"/>
      <c r="S858" s="341"/>
      <c r="T858" s="569"/>
      <c r="U858" s="569"/>
      <c r="V858" s="569"/>
      <c r="W858" s="341"/>
      <c r="X858" s="341">
        <v>900</v>
      </c>
      <c r="Y858" s="569"/>
      <c r="Z858" s="569"/>
      <c r="AA858" s="341">
        <f t="shared" ref="AA858:AA863" si="146">X858+Y858+Z858</f>
        <v>900</v>
      </c>
      <c r="AB858" s="569"/>
      <c r="AC858" s="569"/>
      <c r="AD858" s="569"/>
      <c r="AE858" s="341"/>
      <c r="AF858" s="379"/>
      <c r="AG858" s="569"/>
      <c r="AH858" s="569"/>
      <c r="AI858" s="341"/>
      <c r="AJ858" s="379"/>
      <c r="AK858" s="569"/>
      <c r="AL858" s="569"/>
      <c r="AM858" s="341"/>
      <c r="AN858" s="379"/>
      <c r="AO858" s="569"/>
      <c r="AP858" s="569"/>
      <c r="AQ858" s="341"/>
      <c r="AR858" s="341">
        <f t="shared" ref="AR858:AR863" si="147">L858+P858+T858+X858+AB858+AF858+AJ858+AN858+H858</f>
        <v>900</v>
      </c>
      <c r="AS858" s="341"/>
      <c r="AT858" s="341"/>
      <c r="AU858" s="317">
        <f t="shared" ref="AU858:AU863" si="148">AR858+AS858+AT858</f>
        <v>900</v>
      </c>
      <c r="AV858" s="332">
        <f t="shared" ref="AV858:AV863" si="149">((AU858/BC858)*BB858)/1000</f>
        <v>1.08E-3</v>
      </c>
      <c r="AW858" s="347">
        <f t="shared" ref="AW858:AW863" si="150">(AU858*BD858)/1000</f>
        <v>8.9999999999999998E-4</v>
      </c>
      <c r="AX858" s="355" t="s">
        <v>103</v>
      </c>
      <c r="AY858" s="352"/>
      <c r="AZ858" s="672"/>
      <c r="BA858" s="595"/>
      <c r="BB858" s="673">
        <v>0.3</v>
      </c>
      <c r="BC858" s="594">
        <v>250</v>
      </c>
      <c r="BD858" s="674">
        <v>1E-3</v>
      </c>
      <c r="BE858" s="672"/>
    </row>
    <row r="859" spans="1:57" s="351" customFormat="1" ht="15" customHeight="1" x14ac:dyDescent="0.25">
      <c r="A859" s="352">
        <v>2</v>
      </c>
      <c r="B859" s="537">
        <v>51.000001019000003</v>
      </c>
      <c r="C859" s="555" t="s">
        <v>558</v>
      </c>
      <c r="D859" s="422" t="s">
        <v>29</v>
      </c>
      <c r="E859" s="422">
        <v>13</v>
      </c>
      <c r="F859" s="422">
        <v>76</v>
      </c>
      <c r="G859" s="422">
        <v>10</v>
      </c>
      <c r="H859" s="591"/>
      <c r="I859" s="569"/>
      <c r="J859" s="569"/>
      <c r="K859" s="341"/>
      <c r="L859" s="569"/>
      <c r="M859" s="569"/>
      <c r="N859" s="569"/>
      <c r="O859" s="341"/>
      <c r="P859" s="569"/>
      <c r="Q859" s="569"/>
      <c r="R859" s="569"/>
      <c r="S859" s="341"/>
      <c r="T859" s="569"/>
      <c r="U859" s="569"/>
      <c r="V859" s="569"/>
      <c r="W859" s="341"/>
      <c r="X859" s="341">
        <v>10080</v>
      </c>
      <c r="Y859" s="569"/>
      <c r="Z859" s="569"/>
      <c r="AA859" s="341">
        <f t="shared" si="146"/>
        <v>10080</v>
      </c>
      <c r="AB859" s="569"/>
      <c r="AC859" s="569"/>
      <c r="AD859" s="569"/>
      <c r="AE859" s="341"/>
      <c r="AF859" s="379"/>
      <c r="AG859" s="569"/>
      <c r="AH859" s="569"/>
      <c r="AI859" s="341"/>
      <c r="AJ859" s="379"/>
      <c r="AK859" s="569"/>
      <c r="AL859" s="569"/>
      <c r="AM859" s="341"/>
      <c r="AN859" s="379"/>
      <c r="AO859" s="569"/>
      <c r="AP859" s="569"/>
      <c r="AQ859" s="341"/>
      <c r="AR859" s="341">
        <f t="shared" si="147"/>
        <v>10080</v>
      </c>
      <c r="AS859" s="341"/>
      <c r="AT859" s="341"/>
      <c r="AU859" s="317">
        <f t="shared" si="148"/>
        <v>10080</v>
      </c>
      <c r="AV859" s="332">
        <f t="shared" si="149"/>
        <v>1.2096000000000001E-2</v>
      </c>
      <c r="AW859" s="347">
        <f t="shared" si="150"/>
        <v>1.008E-2</v>
      </c>
      <c r="AX859" s="355" t="s">
        <v>103</v>
      </c>
      <c r="AY859" s="352"/>
      <c r="AZ859" s="672"/>
      <c r="BA859" s="595"/>
      <c r="BB859" s="673">
        <v>0.3</v>
      </c>
      <c r="BC859" s="594">
        <v>250</v>
      </c>
      <c r="BD859" s="674">
        <v>1E-3</v>
      </c>
      <c r="BE859" s="672"/>
    </row>
    <row r="860" spans="1:57" s="351" customFormat="1" ht="15" customHeight="1" x14ac:dyDescent="0.25">
      <c r="A860" s="352">
        <v>3</v>
      </c>
      <c r="B860" s="537">
        <v>51.000001019000003</v>
      </c>
      <c r="C860" s="555" t="s">
        <v>558</v>
      </c>
      <c r="D860" s="422" t="s">
        <v>29</v>
      </c>
      <c r="E860" s="422">
        <v>11</v>
      </c>
      <c r="F860" s="422">
        <v>76</v>
      </c>
      <c r="G860" s="422">
        <v>10</v>
      </c>
      <c r="H860" s="591"/>
      <c r="I860" s="569"/>
      <c r="J860" s="569"/>
      <c r="K860" s="341"/>
      <c r="L860" s="569"/>
      <c r="M860" s="569"/>
      <c r="N860" s="569"/>
      <c r="O860" s="341"/>
      <c r="P860" s="569"/>
      <c r="Q860" s="569"/>
      <c r="R860" s="569"/>
      <c r="S860" s="341"/>
      <c r="T860" s="569"/>
      <c r="U860" s="569"/>
      <c r="V860" s="569"/>
      <c r="W860" s="341"/>
      <c r="X860" s="341">
        <v>15700</v>
      </c>
      <c r="Y860" s="569"/>
      <c r="Z860" s="569"/>
      <c r="AA860" s="341">
        <f t="shared" si="146"/>
        <v>15700</v>
      </c>
      <c r="AB860" s="569"/>
      <c r="AC860" s="569"/>
      <c r="AD860" s="569"/>
      <c r="AE860" s="341"/>
      <c r="AF860" s="379"/>
      <c r="AG860" s="569"/>
      <c r="AH860" s="569"/>
      <c r="AI860" s="341"/>
      <c r="AJ860" s="379"/>
      <c r="AK860" s="569"/>
      <c r="AL860" s="569"/>
      <c r="AM860" s="341"/>
      <c r="AN860" s="379"/>
      <c r="AO860" s="569"/>
      <c r="AP860" s="569"/>
      <c r="AQ860" s="341"/>
      <c r="AR860" s="341">
        <f t="shared" si="147"/>
        <v>15700</v>
      </c>
      <c r="AS860" s="341"/>
      <c r="AT860" s="341"/>
      <c r="AU860" s="317">
        <f t="shared" si="148"/>
        <v>15700</v>
      </c>
      <c r="AV860" s="332">
        <f t="shared" si="149"/>
        <v>1.8839999999999999E-2</v>
      </c>
      <c r="AW860" s="347">
        <f t="shared" si="150"/>
        <v>1.5700000000000002E-2</v>
      </c>
      <c r="AX860" s="355" t="s">
        <v>103</v>
      </c>
      <c r="AY860" s="352"/>
      <c r="AZ860" s="672"/>
      <c r="BA860" s="595"/>
      <c r="BB860" s="673">
        <v>0.3</v>
      </c>
      <c r="BC860" s="594">
        <v>250</v>
      </c>
      <c r="BD860" s="674">
        <v>1E-3</v>
      </c>
      <c r="BE860" s="672"/>
    </row>
    <row r="861" spans="1:57" s="351" customFormat="1" ht="15" customHeight="1" x14ac:dyDescent="0.25">
      <c r="A861" s="352">
        <v>4</v>
      </c>
      <c r="B861" s="537">
        <v>51.000001019000003</v>
      </c>
      <c r="C861" s="555" t="s">
        <v>558</v>
      </c>
      <c r="D861" s="422" t="s">
        <v>29</v>
      </c>
      <c r="E861" s="422">
        <v>28</v>
      </c>
      <c r="F861" s="422">
        <v>75</v>
      </c>
      <c r="G861" s="422">
        <v>10</v>
      </c>
      <c r="H861" s="591"/>
      <c r="I861" s="569"/>
      <c r="J861" s="569"/>
      <c r="K861" s="341"/>
      <c r="L861" s="569"/>
      <c r="M861" s="569"/>
      <c r="N861" s="569"/>
      <c r="O861" s="341"/>
      <c r="P861" s="569"/>
      <c r="Q861" s="569"/>
      <c r="R861" s="569"/>
      <c r="S861" s="341"/>
      <c r="T861" s="569"/>
      <c r="U861" s="569"/>
      <c r="V861" s="569"/>
      <c r="W861" s="341"/>
      <c r="X861" s="341">
        <v>10300</v>
      </c>
      <c r="Y861" s="569"/>
      <c r="Z861" s="569"/>
      <c r="AA861" s="341">
        <f t="shared" si="146"/>
        <v>10300</v>
      </c>
      <c r="AB861" s="569"/>
      <c r="AC861" s="569"/>
      <c r="AD861" s="569"/>
      <c r="AE861" s="341"/>
      <c r="AF861" s="379"/>
      <c r="AG861" s="569"/>
      <c r="AH861" s="569"/>
      <c r="AI861" s="341"/>
      <c r="AJ861" s="379"/>
      <c r="AK861" s="569"/>
      <c r="AL861" s="569"/>
      <c r="AM861" s="341"/>
      <c r="AN861" s="379"/>
      <c r="AO861" s="569"/>
      <c r="AP861" s="569"/>
      <c r="AQ861" s="341"/>
      <c r="AR861" s="341">
        <f t="shared" si="147"/>
        <v>10300</v>
      </c>
      <c r="AS861" s="341"/>
      <c r="AT861" s="341"/>
      <c r="AU861" s="317">
        <f t="shared" si="148"/>
        <v>10300</v>
      </c>
      <c r="AV861" s="332">
        <f t="shared" si="149"/>
        <v>1.2360000000000001E-2</v>
      </c>
      <c r="AW861" s="347">
        <f t="shared" si="150"/>
        <v>1.03E-2</v>
      </c>
      <c r="AX861" s="355" t="s">
        <v>103</v>
      </c>
      <c r="AY861" s="352"/>
      <c r="AZ861" s="672"/>
      <c r="BA861" s="595"/>
      <c r="BB861" s="673">
        <v>0.3</v>
      </c>
      <c r="BC861" s="594">
        <v>250</v>
      </c>
      <c r="BD861" s="674">
        <v>1E-3</v>
      </c>
      <c r="BE861" s="672"/>
    </row>
    <row r="862" spans="1:57" s="351" customFormat="1" ht="15" customHeight="1" x14ac:dyDescent="0.25">
      <c r="A862" s="352">
        <v>5</v>
      </c>
      <c r="B862" s="537">
        <v>51.000001019000003</v>
      </c>
      <c r="C862" s="555" t="s">
        <v>558</v>
      </c>
      <c r="D862" s="422" t="s">
        <v>29</v>
      </c>
      <c r="E862" s="422">
        <v>6</v>
      </c>
      <c r="F862" s="422">
        <v>75</v>
      </c>
      <c r="G862" s="422">
        <v>10</v>
      </c>
      <c r="H862" s="591"/>
      <c r="I862" s="569"/>
      <c r="J862" s="569"/>
      <c r="K862" s="341"/>
      <c r="L862" s="569"/>
      <c r="M862" s="569"/>
      <c r="N862" s="569"/>
      <c r="O862" s="341"/>
      <c r="P862" s="569"/>
      <c r="Q862" s="569"/>
      <c r="R862" s="569"/>
      <c r="S862" s="341"/>
      <c r="T862" s="569"/>
      <c r="U862" s="569"/>
      <c r="V862" s="569"/>
      <c r="W862" s="341"/>
      <c r="X862" s="341">
        <v>200</v>
      </c>
      <c r="Y862" s="569"/>
      <c r="Z862" s="569"/>
      <c r="AA862" s="341">
        <f t="shared" si="146"/>
        <v>200</v>
      </c>
      <c r="AB862" s="569"/>
      <c r="AC862" s="569"/>
      <c r="AD862" s="569"/>
      <c r="AE862" s="341"/>
      <c r="AF862" s="379"/>
      <c r="AG862" s="569"/>
      <c r="AH862" s="569"/>
      <c r="AI862" s="341"/>
      <c r="AJ862" s="379"/>
      <c r="AK862" s="569"/>
      <c r="AL862" s="569"/>
      <c r="AM862" s="341"/>
      <c r="AN862" s="379"/>
      <c r="AO862" s="569"/>
      <c r="AP862" s="569"/>
      <c r="AQ862" s="341"/>
      <c r="AR862" s="341">
        <f t="shared" si="147"/>
        <v>200</v>
      </c>
      <c r="AS862" s="341"/>
      <c r="AT862" s="341"/>
      <c r="AU862" s="317">
        <f t="shared" si="148"/>
        <v>200</v>
      </c>
      <c r="AV862" s="332">
        <f t="shared" si="149"/>
        <v>2.3999999999999998E-4</v>
      </c>
      <c r="AW862" s="347">
        <f t="shared" si="150"/>
        <v>2.0000000000000001E-4</v>
      </c>
      <c r="AX862" s="355" t="s">
        <v>103</v>
      </c>
      <c r="AY862" s="352"/>
      <c r="AZ862" s="672"/>
      <c r="BA862" s="595"/>
      <c r="BB862" s="673">
        <v>0.3</v>
      </c>
      <c r="BC862" s="594">
        <v>250</v>
      </c>
      <c r="BD862" s="674">
        <v>1E-3</v>
      </c>
      <c r="BE862" s="672"/>
    </row>
    <row r="863" spans="1:57" s="351" customFormat="1" ht="15" customHeight="1" x14ac:dyDescent="0.25">
      <c r="A863" s="352">
        <v>6</v>
      </c>
      <c r="B863" s="537">
        <v>51.000001019000003</v>
      </c>
      <c r="C863" s="555" t="s">
        <v>558</v>
      </c>
      <c r="D863" s="422" t="s">
        <v>29</v>
      </c>
      <c r="E863" s="512" t="s">
        <v>47</v>
      </c>
      <c r="F863" s="512" t="s">
        <v>47</v>
      </c>
      <c r="G863" s="512" t="s">
        <v>47</v>
      </c>
      <c r="H863" s="591"/>
      <c r="I863" s="569"/>
      <c r="J863" s="569"/>
      <c r="K863" s="341"/>
      <c r="L863" s="569"/>
      <c r="M863" s="569"/>
      <c r="N863" s="569"/>
      <c r="O863" s="341"/>
      <c r="P863" s="569"/>
      <c r="Q863" s="569"/>
      <c r="R863" s="569"/>
      <c r="S863" s="341"/>
      <c r="T863" s="569"/>
      <c r="U863" s="569"/>
      <c r="V863" s="569"/>
      <c r="W863" s="341"/>
      <c r="X863" s="341">
        <v>10100</v>
      </c>
      <c r="Y863" s="569"/>
      <c r="Z863" s="569"/>
      <c r="AA863" s="341">
        <f t="shared" si="146"/>
        <v>10100</v>
      </c>
      <c r="AB863" s="569"/>
      <c r="AC863" s="569"/>
      <c r="AD863" s="569"/>
      <c r="AE863" s="341"/>
      <c r="AF863" s="379"/>
      <c r="AG863" s="569"/>
      <c r="AH863" s="569"/>
      <c r="AI863" s="341"/>
      <c r="AJ863" s="379"/>
      <c r="AK863" s="569"/>
      <c r="AL863" s="569"/>
      <c r="AM863" s="341"/>
      <c r="AN863" s="379"/>
      <c r="AO863" s="569"/>
      <c r="AP863" s="569"/>
      <c r="AQ863" s="341"/>
      <c r="AR863" s="341">
        <f t="shared" si="147"/>
        <v>10100</v>
      </c>
      <c r="AS863" s="341"/>
      <c r="AT863" s="341"/>
      <c r="AU863" s="317">
        <f t="shared" si="148"/>
        <v>10100</v>
      </c>
      <c r="AV863" s="332">
        <f t="shared" si="149"/>
        <v>1.2119999999999999E-2</v>
      </c>
      <c r="AW863" s="347">
        <f t="shared" si="150"/>
        <v>1.01E-2</v>
      </c>
      <c r="AX863" s="355" t="s">
        <v>103</v>
      </c>
      <c r="AY863" s="352"/>
      <c r="AZ863" s="672"/>
      <c r="BA863" s="595"/>
      <c r="BB863" s="673">
        <v>0.3</v>
      </c>
      <c r="BC863" s="594">
        <v>250</v>
      </c>
      <c r="BD863" s="674">
        <v>1E-3</v>
      </c>
      <c r="BE863" s="672"/>
    </row>
    <row r="864" spans="1:57" s="351" customFormat="1" ht="15" customHeight="1" x14ac:dyDescent="0.25">
      <c r="A864" s="501"/>
      <c r="B864" s="675"/>
      <c r="C864" s="598" t="s">
        <v>30</v>
      </c>
      <c r="D864" s="599"/>
      <c r="E864" s="566"/>
      <c r="F864" s="566"/>
      <c r="G864" s="566"/>
      <c r="H864" s="569"/>
      <c r="I864" s="569"/>
      <c r="J864" s="569"/>
      <c r="K864" s="569"/>
      <c r="L864" s="569"/>
      <c r="M864" s="569"/>
      <c r="N864" s="569"/>
      <c r="O864" s="569"/>
      <c r="P864" s="569"/>
      <c r="Q864" s="569"/>
      <c r="R864" s="569"/>
      <c r="S864" s="569"/>
      <c r="T864" s="569"/>
      <c r="U864" s="569"/>
      <c r="V864" s="569"/>
      <c r="W864" s="569"/>
      <c r="X864" s="569">
        <f>SUM(X858:X863)</f>
        <v>47280</v>
      </c>
      <c r="Y864" s="569"/>
      <c r="Z864" s="569"/>
      <c r="AA864" s="569">
        <f>SUM(AA858:AA863)</f>
        <v>47280</v>
      </c>
      <c r="AB864" s="569"/>
      <c r="AC864" s="569"/>
      <c r="AD864" s="569"/>
      <c r="AE864" s="569"/>
      <c r="AF864" s="569"/>
      <c r="AG864" s="569"/>
      <c r="AH864" s="569"/>
      <c r="AI864" s="569"/>
      <c r="AJ864" s="569"/>
      <c r="AK864" s="569"/>
      <c r="AL864" s="569"/>
      <c r="AM864" s="569"/>
      <c r="AN864" s="569"/>
      <c r="AO864" s="569"/>
      <c r="AP864" s="569"/>
      <c r="AQ864" s="569"/>
      <c r="AR864" s="569">
        <f>SUM(AR858:AR863)</f>
        <v>47280</v>
      </c>
      <c r="AS864" s="569"/>
      <c r="AT864" s="569"/>
      <c r="AU864" s="569">
        <f>SUM(AU858:AU863)</f>
        <v>47280</v>
      </c>
      <c r="AV864" s="570">
        <f>SUM(AV858:AV863)</f>
        <v>5.6736000000000002E-2</v>
      </c>
      <c r="AW864" s="575">
        <f>SUM(AW858:AW863)</f>
        <v>4.7279999999999996E-2</v>
      </c>
      <c r="AX864" s="595"/>
      <c r="AY864" s="600"/>
      <c r="AZ864" s="600"/>
      <c r="BA864" s="507"/>
      <c r="BB864" s="406"/>
      <c r="BC864" s="406"/>
      <c r="BD864" s="406"/>
      <c r="BE864" s="600"/>
    </row>
    <row r="865" spans="1:57" s="351" customFormat="1" ht="15" customHeight="1" x14ac:dyDescent="0.25">
      <c r="A865" s="511">
        <v>1</v>
      </c>
      <c r="B865" s="422" t="s">
        <v>559</v>
      </c>
      <c r="C865" s="742" t="s">
        <v>505</v>
      </c>
      <c r="D865" s="333" t="s">
        <v>29</v>
      </c>
      <c r="E865" s="352">
        <v>2</v>
      </c>
      <c r="F865" s="352">
        <v>65</v>
      </c>
      <c r="G865" s="352">
        <v>11</v>
      </c>
      <c r="H865" s="556"/>
      <c r="I865" s="556"/>
      <c r="J865" s="556"/>
      <c r="K865" s="341"/>
      <c r="L865" s="341">
        <v>11</v>
      </c>
      <c r="M865" s="341"/>
      <c r="N865" s="341"/>
      <c r="O865" s="341">
        <v>11</v>
      </c>
      <c r="P865" s="556"/>
      <c r="Q865" s="556"/>
      <c r="R865" s="556"/>
      <c r="S865" s="556"/>
      <c r="T865" s="556"/>
      <c r="U865" s="556"/>
      <c r="V865" s="556"/>
      <c r="W865" s="556"/>
      <c r="X865" s="341"/>
      <c r="Y865" s="341"/>
      <c r="Z865" s="341"/>
      <c r="AA865" s="341"/>
      <c r="AB865" s="556"/>
      <c r="AC865" s="556"/>
      <c r="AD865" s="556"/>
      <c r="AE865" s="556"/>
      <c r="AF865" s="556"/>
      <c r="AG865" s="556"/>
      <c r="AH865" s="556"/>
      <c r="AI865" s="556"/>
      <c r="AJ865" s="341"/>
      <c r="AK865" s="341"/>
      <c r="AL865" s="341"/>
      <c r="AM865" s="341"/>
      <c r="AN865" s="341"/>
      <c r="AO865" s="341"/>
      <c r="AP865" s="341"/>
      <c r="AQ865" s="341"/>
      <c r="AR865" s="341">
        <f>L865+P865+T865+X865+AB865+AF865+AJ865+AN865+H865</f>
        <v>11</v>
      </c>
      <c r="AS865" s="341"/>
      <c r="AT865" s="341"/>
      <c r="AU865" s="317">
        <f>AR865+AS865+AT865</f>
        <v>11</v>
      </c>
      <c r="AV865" s="332">
        <f>((AU865/BC865)*BB865)/1000</f>
        <v>1.5277777777777776E-3</v>
      </c>
      <c r="AW865" s="558">
        <f>(AU865*BD865)/1000</f>
        <v>9.3500000000000007E-4</v>
      </c>
      <c r="AX865" s="352"/>
      <c r="AY865" s="352"/>
      <c r="AZ865" s="359"/>
      <c r="BA865" s="359"/>
      <c r="BB865" s="560">
        <v>55</v>
      </c>
      <c r="BC865" s="560">
        <v>396</v>
      </c>
      <c r="BD865" s="790">
        <v>8.5000000000000006E-2</v>
      </c>
      <c r="BE865" s="422"/>
    </row>
    <row r="866" spans="1:57" s="351" customFormat="1" ht="15" customHeight="1" x14ac:dyDescent="0.25">
      <c r="A866" s="511">
        <v>2</v>
      </c>
      <c r="B866" s="422" t="s">
        <v>559</v>
      </c>
      <c r="C866" s="742" t="s">
        <v>505</v>
      </c>
      <c r="D866" s="333" t="s">
        <v>29</v>
      </c>
      <c r="E866" s="352">
        <v>1</v>
      </c>
      <c r="F866" s="352">
        <v>59</v>
      </c>
      <c r="G866" s="352">
        <v>3144</v>
      </c>
      <c r="H866" s="556"/>
      <c r="I866" s="556"/>
      <c r="J866" s="556"/>
      <c r="K866" s="341"/>
      <c r="L866" s="341">
        <v>55</v>
      </c>
      <c r="M866" s="341"/>
      <c r="N866" s="341"/>
      <c r="O866" s="341">
        <v>55</v>
      </c>
      <c r="P866" s="556"/>
      <c r="Q866" s="556"/>
      <c r="R866" s="556"/>
      <c r="S866" s="556"/>
      <c r="T866" s="556"/>
      <c r="U866" s="556"/>
      <c r="V866" s="556"/>
      <c r="W866" s="556"/>
      <c r="X866" s="341"/>
      <c r="Y866" s="341"/>
      <c r="Z866" s="341"/>
      <c r="AA866" s="341"/>
      <c r="AB866" s="556"/>
      <c r="AC866" s="556"/>
      <c r="AD866" s="556"/>
      <c r="AE866" s="556"/>
      <c r="AF866" s="556"/>
      <c r="AG866" s="556"/>
      <c r="AH866" s="556"/>
      <c r="AI866" s="556"/>
      <c r="AJ866" s="341"/>
      <c r="AK866" s="341"/>
      <c r="AL866" s="341"/>
      <c r="AM866" s="341"/>
      <c r="AN866" s="341"/>
      <c r="AO866" s="341"/>
      <c r="AP866" s="341"/>
      <c r="AQ866" s="341"/>
      <c r="AR866" s="341">
        <f>L866+P866+T866+X866+AB866+AF866+AJ866+AN866+H866</f>
        <v>55</v>
      </c>
      <c r="AS866" s="341"/>
      <c r="AT866" s="341"/>
      <c r="AU866" s="317">
        <f>AR866+AS866+AT866</f>
        <v>55</v>
      </c>
      <c r="AV866" s="332">
        <f>((AU866/BC866)*BB866)/1000</f>
        <v>7.6388888888888895E-3</v>
      </c>
      <c r="AW866" s="558">
        <f>(AU866*BD866)/1000</f>
        <v>4.6750000000000003E-3</v>
      </c>
      <c r="AX866" s="352"/>
      <c r="AY866" s="352"/>
      <c r="AZ866" s="359"/>
      <c r="BA866" s="359"/>
      <c r="BB866" s="560">
        <v>55</v>
      </c>
      <c r="BC866" s="560">
        <v>396</v>
      </c>
      <c r="BD866" s="790">
        <v>8.5000000000000006E-2</v>
      </c>
      <c r="BE866" s="422"/>
    </row>
    <row r="867" spans="1:57" s="351" customFormat="1" ht="15" customHeight="1" x14ac:dyDescent="0.25">
      <c r="A867" s="511">
        <v>3</v>
      </c>
      <c r="B867" s="422" t="s">
        <v>559</v>
      </c>
      <c r="C867" s="742" t="s">
        <v>505</v>
      </c>
      <c r="D867" s="333" t="s">
        <v>29</v>
      </c>
      <c r="E867" s="352">
        <v>1</v>
      </c>
      <c r="F867" s="352">
        <v>59</v>
      </c>
      <c r="G867" s="352" t="s">
        <v>560</v>
      </c>
      <c r="H867" s="556"/>
      <c r="I867" s="556"/>
      <c r="J867" s="556"/>
      <c r="K867" s="341"/>
      <c r="L867" s="341">
        <v>1</v>
      </c>
      <c r="M867" s="341"/>
      <c r="N867" s="341"/>
      <c r="O867" s="341">
        <v>1</v>
      </c>
      <c r="P867" s="556"/>
      <c r="Q867" s="556"/>
      <c r="R867" s="556"/>
      <c r="S867" s="556"/>
      <c r="T867" s="556"/>
      <c r="U867" s="556"/>
      <c r="V867" s="556"/>
      <c r="W867" s="556"/>
      <c r="X867" s="341"/>
      <c r="Y867" s="341"/>
      <c r="Z867" s="341"/>
      <c r="AA867" s="341"/>
      <c r="AB867" s="556"/>
      <c r="AC867" s="556"/>
      <c r="AD867" s="556"/>
      <c r="AE867" s="556"/>
      <c r="AF867" s="556"/>
      <c r="AG867" s="556"/>
      <c r="AH867" s="556"/>
      <c r="AI867" s="556"/>
      <c r="AJ867" s="341"/>
      <c r="AK867" s="341"/>
      <c r="AL867" s="341"/>
      <c r="AM867" s="341"/>
      <c r="AN867" s="341"/>
      <c r="AO867" s="341"/>
      <c r="AP867" s="341"/>
      <c r="AQ867" s="341"/>
      <c r="AR867" s="341">
        <f>L867+P867+T867+X867+AB867+AF867+AJ867+AN867+H867</f>
        <v>1</v>
      </c>
      <c r="AS867" s="341"/>
      <c r="AT867" s="341"/>
      <c r="AU867" s="317">
        <f>AR867+AS867+AT867</f>
        <v>1</v>
      </c>
      <c r="AV867" s="332">
        <f>((AU867/BC867)*BB867)/1000</f>
        <v>1.3888888888888889E-4</v>
      </c>
      <c r="AW867" s="558">
        <f>(AU867*BD867)/1000</f>
        <v>8.5000000000000006E-5</v>
      </c>
      <c r="AX867" s="352"/>
      <c r="AY867" s="352"/>
      <c r="AZ867" s="359"/>
      <c r="BA867" s="359"/>
      <c r="BB867" s="560">
        <v>55</v>
      </c>
      <c r="BC867" s="560">
        <v>396</v>
      </c>
      <c r="BD867" s="790">
        <v>8.5000000000000006E-2</v>
      </c>
      <c r="BE867" s="422"/>
    </row>
    <row r="868" spans="1:57" s="351" customFormat="1" ht="15" customHeight="1" x14ac:dyDescent="0.25">
      <c r="A868" s="566"/>
      <c r="B868" s="567"/>
      <c r="C868" s="376" t="s">
        <v>52</v>
      </c>
      <c r="D868" s="568"/>
      <c r="E868" s="568"/>
      <c r="F868" s="568"/>
      <c r="G868" s="568"/>
      <c r="H868" s="569"/>
      <c r="I868" s="569"/>
      <c r="J868" s="569"/>
      <c r="K868" s="569"/>
      <c r="L868" s="569">
        <f>SUM(L865:L867)</f>
        <v>67</v>
      </c>
      <c r="M868" s="569"/>
      <c r="N868" s="569"/>
      <c r="O868" s="569">
        <f>SUM(O865:O867)</f>
        <v>67</v>
      </c>
      <c r="P868" s="569"/>
      <c r="Q868" s="569"/>
      <c r="R868" s="569"/>
      <c r="S868" s="569"/>
      <c r="T868" s="569"/>
      <c r="U868" s="569"/>
      <c r="V868" s="569"/>
      <c r="W868" s="569"/>
      <c r="X868" s="569"/>
      <c r="Y868" s="569"/>
      <c r="Z868" s="569"/>
      <c r="AA868" s="569"/>
      <c r="AB868" s="569"/>
      <c r="AC868" s="569"/>
      <c r="AD868" s="569"/>
      <c r="AE868" s="569"/>
      <c r="AF868" s="569"/>
      <c r="AG868" s="569"/>
      <c r="AH868" s="569"/>
      <c r="AI868" s="569"/>
      <c r="AJ868" s="569"/>
      <c r="AK868" s="569"/>
      <c r="AL868" s="569"/>
      <c r="AM868" s="569"/>
      <c r="AN868" s="569"/>
      <c r="AO868" s="569"/>
      <c r="AP868" s="569"/>
      <c r="AQ868" s="569"/>
      <c r="AR868" s="569">
        <f>SUM(AR865:AR867)</f>
        <v>67</v>
      </c>
      <c r="AS868" s="569"/>
      <c r="AT868" s="569"/>
      <c r="AU868" s="569">
        <f>SUM(AU865:AU867)</f>
        <v>67</v>
      </c>
      <c r="AV868" s="570">
        <f>SUM(AV865:AV867)</f>
        <v>9.3055555555555548E-3</v>
      </c>
      <c r="AW868" s="570">
        <f>SUM(AW865:AW867)</f>
        <v>5.6950000000000004E-3</v>
      </c>
      <c r="AX868" s="571"/>
      <c r="AY868" s="571"/>
      <c r="AZ868" s="572"/>
      <c r="BA868" s="573"/>
      <c r="BB868" s="567"/>
      <c r="BC868" s="574"/>
      <c r="BD868" s="575"/>
      <c r="BE868" s="576"/>
    </row>
    <row r="869" spans="1:57" s="351" customFormat="1" ht="15" customHeight="1" x14ac:dyDescent="0.25">
      <c r="A869" s="511">
        <v>1</v>
      </c>
      <c r="B869" s="422" t="s">
        <v>561</v>
      </c>
      <c r="C869" s="742" t="s">
        <v>115</v>
      </c>
      <c r="D869" s="333" t="s">
        <v>29</v>
      </c>
      <c r="E869" s="352">
        <v>24</v>
      </c>
      <c r="F869" s="352">
        <v>83</v>
      </c>
      <c r="G869" s="352">
        <v>33</v>
      </c>
      <c r="H869" s="556"/>
      <c r="I869" s="556"/>
      <c r="J869" s="556"/>
      <c r="K869" s="341"/>
      <c r="L869" s="341">
        <v>155</v>
      </c>
      <c r="M869" s="341"/>
      <c r="N869" s="341"/>
      <c r="O869" s="341">
        <v>155</v>
      </c>
      <c r="P869" s="556"/>
      <c r="Q869" s="556"/>
      <c r="R869" s="556"/>
      <c r="S869" s="556"/>
      <c r="T869" s="556"/>
      <c r="U869" s="556"/>
      <c r="V869" s="556"/>
      <c r="W869" s="556"/>
      <c r="X869" s="341"/>
      <c r="Y869" s="341"/>
      <c r="Z869" s="341"/>
      <c r="AA869" s="341"/>
      <c r="AB869" s="556"/>
      <c r="AC869" s="556"/>
      <c r="AD869" s="556"/>
      <c r="AE869" s="556"/>
      <c r="AF869" s="556"/>
      <c r="AG869" s="556"/>
      <c r="AH869" s="556"/>
      <c r="AI869" s="556"/>
      <c r="AJ869" s="341"/>
      <c r="AK869" s="341"/>
      <c r="AL869" s="341"/>
      <c r="AM869" s="341"/>
      <c r="AN869" s="341"/>
      <c r="AO869" s="341"/>
      <c r="AP869" s="341"/>
      <c r="AQ869" s="341"/>
      <c r="AR869" s="341">
        <f>L869+P869+T869+X869+AB869+AF869+AJ869+AN869+H869</f>
        <v>155</v>
      </c>
      <c r="AS869" s="341"/>
      <c r="AT869" s="341"/>
      <c r="AU869" s="317">
        <f>AR869+AS869+AT869</f>
        <v>155</v>
      </c>
      <c r="AV869" s="332">
        <f>((AU869/BC869)*BB869)/1000</f>
        <v>2.1527777777777778E-2</v>
      </c>
      <c r="AW869" s="558">
        <f>(AU869*BD869)/1000</f>
        <v>1.3175000000000001E-2</v>
      </c>
      <c r="AX869" s="352"/>
      <c r="AY869" s="352"/>
      <c r="AZ869" s="359"/>
      <c r="BA869" s="359"/>
      <c r="BB869" s="560">
        <v>55</v>
      </c>
      <c r="BC869" s="560">
        <v>396</v>
      </c>
      <c r="BD869" s="790">
        <v>8.5000000000000006E-2</v>
      </c>
      <c r="BE869" s="422"/>
    </row>
    <row r="870" spans="1:57" s="351" customFormat="1" ht="15" customHeight="1" x14ac:dyDescent="0.25">
      <c r="A870" s="511">
        <v>2</v>
      </c>
      <c r="B870" s="422" t="s">
        <v>561</v>
      </c>
      <c r="C870" s="742" t="s">
        <v>115</v>
      </c>
      <c r="D870" s="559" t="s">
        <v>29</v>
      </c>
      <c r="E870" s="352">
        <v>2</v>
      </c>
      <c r="F870" s="595">
        <v>79</v>
      </c>
      <c r="G870" s="595">
        <v>33</v>
      </c>
      <c r="H870" s="557"/>
      <c r="I870" s="557"/>
      <c r="J870" s="557"/>
      <c r="K870" s="557"/>
      <c r="L870" s="557"/>
      <c r="M870" s="557"/>
      <c r="N870" s="557"/>
      <c r="O870" s="557"/>
      <c r="P870" s="557"/>
      <c r="Q870" s="557"/>
      <c r="R870" s="557"/>
      <c r="S870" s="557"/>
      <c r="T870" s="557"/>
      <c r="U870" s="557"/>
      <c r="V870" s="557"/>
      <c r="W870" s="557"/>
      <c r="X870" s="557"/>
      <c r="Y870" s="557"/>
      <c r="Z870" s="557"/>
      <c r="AA870" s="557"/>
      <c r="AB870" s="557"/>
      <c r="AC870" s="557"/>
      <c r="AD870" s="557"/>
      <c r="AE870" s="557"/>
      <c r="AF870" s="729">
        <v>10296</v>
      </c>
      <c r="AG870" s="729"/>
      <c r="AH870" s="729"/>
      <c r="AI870" s="729">
        <v>10296</v>
      </c>
      <c r="AJ870" s="557"/>
      <c r="AK870" s="557"/>
      <c r="AL870" s="557"/>
      <c r="AM870" s="557"/>
      <c r="AN870" s="557"/>
      <c r="AO870" s="557"/>
      <c r="AP870" s="557"/>
      <c r="AQ870" s="557"/>
      <c r="AR870" s="341">
        <f>L870+P870+T870+X870+AB870+AF870+AJ870+AN870+H870</f>
        <v>10296</v>
      </c>
      <c r="AS870" s="341"/>
      <c r="AT870" s="341"/>
      <c r="AU870" s="317">
        <f>AR870+AS870+AT870</f>
        <v>10296</v>
      </c>
      <c r="AV870" s="332">
        <f>((AU870/BC870)*BB870)/1000</f>
        <v>1.43</v>
      </c>
      <c r="AW870" s="558">
        <f>(AU870*BD870)/1000</f>
        <v>0.87516000000000005</v>
      </c>
      <c r="AX870" s="560"/>
      <c r="AY870" s="560"/>
      <c r="AZ870" s="359"/>
      <c r="BA870" s="359"/>
      <c r="BB870" s="560">
        <v>55</v>
      </c>
      <c r="BC870" s="560">
        <v>396</v>
      </c>
      <c r="BD870" s="790">
        <v>8.5000000000000006E-2</v>
      </c>
      <c r="BE870" s="565"/>
    </row>
    <row r="871" spans="1:57" s="351" customFormat="1" ht="15" customHeight="1" x14ac:dyDescent="0.25">
      <c r="A871" s="511">
        <v>3</v>
      </c>
      <c r="B871" s="422" t="s">
        <v>561</v>
      </c>
      <c r="C871" s="742" t="s">
        <v>115</v>
      </c>
      <c r="D871" s="559" t="s">
        <v>29</v>
      </c>
      <c r="E871" s="352">
        <v>1</v>
      </c>
      <c r="F871" s="595">
        <v>79</v>
      </c>
      <c r="G871" s="595">
        <v>33</v>
      </c>
      <c r="H871" s="557"/>
      <c r="I871" s="557"/>
      <c r="J871" s="557"/>
      <c r="K871" s="557"/>
      <c r="L871" s="557"/>
      <c r="M871" s="557"/>
      <c r="N871" s="557"/>
      <c r="O871" s="557"/>
      <c r="P871" s="557"/>
      <c r="Q871" s="557"/>
      <c r="R871" s="557"/>
      <c r="S871" s="557"/>
      <c r="T871" s="557"/>
      <c r="U871" s="557"/>
      <c r="V871" s="557"/>
      <c r="W871" s="557"/>
      <c r="X871" s="557"/>
      <c r="Y871" s="557"/>
      <c r="Z871" s="557"/>
      <c r="AA871" s="557"/>
      <c r="AB871" s="557"/>
      <c r="AC871" s="557"/>
      <c r="AD871" s="557"/>
      <c r="AE871" s="557"/>
      <c r="AF871" s="729">
        <v>10197</v>
      </c>
      <c r="AG871" s="729"/>
      <c r="AH871" s="729"/>
      <c r="AI871" s="729">
        <v>10197</v>
      </c>
      <c r="AJ871" s="557"/>
      <c r="AK871" s="557"/>
      <c r="AL871" s="557"/>
      <c r="AM871" s="557"/>
      <c r="AN871" s="557"/>
      <c r="AO871" s="557"/>
      <c r="AP871" s="557"/>
      <c r="AQ871" s="557"/>
      <c r="AR871" s="341">
        <f>L871+P871+T871+X871+AB871+AF871+AJ871+AN871+H871</f>
        <v>10197</v>
      </c>
      <c r="AS871" s="341"/>
      <c r="AT871" s="341"/>
      <c r="AU871" s="317">
        <f>AR871+AS871+AT871</f>
        <v>10197</v>
      </c>
      <c r="AV871" s="332">
        <f>((AU871/BC871)*BB871)/1000</f>
        <v>1.41625</v>
      </c>
      <c r="AW871" s="558">
        <f>(AU871*BD871)/1000</f>
        <v>0.8667450000000001</v>
      </c>
      <c r="AX871" s="560"/>
      <c r="AY871" s="560"/>
      <c r="AZ871" s="359"/>
      <c r="BA871" s="359"/>
      <c r="BB871" s="560">
        <v>55</v>
      </c>
      <c r="BC871" s="560">
        <v>396</v>
      </c>
      <c r="BD871" s="790">
        <v>8.5000000000000006E-2</v>
      </c>
      <c r="BE871" s="565"/>
    </row>
    <row r="872" spans="1:57" s="351" customFormat="1" ht="15" customHeight="1" x14ac:dyDescent="0.25">
      <c r="A872" s="511">
        <v>4</v>
      </c>
      <c r="B872" s="422" t="s">
        <v>561</v>
      </c>
      <c r="C872" s="742" t="s">
        <v>115</v>
      </c>
      <c r="D872" s="559" t="s">
        <v>29</v>
      </c>
      <c r="E872" s="352">
        <v>6</v>
      </c>
      <c r="F872" s="595">
        <v>73</v>
      </c>
      <c r="G872" s="595">
        <v>33</v>
      </c>
      <c r="H872" s="557"/>
      <c r="I872" s="557"/>
      <c r="J872" s="557"/>
      <c r="K872" s="557"/>
      <c r="L872" s="557"/>
      <c r="M872" s="557"/>
      <c r="N872" s="557"/>
      <c r="O872" s="557"/>
      <c r="P872" s="557"/>
      <c r="Q872" s="557"/>
      <c r="R872" s="557"/>
      <c r="S872" s="557"/>
      <c r="T872" s="557"/>
      <c r="U872" s="557"/>
      <c r="V872" s="557"/>
      <c r="W872" s="557"/>
      <c r="X872" s="557"/>
      <c r="Y872" s="557"/>
      <c r="Z872" s="557"/>
      <c r="AA872" s="557"/>
      <c r="AB872" s="557"/>
      <c r="AC872" s="557"/>
      <c r="AD872" s="557"/>
      <c r="AE872" s="557"/>
      <c r="AF872" s="729">
        <v>198</v>
      </c>
      <c r="AG872" s="729"/>
      <c r="AH872" s="729"/>
      <c r="AI872" s="729">
        <v>198</v>
      </c>
      <c r="AJ872" s="557"/>
      <c r="AK872" s="557"/>
      <c r="AL872" s="557"/>
      <c r="AM872" s="557"/>
      <c r="AN872" s="557"/>
      <c r="AO872" s="557"/>
      <c r="AP872" s="557"/>
      <c r="AQ872" s="557"/>
      <c r="AR872" s="341">
        <f>L872+P872+T872+X872+AB872+AF872+AJ872+AN872+H872</f>
        <v>198</v>
      </c>
      <c r="AS872" s="341"/>
      <c r="AT872" s="341"/>
      <c r="AU872" s="317">
        <f>AR872+AS872+AT872</f>
        <v>198</v>
      </c>
      <c r="AV872" s="332">
        <f>((AU872/BC872)*BB872)/1000</f>
        <v>2.75E-2</v>
      </c>
      <c r="AW872" s="558">
        <f>(AU872*BD872)/1000</f>
        <v>1.6830000000000001E-2</v>
      </c>
      <c r="AX872" s="560"/>
      <c r="AY872" s="560"/>
      <c r="AZ872" s="359"/>
      <c r="BA872" s="359"/>
      <c r="BB872" s="560">
        <v>55</v>
      </c>
      <c r="BC872" s="560">
        <v>396</v>
      </c>
      <c r="BD872" s="790">
        <v>8.5000000000000006E-2</v>
      </c>
      <c r="BE872" s="565"/>
    </row>
    <row r="873" spans="1:57" s="351" customFormat="1" ht="15" customHeight="1" x14ac:dyDescent="0.25">
      <c r="A873" s="566"/>
      <c r="B873" s="567"/>
      <c r="C873" s="376" t="s">
        <v>53</v>
      </c>
      <c r="D873" s="568"/>
      <c r="E873" s="568"/>
      <c r="F873" s="568"/>
      <c r="G873" s="568"/>
      <c r="H873" s="569"/>
      <c r="I873" s="569"/>
      <c r="J873" s="569"/>
      <c r="K873" s="569"/>
      <c r="L873" s="569">
        <f>SUM(L869:L872)</f>
        <v>155</v>
      </c>
      <c r="M873" s="569"/>
      <c r="N873" s="569"/>
      <c r="O873" s="569">
        <f>SUM(O869:O872)</f>
        <v>155</v>
      </c>
      <c r="P873" s="569"/>
      <c r="Q873" s="569"/>
      <c r="R873" s="569"/>
      <c r="S873" s="569"/>
      <c r="T873" s="569"/>
      <c r="U873" s="569"/>
      <c r="V873" s="569"/>
      <c r="W873" s="569"/>
      <c r="X873" s="569"/>
      <c r="Y873" s="569"/>
      <c r="Z873" s="569"/>
      <c r="AA873" s="569"/>
      <c r="AB873" s="569"/>
      <c r="AC873" s="569"/>
      <c r="AD873" s="569"/>
      <c r="AE873" s="569"/>
      <c r="AF873" s="569">
        <f>SUM(AF869:AF872)</f>
        <v>20691</v>
      </c>
      <c r="AG873" s="569"/>
      <c r="AH873" s="569"/>
      <c r="AI873" s="569">
        <f>SUM(AI869:AI872)</f>
        <v>20691</v>
      </c>
      <c r="AJ873" s="569"/>
      <c r="AK873" s="569"/>
      <c r="AL873" s="569"/>
      <c r="AM873" s="569"/>
      <c r="AN873" s="569"/>
      <c r="AO873" s="569"/>
      <c r="AP873" s="569"/>
      <c r="AQ873" s="569"/>
      <c r="AR873" s="569">
        <f>SUM(AR869:AR872)</f>
        <v>20846</v>
      </c>
      <c r="AS873" s="569"/>
      <c r="AT873" s="569"/>
      <c r="AU873" s="569">
        <f>SUM(AU869:AU872)</f>
        <v>20846</v>
      </c>
      <c r="AV873" s="570">
        <f>SUM(AV869:AV872)</f>
        <v>2.8952777777777774</v>
      </c>
      <c r="AW873" s="570">
        <f>SUM(AW869:AW872)</f>
        <v>1.7719100000000001</v>
      </c>
      <c r="AX873" s="571"/>
      <c r="AY873" s="571"/>
      <c r="AZ873" s="572"/>
      <c r="BA873" s="573"/>
      <c r="BB873" s="567"/>
      <c r="BC873" s="574"/>
      <c r="BD873" s="575"/>
      <c r="BE873" s="576"/>
    </row>
    <row r="874" spans="1:57" s="351" customFormat="1" ht="15" customHeight="1" x14ac:dyDescent="0.25">
      <c r="A874" s="352">
        <v>1</v>
      </c>
      <c r="B874" s="422" t="s">
        <v>562</v>
      </c>
      <c r="C874" s="742" t="s">
        <v>112</v>
      </c>
      <c r="D874" s="333" t="s">
        <v>29</v>
      </c>
      <c r="E874" s="352">
        <v>8</v>
      </c>
      <c r="F874" s="352">
        <v>81</v>
      </c>
      <c r="G874" s="352">
        <v>33</v>
      </c>
      <c r="H874" s="556"/>
      <c r="I874" s="556"/>
      <c r="J874" s="556"/>
      <c r="K874" s="341"/>
      <c r="L874" s="341">
        <v>80</v>
      </c>
      <c r="M874" s="341"/>
      <c r="N874" s="341"/>
      <c r="O874" s="341">
        <v>80</v>
      </c>
      <c r="P874" s="556"/>
      <c r="Q874" s="556"/>
      <c r="R874" s="556"/>
      <c r="S874" s="556"/>
      <c r="T874" s="556"/>
      <c r="U874" s="556"/>
      <c r="V874" s="556"/>
      <c r="W874" s="556"/>
      <c r="X874" s="341"/>
      <c r="Y874" s="341"/>
      <c r="Z874" s="341"/>
      <c r="AA874" s="341"/>
      <c r="AB874" s="556"/>
      <c r="AC874" s="556"/>
      <c r="AD874" s="556"/>
      <c r="AE874" s="556"/>
      <c r="AF874" s="556"/>
      <c r="AG874" s="556"/>
      <c r="AH874" s="556"/>
      <c r="AI874" s="556"/>
      <c r="AJ874" s="341"/>
      <c r="AK874" s="341"/>
      <c r="AL874" s="341"/>
      <c r="AM874" s="341"/>
      <c r="AN874" s="341"/>
      <c r="AO874" s="341"/>
      <c r="AP874" s="341"/>
      <c r="AQ874" s="341"/>
      <c r="AR874" s="341">
        <f t="shared" ref="AR874:AR906" si="151">L874+P874+T874+X874+AB874+AF874+AJ874+AN874+H874</f>
        <v>80</v>
      </c>
      <c r="AS874" s="341"/>
      <c r="AT874" s="341"/>
      <c r="AU874" s="317">
        <f t="shared" ref="AU874:AU906" si="152">AR874+AS874+AT874</f>
        <v>80</v>
      </c>
      <c r="AV874" s="332">
        <f t="shared" ref="AV874:AV906" si="153">((AU874/BC874)*BB874)/1000</f>
        <v>7.8787878787878792E-3</v>
      </c>
      <c r="AW874" s="558">
        <f t="shared" ref="AW874:AW906" si="154">(AU874*BD874)/1000</f>
        <v>4.7999999999999996E-3</v>
      </c>
      <c r="AX874" s="352"/>
      <c r="AY874" s="352"/>
      <c r="AZ874" s="359"/>
      <c r="BA874" s="359"/>
      <c r="BB874" s="348">
        <v>39</v>
      </c>
      <c r="BC874" s="594">
        <v>396</v>
      </c>
      <c r="BD874" s="350">
        <v>0.06</v>
      </c>
      <c r="BE874" s="422"/>
    </row>
    <row r="875" spans="1:57" s="351" customFormat="1" ht="15" customHeight="1" x14ac:dyDescent="0.25">
      <c r="A875" s="352">
        <v>2</v>
      </c>
      <c r="B875" s="422" t="s">
        <v>562</v>
      </c>
      <c r="C875" s="565" t="s">
        <v>112</v>
      </c>
      <c r="D875" s="559" t="s">
        <v>29</v>
      </c>
      <c r="E875" s="352">
        <v>1</v>
      </c>
      <c r="F875" s="595">
        <v>73</v>
      </c>
      <c r="G875" s="595">
        <v>21</v>
      </c>
      <c r="H875" s="557"/>
      <c r="I875" s="557"/>
      <c r="J875" s="557"/>
      <c r="K875" s="557"/>
      <c r="L875" s="557"/>
      <c r="M875" s="557"/>
      <c r="N875" s="557"/>
      <c r="O875" s="557"/>
      <c r="P875" s="557"/>
      <c r="Q875" s="557"/>
      <c r="R875" s="557"/>
      <c r="S875" s="557"/>
      <c r="T875" s="557"/>
      <c r="U875" s="557"/>
      <c r="V875" s="557"/>
      <c r="W875" s="557"/>
      <c r="X875" s="557"/>
      <c r="Y875" s="557"/>
      <c r="Z875" s="557"/>
      <c r="AA875" s="557"/>
      <c r="AB875" s="557"/>
      <c r="AC875" s="557"/>
      <c r="AD875" s="557"/>
      <c r="AE875" s="557"/>
      <c r="AF875" s="729">
        <v>8286</v>
      </c>
      <c r="AG875" s="729"/>
      <c r="AH875" s="729"/>
      <c r="AI875" s="729">
        <v>8286</v>
      </c>
      <c r="AJ875" s="557"/>
      <c r="AK875" s="557"/>
      <c r="AL875" s="557"/>
      <c r="AM875" s="557"/>
      <c r="AN875" s="557"/>
      <c r="AO875" s="557"/>
      <c r="AP875" s="557"/>
      <c r="AQ875" s="557"/>
      <c r="AR875" s="341">
        <f t="shared" si="151"/>
        <v>8286</v>
      </c>
      <c r="AS875" s="341"/>
      <c r="AT875" s="341"/>
      <c r="AU875" s="317">
        <f t="shared" si="152"/>
        <v>8286</v>
      </c>
      <c r="AV875" s="332">
        <f t="shared" si="153"/>
        <v>0.81604545454545463</v>
      </c>
      <c r="AW875" s="558">
        <f t="shared" si="154"/>
        <v>0.49715999999999999</v>
      </c>
      <c r="AX875" s="560"/>
      <c r="AY875" s="560"/>
      <c r="AZ875" s="359"/>
      <c r="BA875" s="359"/>
      <c r="BB875" s="348">
        <v>39</v>
      </c>
      <c r="BC875" s="594">
        <v>396</v>
      </c>
      <c r="BD875" s="350">
        <v>0.06</v>
      </c>
      <c r="BE875" s="565"/>
    </row>
    <row r="876" spans="1:57" s="351" customFormat="1" ht="15" customHeight="1" x14ac:dyDescent="0.25">
      <c r="A876" s="352">
        <v>3</v>
      </c>
      <c r="B876" s="422" t="s">
        <v>562</v>
      </c>
      <c r="C876" s="565" t="s">
        <v>112</v>
      </c>
      <c r="D876" s="559" t="s">
        <v>29</v>
      </c>
      <c r="E876" s="352">
        <v>1</v>
      </c>
      <c r="F876" s="595">
        <v>64</v>
      </c>
      <c r="G876" s="595">
        <v>11</v>
      </c>
      <c r="H876" s="557"/>
      <c r="I876" s="557"/>
      <c r="J876" s="557"/>
      <c r="K876" s="557"/>
      <c r="L876" s="557"/>
      <c r="M876" s="557"/>
      <c r="N876" s="557"/>
      <c r="O876" s="557"/>
      <c r="P876" s="557"/>
      <c r="Q876" s="557"/>
      <c r="R876" s="557"/>
      <c r="S876" s="557"/>
      <c r="T876" s="557"/>
      <c r="U876" s="557"/>
      <c r="V876" s="557"/>
      <c r="W876" s="557"/>
      <c r="X876" s="557"/>
      <c r="Y876" s="557"/>
      <c r="Z876" s="557"/>
      <c r="AA876" s="557"/>
      <c r="AB876" s="557"/>
      <c r="AC876" s="557"/>
      <c r="AD876" s="557"/>
      <c r="AE876" s="557"/>
      <c r="AF876" s="729">
        <v>47</v>
      </c>
      <c r="AG876" s="729"/>
      <c r="AH876" s="729"/>
      <c r="AI876" s="729">
        <v>47</v>
      </c>
      <c r="AJ876" s="557"/>
      <c r="AK876" s="557"/>
      <c r="AL876" s="557"/>
      <c r="AM876" s="557"/>
      <c r="AN876" s="557"/>
      <c r="AO876" s="557"/>
      <c r="AP876" s="557"/>
      <c r="AQ876" s="557"/>
      <c r="AR876" s="341">
        <f t="shared" si="151"/>
        <v>47</v>
      </c>
      <c r="AS876" s="341"/>
      <c r="AT876" s="341"/>
      <c r="AU876" s="317">
        <f t="shared" si="152"/>
        <v>47</v>
      </c>
      <c r="AV876" s="332">
        <f t="shared" si="153"/>
        <v>4.6287878787878789E-3</v>
      </c>
      <c r="AW876" s="558">
        <f t="shared" si="154"/>
        <v>2.82E-3</v>
      </c>
      <c r="AX876" s="560"/>
      <c r="AY876" s="560"/>
      <c r="AZ876" s="359"/>
      <c r="BA876" s="359"/>
      <c r="BB876" s="348">
        <v>39</v>
      </c>
      <c r="BC876" s="594">
        <v>396</v>
      </c>
      <c r="BD876" s="350">
        <v>0.06</v>
      </c>
      <c r="BE876" s="565"/>
    </row>
    <row r="877" spans="1:57" s="351" customFormat="1" ht="15" customHeight="1" x14ac:dyDescent="0.25">
      <c r="A877" s="352">
        <v>4</v>
      </c>
      <c r="B877" s="422" t="s">
        <v>562</v>
      </c>
      <c r="C877" s="565" t="s">
        <v>112</v>
      </c>
      <c r="D877" s="559" t="s">
        <v>29</v>
      </c>
      <c r="E877" s="352">
        <v>4</v>
      </c>
      <c r="F877" s="595">
        <v>58</v>
      </c>
      <c r="G877" s="595">
        <v>11</v>
      </c>
      <c r="H877" s="557"/>
      <c r="I877" s="557"/>
      <c r="J877" s="557"/>
      <c r="K877" s="557"/>
      <c r="L877" s="557"/>
      <c r="M877" s="557"/>
      <c r="N877" s="557"/>
      <c r="O877" s="557"/>
      <c r="P877" s="557"/>
      <c r="Q877" s="557"/>
      <c r="R877" s="557"/>
      <c r="S877" s="557"/>
      <c r="T877" s="557"/>
      <c r="U877" s="557"/>
      <c r="V877" s="557"/>
      <c r="W877" s="557"/>
      <c r="X877" s="557"/>
      <c r="Y877" s="557"/>
      <c r="Z877" s="557"/>
      <c r="AA877" s="557"/>
      <c r="AB877" s="557"/>
      <c r="AC877" s="557"/>
      <c r="AD877" s="557"/>
      <c r="AE877" s="557"/>
      <c r="AF877" s="729">
        <v>70</v>
      </c>
      <c r="AG877" s="729"/>
      <c r="AH877" s="729"/>
      <c r="AI877" s="729">
        <v>70</v>
      </c>
      <c r="AJ877" s="557"/>
      <c r="AK877" s="557"/>
      <c r="AL877" s="557"/>
      <c r="AM877" s="557"/>
      <c r="AN877" s="557"/>
      <c r="AO877" s="557"/>
      <c r="AP877" s="557"/>
      <c r="AQ877" s="557"/>
      <c r="AR877" s="341">
        <f t="shared" si="151"/>
        <v>70</v>
      </c>
      <c r="AS877" s="341"/>
      <c r="AT877" s="341"/>
      <c r="AU877" s="317">
        <f t="shared" si="152"/>
        <v>70</v>
      </c>
      <c r="AV877" s="332">
        <f t="shared" si="153"/>
        <v>6.8939393939393932E-3</v>
      </c>
      <c r="AW877" s="558">
        <f t="shared" si="154"/>
        <v>4.2000000000000006E-3</v>
      </c>
      <c r="AX877" s="560"/>
      <c r="AY877" s="560"/>
      <c r="AZ877" s="359"/>
      <c r="BA877" s="359"/>
      <c r="BB877" s="348">
        <v>39</v>
      </c>
      <c r="BC877" s="594">
        <v>396</v>
      </c>
      <c r="BD877" s="350">
        <v>0.06</v>
      </c>
      <c r="BE877" s="565"/>
    </row>
    <row r="878" spans="1:57" s="351" customFormat="1" ht="15" customHeight="1" x14ac:dyDescent="0.25">
      <c r="A878" s="352">
        <v>5</v>
      </c>
      <c r="B878" s="422" t="s">
        <v>562</v>
      </c>
      <c r="C878" s="565" t="s">
        <v>112</v>
      </c>
      <c r="D878" s="559" t="s">
        <v>29</v>
      </c>
      <c r="E878" s="352">
        <v>20</v>
      </c>
      <c r="F878" s="595">
        <v>57</v>
      </c>
      <c r="G878" s="595">
        <v>558</v>
      </c>
      <c r="H878" s="557"/>
      <c r="I878" s="557"/>
      <c r="J878" s="557"/>
      <c r="K878" s="557"/>
      <c r="L878" s="557"/>
      <c r="M878" s="557"/>
      <c r="N878" s="557"/>
      <c r="O878" s="557"/>
      <c r="P878" s="557"/>
      <c r="Q878" s="557"/>
      <c r="R878" s="557"/>
      <c r="S878" s="557"/>
      <c r="T878" s="557"/>
      <c r="U878" s="557"/>
      <c r="V878" s="557"/>
      <c r="W878" s="557"/>
      <c r="X878" s="557"/>
      <c r="Y878" s="557"/>
      <c r="Z878" s="557"/>
      <c r="AA878" s="557"/>
      <c r="AB878" s="557"/>
      <c r="AC878" s="557"/>
      <c r="AD878" s="557"/>
      <c r="AE878" s="557"/>
      <c r="AF878" s="729">
        <v>183</v>
      </c>
      <c r="AG878" s="729"/>
      <c r="AH878" s="729"/>
      <c r="AI878" s="729">
        <v>183</v>
      </c>
      <c r="AJ878" s="557"/>
      <c r="AK878" s="557"/>
      <c r="AL878" s="557"/>
      <c r="AM878" s="557"/>
      <c r="AN878" s="557"/>
      <c r="AO878" s="557"/>
      <c r="AP878" s="557"/>
      <c r="AQ878" s="557"/>
      <c r="AR878" s="341">
        <f t="shared" si="151"/>
        <v>183</v>
      </c>
      <c r="AS878" s="341"/>
      <c r="AT878" s="341"/>
      <c r="AU878" s="317">
        <f t="shared" si="152"/>
        <v>183</v>
      </c>
      <c r="AV878" s="332">
        <f t="shared" si="153"/>
        <v>1.8022727272727274E-2</v>
      </c>
      <c r="AW878" s="558">
        <f t="shared" si="154"/>
        <v>1.098E-2</v>
      </c>
      <c r="AX878" s="560"/>
      <c r="AY878" s="560"/>
      <c r="AZ878" s="359"/>
      <c r="BA878" s="359"/>
      <c r="BB878" s="348">
        <v>39</v>
      </c>
      <c r="BC878" s="594">
        <v>396</v>
      </c>
      <c r="BD878" s="350">
        <v>0.06</v>
      </c>
      <c r="BE878" s="565"/>
    </row>
    <row r="879" spans="1:57" s="351" customFormat="1" ht="15" customHeight="1" x14ac:dyDescent="0.25">
      <c r="A879" s="352">
        <v>6</v>
      </c>
      <c r="B879" s="422" t="s">
        <v>562</v>
      </c>
      <c r="C879" s="565" t="s">
        <v>112</v>
      </c>
      <c r="D879" s="559" t="s">
        <v>29</v>
      </c>
      <c r="E879" s="352">
        <v>19</v>
      </c>
      <c r="F879" s="595">
        <v>57</v>
      </c>
      <c r="G879" s="595">
        <v>11</v>
      </c>
      <c r="H879" s="557"/>
      <c r="I879" s="557"/>
      <c r="J879" s="557"/>
      <c r="K879" s="557"/>
      <c r="L879" s="557"/>
      <c r="M879" s="557"/>
      <c r="N879" s="557"/>
      <c r="O879" s="557"/>
      <c r="P879" s="557"/>
      <c r="Q879" s="557"/>
      <c r="R879" s="557"/>
      <c r="S879" s="557"/>
      <c r="T879" s="557"/>
      <c r="U879" s="557"/>
      <c r="V879" s="557"/>
      <c r="W879" s="557"/>
      <c r="X879" s="557"/>
      <c r="Y879" s="557"/>
      <c r="Z879" s="557"/>
      <c r="AA879" s="557"/>
      <c r="AB879" s="557"/>
      <c r="AC879" s="557"/>
      <c r="AD879" s="557"/>
      <c r="AE879" s="557"/>
      <c r="AF879" s="729">
        <v>2594</v>
      </c>
      <c r="AG879" s="729"/>
      <c r="AH879" s="729"/>
      <c r="AI879" s="729">
        <v>2594</v>
      </c>
      <c r="AJ879" s="557"/>
      <c r="AK879" s="557"/>
      <c r="AL879" s="557"/>
      <c r="AM879" s="557"/>
      <c r="AN879" s="557"/>
      <c r="AO879" s="557"/>
      <c r="AP879" s="557"/>
      <c r="AQ879" s="557"/>
      <c r="AR879" s="341">
        <f t="shared" si="151"/>
        <v>2594</v>
      </c>
      <c r="AS879" s="341"/>
      <c r="AT879" s="341"/>
      <c r="AU879" s="317">
        <f t="shared" si="152"/>
        <v>2594</v>
      </c>
      <c r="AV879" s="332">
        <f t="shared" si="153"/>
        <v>0.25546969696969696</v>
      </c>
      <c r="AW879" s="558">
        <f t="shared" si="154"/>
        <v>0.15563999999999997</v>
      </c>
      <c r="AX879" s="560"/>
      <c r="AY879" s="560"/>
      <c r="AZ879" s="359"/>
      <c r="BA879" s="359"/>
      <c r="BB879" s="348">
        <v>39</v>
      </c>
      <c r="BC879" s="594">
        <v>396</v>
      </c>
      <c r="BD879" s="350">
        <v>0.06</v>
      </c>
      <c r="BE879" s="565"/>
    </row>
    <row r="880" spans="1:57" s="351" customFormat="1" ht="15" customHeight="1" x14ac:dyDescent="0.25">
      <c r="A880" s="352">
        <v>7</v>
      </c>
      <c r="B880" s="422" t="s">
        <v>562</v>
      </c>
      <c r="C880" s="565" t="s">
        <v>112</v>
      </c>
      <c r="D880" s="559" t="s">
        <v>29</v>
      </c>
      <c r="E880" s="352">
        <v>15</v>
      </c>
      <c r="F880" s="595">
        <v>57</v>
      </c>
      <c r="G880" s="595">
        <v>11</v>
      </c>
      <c r="H880" s="557"/>
      <c r="I880" s="557"/>
      <c r="J880" s="557"/>
      <c r="K880" s="557"/>
      <c r="L880" s="557"/>
      <c r="M880" s="557"/>
      <c r="N880" s="557"/>
      <c r="O880" s="557"/>
      <c r="P880" s="557"/>
      <c r="Q880" s="557"/>
      <c r="R880" s="557"/>
      <c r="S880" s="557"/>
      <c r="T880" s="557"/>
      <c r="U880" s="557"/>
      <c r="V880" s="557"/>
      <c r="W880" s="557"/>
      <c r="X880" s="557"/>
      <c r="Y880" s="557"/>
      <c r="Z880" s="557"/>
      <c r="AA880" s="557"/>
      <c r="AB880" s="557"/>
      <c r="AC880" s="557"/>
      <c r="AD880" s="557"/>
      <c r="AE880" s="557"/>
      <c r="AF880" s="729">
        <v>5</v>
      </c>
      <c r="AG880" s="729"/>
      <c r="AH880" s="729"/>
      <c r="AI880" s="729">
        <v>5</v>
      </c>
      <c r="AJ880" s="557"/>
      <c r="AK880" s="557"/>
      <c r="AL880" s="557"/>
      <c r="AM880" s="557"/>
      <c r="AN880" s="557"/>
      <c r="AO880" s="557"/>
      <c r="AP880" s="557"/>
      <c r="AQ880" s="557"/>
      <c r="AR880" s="341">
        <f t="shared" si="151"/>
        <v>5</v>
      </c>
      <c r="AS880" s="341"/>
      <c r="AT880" s="341"/>
      <c r="AU880" s="317">
        <f t="shared" si="152"/>
        <v>5</v>
      </c>
      <c r="AV880" s="332">
        <f t="shared" si="153"/>
        <v>4.9242424242424245E-4</v>
      </c>
      <c r="AW880" s="558">
        <f t="shared" si="154"/>
        <v>2.9999999999999997E-4</v>
      </c>
      <c r="AX880" s="560"/>
      <c r="AY880" s="560"/>
      <c r="AZ880" s="359"/>
      <c r="BA880" s="359"/>
      <c r="BB880" s="348">
        <v>39</v>
      </c>
      <c r="BC880" s="594">
        <v>396</v>
      </c>
      <c r="BD880" s="350">
        <v>0.06</v>
      </c>
      <c r="BE880" s="565"/>
    </row>
    <row r="881" spans="1:57" s="351" customFormat="1" ht="15" customHeight="1" x14ac:dyDescent="0.25">
      <c r="A881" s="352">
        <v>8</v>
      </c>
      <c r="B881" s="422" t="s">
        <v>562</v>
      </c>
      <c r="C881" s="565" t="s">
        <v>112</v>
      </c>
      <c r="D881" s="559" t="s">
        <v>29</v>
      </c>
      <c r="E881" s="352">
        <v>14</v>
      </c>
      <c r="F881" s="595">
        <v>57</v>
      </c>
      <c r="G881" s="595">
        <v>11</v>
      </c>
      <c r="H881" s="557"/>
      <c r="I881" s="557"/>
      <c r="J881" s="557"/>
      <c r="K881" s="557"/>
      <c r="L881" s="557"/>
      <c r="M881" s="557"/>
      <c r="N881" s="557"/>
      <c r="O881" s="557"/>
      <c r="P881" s="557"/>
      <c r="Q881" s="557"/>
      <c r="R881" s="557"/>
      <c r="S881" s="557"/>
      <c r="T881" s="557"/>
      <c r="U881" s="557"/>
      <c r="V881" s="557"/>
      <c r="W881" s="557"/>
      <c r="X881" s="557"/>
      <c r="Y881" s="557"/>
      <c r="Z881" s="557"/>
      <c r="AA881" s="557"/>
      <c r="AB881" s="557"/>
      <c r="AC881" s="557"/>
      <c r="AD881" s="557"/>
      <c r="AE881" s="557"/>
      <c r="AF881" s="729">
        <v>980</v>
      </c>
      <c r="AG881" s="729"/>
      <c r="AH881" s="729"/>
      <c r="AI881" s="729">
        <v>980</v>
      </c>
      <c r="AJ881" s="557"/>
      <c r="AK881" s="557"/>
      <c r="AL881" s="557"/>
      <c r="AM881" s="557"/>
      <c r="AN881" s="557"/>
      <c r="AO881" s="557"/>
      <c r="AP881" s="557"/>
      <c r="AQ881" s="557"/>
      <c r="AR881" s="341">
        <f t="shared" si="151"/>
        <v>980</v>
      </c>
      <c r="AS881" s="341"/>
      <c r="AT881" s="341"/>
      <c r="AU881" s="317">
        <f t="shared" si="152"/>
        <v>980</v>
      </c>
      <c r="AV881" s="332">
        <f t="shared" si="153"/>
        <v>9.6515151515151512E-2</v>
      </c>
      <c r="AW881" s="558">
        <f t="shared" si="154"/>
        <v>5.8799999999999998E-2</v>
      </c>
      <c r="AX881" s="560"/>
      <c r="AY881" s="560"/>
      <c r="AZ881" s="359"/>
      <c r="BA881" s="359"/>
      <c r="BB881" s="348">
        <v>39</v>
      </c>
      <c r="BC881" s="594">
        <v>396</v>
      </c>
      <c r="BD881" s="350">
        <v>0.06</v>
      </c>
      <c r="BE881" s="565"/>
    </row>
    <row r="882" spans="1:57" s="351" customFormat="1" ht="15" customHeight="1" x14ac:dyDescent="0.25">
      <c r="A882" s="352">
        <v>9</v>
      </c>
      <c r="B882" s="422" t="s">
        <v>562</v>
      </c>
      <c r="C882" s="565" t="s">
        <v>112</v>
      </c>
      <c r="D882" s="559" t="s">
        <v>29</v>
      </c>
      <c r="E882" s="352">
        <v>10</v>
      </c>
      <c r="F882" s="595">
        <v>57</v>
      </c>
      <c r="G882" s="595">
        <v>11</v>
      </c>
      <c r="H882" s="557"/>
      <c r="I882" s="557"/>
      <c r="J882" s="557"/>
      <c r="K882" s="557"/>
      <c r="L882" s="557"/>
      <c r="M882" s="557"/>
      <c r="N882" s="557"/>
      <c r="O882" s="557"/>
      <c r="P882" s="557"/>
      <c r="Q882" s="557"/>
      <c r="R882" s="557"/>
      <c r="S882" s="557"/>
      <c r="T882" s="557"/>
      <c r="U882" s="557"/>
      <c r="V882" s="557"/>
      <c r="W882" s="557"/>
      <c r="X882" s="557"/>
      <c r="Y882" s="557"/>
      <c r="Z882" s="557"/>
      <c r="AA882" s="557"/>
      <c r="AB882" s="557"/>
      <c r="AC882" s="557"/>
      <c r="AD882" s="557"/>
      <c r="AE882" s="557"/>
      <c r="AF882" s="729">
        <v>175</v>
      </c>
      <c r="AG882" s="729"/>
      <c r="AH882" s="729"/>
      <c r="AI882" s="729">
        <v>175</v>
      </c>
      <c r="AJ882" s="557"/>
      <c r="AK882" s="557"/>
      <c r="AL882" s="557"/>
      <c r="AM882" s="557"/>
      <c r="AN882" s="557"/>
      <c r="AO882" s="557"/>
      <c r="AP882" s="557"/>
      <c r="AQ882" s="557"/>
      <c r="AR882" s="341">
        <f t="shared" si="151"/>
        <v>175</v>
      </c>
      <c r="AS882" s="341"/>
      <c r="AT882" s="341"/>
      <c r="AU882" s="317">
        <f t="shared" si="152"/>
        <v>175</v>
      </c>
      <c r="AV882" s="332">
        <f t="shared" si="153"/>
        <v>1.7234848484848485E-2</v>
      </c>
      <c r="AW882" s="558">
        <f t="shared" si="154"/>
        <v>1.0500000000000001E-2</v>
      </c>
      <c r="AX882" s="560"/>
      <c r="AY882" s="560"/>
      <c r="AZ882" s="359"/>
      <c r="BA882" s="359"/>
      <c r="BB882" s="348">
        <v>39</v>
      </c>
      <c r="BC882" s="594">
        <v>396</v>
      </c>
      <c r="BD882" s="350">
        <v>0.06</v>
      </c>
      <c r="BE882" s="565"/>
    </row>
    <row r="883" spans="1:57" s="351" customFormat="1" ht="15" customHeight="1" x14ac:dyDescent="0.25">
      <c r="A883" s="352">
        <v>10</v>
      </c>
      <c r="B883" s="422" t="s">
        <v>562</v>
      </c>
      <c r="C883" s="565" t="s">
        <v>112</v>
      </c>
      <c r="D883" s="559" t="s">
        <v>29</v>
      </c>
      <c r="E883" s="352">
        <v>82</v>
      </c>
      <c r="F883" s="595">
        <v>55</v>
      </c>
      <c r="G883" s="595" t="s">
        <v>480</v>
      </c>
      <c r="H883" s="557"/>
      <c r="I883" s="557"/>
      <c r="J883" s="557"/>
      <c r="K883" s="557"/>
      <c r="L883" s="557"/>
      <c r="M883" s="557"/>
      <c r="N883" s="557"/>
      <c r="O883" s="557"/>
      <c r="P883" s="557"/>
      <c r="Q883" s="557"/>
      <c r="R883" s="557"/>
      <c r="S883" s="557"/>
      <c r="T883" s="557"/>
      <c r="U883" s="557"/>
      <c r="V883" s="557"/>
      <c r="W883" s="557"/>
      <c r="X883" s="557"/>
      <c r="Y883" s="557"/>
      <c r="Z883" s="557"/>
      <c r="AA883" s="557"/>
      <c r="AB883" s="557"/>
      <c r="AC883" s="557"/>
      <c r="AD883" s="557"/>
      <c r="AE883" s="557"/>
      <c r="AF883" s="729">
        <v>792</v>
      </c>
      <c r="AG883" s="729"/>
      <c r="AH883" s="729"/>
      <c r="AI883" s="729">
        <v>792</v>
      </c>
      <c r="AJ883" s="557"/>
      <c r="AK883" s="557"/>
      <c r="AL883" s="557"/>
      <c r="AM883" s="557"/>
      <c r="AN883" s="557"/>
      <c r="AO883" s="557"/>
      <c r="AP883" s="557"/>
      <c r="AQ883" s="557"/>
      <c r="AR883" s="341">
        <f t="shared" si="151"/>
        <v>792</v>
      </c>
      <c r="AS883" s="341"/>
      <c r="AT883" s="341"/>
      <c r="AU883" s="317">
        <f t="shared" si="152"/>
        <v>792</v>
      </c>
      <c r="AV883" s="332">
        <f t="shared" si="153"/>
        <v>7.8E-2</v>
      </c>
      <c r="AW883" s="558">
        <f t="shared" si="154"/>
        <v>4.7519999999999993E-2</v>
      </c>
      <c r="AX883" s="560"/>
      <c r="AY883" s="560"/>
      <c r="AZ883" s="359"/>
      <c r="BA883" s="359"/>
      <c r="BB883" s="348">
        <v>39</v>
      </c>
      <c r="BC883" s="594">
        <v>396</v>
      </c>
      <c r="BD883" s="350">
        <v>0.06</v>
      </c>
      <c r="BE883" s="565"/>
    </row>
    <row r="884" spans="1:57" s="351" customFormat="1" ht="15" customHeight="1" x14ac:dyDescent="0.25">
      <c r="A884" s="352">
        <v>11</v>
      </c>
      <c r="B884" s="422" t="s">
        <v>562</v>
      </c>
      <c r="C884" s="565" t="s">
        <v>112</v>
      </c>
      <c r="D884" s="559" t="s">
        <v>29</v>
      </c>
      <c r="E884" s="352">
        <v>61</v>
      </c>
      <c r="F884" s="595">
        <v>55</v>
      </c>
      <c r="G884" s="595" t="s">
        <v>480</v>
      </c>
      <c r="H884" s="557"/>
      <c r="I884" s="557"/>
      <c r="J884" s="557"/>
      <c r="K884" s="557"/>
      <c r="L884" s="557"/>
      <c r="M884" s="557"/>
      <c r="N884" s="557"/>
      <c r="O884" s="557"/>
      <c r="P884" s="557"/>
      <c r="Q884" s="557"/>
      <c r="R884" s="557"/>
      <c r="S884" s="557"/>
      <c r="T884" s="557"/>
      <c r="U884" s="557"/>
      <c r="V884" s="557"/>
      <c r="W884" s="557"/>
      <c r="X884" s="557"/>
      <c r="Y884" s="557"/>
      <c r="Z884" s="557"/>
      <c r="AA884" s="557"/>
      <c r="AB884" s="557"/>
      <c r="AC884" s="557"/>
      <c r="AD884" s="557"/>
      <c r="AE884" s="557"/>
      <c r="AF884" s="729">
        <v>6</v>
      </c>
      <c r="AG884" s="729"/>
      <c r="AH884" s="729"/>
      <c r="AI884" s="729">
        <v>6</v>
      </c>
      <c r="AJ884" s="557"/>
      <c r="AK884" s="557"/>
      <c r="AL884" s="557"/>
      <c r="AM884" s="557"/>
      <c r="AN884" s="557"/>
      <c r="AO884" s="557"/>
      <c r="AP884" s="557"/>
      <c r="AQ884" s="557"/>
      <c r="AR884" s="341">
        <f t="shared" si="151"/>
        <v>6</v>
      </c>
      <c r="AS884" s="341"/>
      <c r="AT884" s="341"/>
      <c r="AU884" s="317">
        <f t="shared" si="152"/>
        <v>6</v>
      </c>
      <c r="AV884" s="332">
        <f t="shared" si="153"/>
        <v>5.9090909090909094E-4</v>
      </c>
      <c r="AW884" s="558">
        <f t="shared" si="154"/>
        <v>3.5999999999999997E-4</v>
      </c>
      <c r="AX884" s="560"/>
      <c r="AY884" s="560"/>
      <c r="AZ884" s="359"/>
      <c r="BA884" s="359"/>
      <c r="BB884" s="348">
        <v>39</v>
      </c>
      <c r="BC884" s="594">
        <v>396</v>
      </c>
      <c r="BD884" s="350">
        <v>0.06</v>
      </c>
      <c r="BE884" s="565"/>
    </row>
    <row r="885" spans="1:57" s="351" customFormat="1" ht="15" customHeight="1" x14ac:dyDescent="0.25">
      <c r="A885" s="352">
        <v>12</v>
      </c>
      <c r="B885" s="422" t="s">
        <v>562</v>
      </c>
      <c r="C885" s="742" t="s">
        <v>112</v>
      </c>
      <c r="D885" s="333" t="s">
        <v>29</v>
      </c>
      <c r="E885" s="352">
        <v>57</v>
      </c>
      <c r="F885" s="352">
        <v>55</v>
      </c>
      <c r="G885" s="352">
        <v>558</v>
      </c>
      <c r="H885" s="556"/>
      <c r="I885" s="556"/>
      <c r="J885" s="556"/>
      <c r="K885" s="341"/>
      <c r="L885" s="341">
        <v>453</v>
      </c>
      <c r="M885" s="341"/>
      <c r="N885" s="341"/>
      <c r="O885" s="341">
        <v>453</v>
      </c>
      <c r="P885" s="556"/>
      <c r="Q885" s="556"/>
      <c r="R885" s="556"/>
      <c r="S885" s="556"/>
      <c r="T885" s="556"/>
      <c r="U885" s="556"/>
      <c r="V885" s="556"/>
      <c r="W885" s="556"/>
      <c r="X885" s="341"/>
      <c r="Y885" s="341"/>
      <c r="Z885" s="341"/>
      <c r="AA885" s="341"/>
      <c r="AB885" s="556"/>
      <c r="AC885" s="556"/>
      <c r="AD885" s="556"/>
      <c r="AE885" s="556"/>
      <c r="AF885" s="556"/>
      <c r="AG885" s="556"/>
      <c r="AH885" s="556"/>
      <c r="AI885" s="556"/>
      <c r="AJ885" s="341"/>
      <c r="AK885" s="341"/>
      <c r="AL885" s="341"/>
      <c r="AM885" s="341"/>
      <c r="AN885" s="341"/>
      <c r="AO885" s="341"/>
      <c r="AP885" s="341"/>
      <c r="AQ885" s="341"/>
      <c r="AR885" s="341">
        <f t="shared" si="151"/>
        <v>453</v>
      </c>
      <c r="AS885" s="341"/>
      <c r="AT885" s="341"/>
      <c r="AU885" s="317">
        <f t="shared" si="152"/>
        <v>453</v>
      </c>
      <c r="AV885" s="332">
        <f t="shared" si="153"/>
        <v>4.4613636363636369E-2</v>
      </c>
      <c r="AW885" s="558">
        <f t="shared" si="154"/>
        <v>2.7179999999999999E-2</v>
      </c>
      <c r="AX885" s="352"/>
      <c r="AY885" s="352"/>
      <c r="AZ885" s="359"/>
      <c r="BA885" s="359"/>
      <c r="BB885" s="348">
        <v>39</v>
      </c>
      <c r="BC885" s="594">
        <v>396</v>
      </c>
      <c r="BD885" s="350">
        <v>0.06</v>
      </c>
      <c r="BE885" s="422"/>
    </row>
    <row r="886" spans="1:57" s="351" customFormat="1" ht="15" customHeight="1" x14ac:dyDescent="0.25">
      <c r="A886" s="352">
        <v>13</v>
      </c>
      <c r="B886" s="422" t="s">
        <v>562</v>
      </c>
      <c r="C886" s="565" t="s">
        <v>112</v>
      </c>
      <c r="D886" s="559" t="s">
        <v>29</v>
      </c>
      <c r="E886" s="352">
        <v>7</v>
      </c>
      <c r="F886" s="595">
        <v>55</v>
      </c>
      <c r="G886" s="595">
        <v>11</v>
      </c>
      <c r="H886" s="557"/>
      <c r="I886" s="557"/>
      <c r="J886" s="557"/>
      <c r="K886" s="557"/>
      <c r="L886" s="557"/>
      <c r="M886" s="557"/>
      <c r="N886" s="557"/>
      <c r="O886" s="557"/>
      <c r="P886" s="557"/>
      <c r="Q886" s="557"/>
      <c r="R886" s="557"/>
      <c r="S886" s="557"/>
      <c r="T886" s="557"/>
      <c r="U886" s="557"/>
      <c r="V886" s="557"/>
      <c r="W886" s="557"/>
      <c r="X886" s="557"/>
      <c r="Y886" s="557"/>
      <c r="Z886" s="557"/>
      <c r="AA886" s="557"/>
      <c r="AB886" s="557"/>
      <c r="AC886" s="557"/>
      <c r="AD886" s="557"/>
      <c r="AE886" s="557"/>
      <c r="AF886" s="729">
        <v>8</v>
      </c>
      <c r="AG886" s="729"/>
      <c r="AH886" s="729"/>
      <c r="AI886" s="729">
        <v>8</v>
      </c>
      <c r="AJ886" s="557"/>
      <c r="AK886" s="557"/>
      <c r="AL886" s="557"/>
      <c r="AM886" s="557"/>
      <c r="AN886" s="557"/>
      <c r="AO886" s="557"/>
      <c r="AP886" s="557"/>
      <c r="AQ886" s="557"/>
      <c r="AR886" s="341">
        <f t="shared" si="151"/>
        <v>8</v>
      </c>
      <c r="AS886" s="341"/>
      <c r="AT886" s="341"/>
      <c r="AU886" s="317">
        <f t="shared" si="152"/>
        <v>8</v>
      </c>
      <c r="AV886" s="332">
        <f t="shared" si="153"/>
        <v>7.8787878787878792E-4</v>
      </c>
      <c r="AW886" s="558">
        <f t="shared" si="154"/>
        <v>4.7999999999999996E-4</v>
      </c>
      <c r="AX886" s="560"/>
      <c r="AY886" s="560"/>
      <c r="AZ886" s="359"/>
      <c r="BA886" s="359"/>
      <c r="BB886" s="348">
        <v>39</v>
      </c>
      <c r="BC886" s="594">
        <v>396</v>
      </c>
      <c r="BD886" s="350">
        <v>0.06</v>
      </c>
      <c r="BE886" s="565"/>
    </row>
    <row r="887" spans="1:57" s="351" customFormat="1" ht="15" customHeight="1" x14ac:dyDescent="0.25">
      <c r="A887" s="352">
        <v>14</v>
      </c>
      <c r="B887" s="422" t="s">
        <v>562</v>
      </c>
      <c r="C887" s="565" t="s">
        <v>112</v>
      </c>
      <c r="D887" s="559" t="s">
        <v>29</v>
      </c>
      <c r="E887" s="352">
        <v>43</v>
      </c>
      <c r="F887" s="595">
        <v>54</v>
      </c>
      <c r="G887" s="595">
        <v>558</v>
      </c>
      <c r="H887" s="557"/>
      <c r="I887" s="557"/>
      <c r="J887" s="557"/>
      <c r="K887" s="557"/>
      <c r="L887" s="557"/>
      <c r="M887" s="557"/>
      <c r="N887" s="557"/>
      <c r="O887" s="557"/>
      <c r="P887" s="557"/>
      <c r="Q887" s="557"/>
      <c r="R887" s="557"/>
      <c r="S887" s="557"/>
      <c r="T887" s="557"/>
      <c r="U887" s="557"/>
      <c r="V887" s="557"/>
      <c r="W887" s="557"/>
      <c r="X887" s="557"/>
      <c r="Y887" s="557"/>
      <c r="Z887" s="557"/>
      <c r="AA887" s="557"/>
      <c r="AB887" s="557"/>
      <c r="AC887" s="557"/>
      <c r="AD887" s="557"/>
      <c r="AE887" s="557"/>
      <c r="AF887" s="729">
        <v>245</v>
      </c>
      <c r="AG887" s="729"/>
      <c r="AH887" s="729"/>
      <c r="AI887" s="729">
        <v>245</v>
      </c>
      <c r="AJ887" s="557"/>
      <c r="AK887" s="557"/>
      <c r="AL887" s="557"/>
      <c r="AM887" s="557"/>
      <c r="AN887" s="557"/>
      <c r="AO887" s="557"/>
      <c r="AP887" s="557"/>
      <c r="AQ887" s="557"/>
      <c r="AR887" s="341">
        <f t="shared" si="151"/>
        <v>245</v>
      </c>
      <c r="AS887" s="341"/>
      <c r="AT887" s="341"/>
      <c r="AU887" s="317">
        <f t="shared" si="152"/>
        <v>245</v>
      </c>
      <c r="AV887" s="332">
        <f t="shared" si="153"/>
        <v>2.4128787878787878E-2</v>
      </c>
      <c r="AW887" s="558">
        <f t="shared" si="154"/>
        <v>1.47E-2</v>
      </c>
      <c r="AX887" s="560"/>
      <c r="AY887" s="560"/>
      <c r="AZ887" s="359"/>
      <c r="BA887" s="359"/>
      <c r="BB887" s="348">
        <v>39</v>
      </c>
      <c r="BC887" s="594">
        <v>396</v>
      </c>
      <c r="BD887" s="350">
        <v>0.06</v>
      </c>
      <c r="BE887" s="565"/>
    </row>
    <row r="888" spans="1:57" s="351" customFormat="1" ht="15" customHeight="1" x14ac:dyDescent="0.25">
      <c r="A888" s="352">
        <v>15</v>
      </c>
      <c r="B888" s="422" t="s">
        <v>562</v>
      </c>
      <c r="C888" s="565" t="s">
        <v>112</v>
      </c>
      <c r="D888" s="559" t="s">
        <v>29</v>
      </c>
      <c r="E888" s="352">
        <v>6</v>
      </c>
      <c r="F888" s="595">
        <v>54</v>
      </c>
      <c r="G888" s="595">
        <v>33</v>
      </c>
      <c r="H888" s="557"/>
      <c r="I888" s="557"/>
      <c r="J888" s="557"/>
      <c r="K888" s="557"/>
      <c r="L888" s="557"/>
      <c r="M888" s="557"/>
      <c r="N888" s="557"/>
      <c r="O888" s="557"/>
      <c r="P888" s="557"/>
      <c r="Q888" s="557"/>
      <c r="R888" s="557"/>
      <c r="S888" s="557"/>
      <c r="T888" s="557"/>
      <c r="U888" s="557"/>
      <c r="V888" s="557"/>
      <c r="W888" s="557"/>
      <c r="X888" s="557"/>
      <c r="Y888" s="557"/>
      <c r="Z888" s="557"/>
      <c r="AA888" s="557"/>
      <c r="AB888" s="557"/>
      <c r="AC888" s="557"/>
      <c r="AD888" s="557"/>
      <c r="AE888" s="557"/>
      <c r="AF888" s="729">
        <v>7</v>
      </c>
      <c r="AG888" s="729"/>
      <c r="AH888" s="729"/>
      <c r="AI888" s="729">
        <v>7</v>
      </c>
      <c r="AJ888" s="557"/>
      <c r="AK888" s="557"/>
      <c r="AL888" s="557"/>
      <c r="AM888" s="557"/>
      <c r="AN888" s="557"/>
      <c r="AO888" s="557"/>
      <c r="AP888" s="557"/>
      <c r="AQ888" s="557"/>
      <c r="AR888" s="341">
        <f t="shared" si="151"/>
        <v>7</v>
      </c>
      <c r="AS888" s="341"/>
      <c r="AT888" s="341"/>
      <c r="AU888" s="317">
        <f t="shared" si="152"/>
        <v>7</v>
      </c>
      <c r="AV888" s="332">
        <f t="shared" si="153"/>
        <v>6.8939393939393932E-4</v>
      </c>
      <c r="AW888" s="558">
        <f t="shared" si="154"/>
        <v>4.1999999999999996E-4</v>
      </c>
      <c r="AX888" s="560"/>
      <c r="AY888" s="560"/>
      <c r="AZ888" s="359"/>
      <c r="BA888" s="359"/>
      <c r="BB888" s="348">
        <v>39</v>
      </c>
      <c r="BC888" s="594">
        <v>396</v>
      </c>
      <c r="BD888" s="350">
        <v>0.06</v>
      </c>
      <c r="BE888" s="565"/>
    </row>
    <row r="889" spans="1:57" s="351" customFormat="1" ht="15" customHeight="1" x14ac:dyDescent="0.25">
      <c r="A889" s="352">
        <v>16</v>
      </c>
      <c r="B889" s="422" t="s">
        <v>562</v>
      </c>
      <c r="C889" s="565" t="s">
        <v>112</v>
      </c>
      <c r="D889" s="559" t="s">
        <v>29</v>
      </c>
      <c r="E889" s="352">
        <v>5</v>
      </c>
      <c r="F889" s="595">
        <v>54</v>
      </c>
      <c r="G889" s="595">
        <v>33</v>
      </c>
      <c r="H889" s="557"/>
      <c r="I889" s="557"/>
      <c r="J889" s="557"/>
      <c r="K889" s="557"/>
      <c r="L889" s="557"/>
      <c r="M889" s="557"/>
      <c r="N889" s="557"/>
      <c r="O889" s="557"/>
      <c r="P889" s="557"/>
      <c r="Q889" s="557"/>
      <c r="R889" s="557"/>
      <c r="S889" s="557"/>
      <c r="T889" s="557"/>
      <c r="U889" s="557"/>
      <c r="V889" s="557"/>
      <c r="W889" s="557"/>
      <c r="X889" s="557"/>
      <c r="Y889" s="557"/>
      <c r="Z889" s="557"/>
      <c r="AA889" s="557"/>
      <c r="AB889" s="557"/>
      <c r="AC889" s="557"/>
      <c r="AD889" s="557"/>
      <c r="AE889" s="557"/>
      <c r="AF889" s="729">
        <v>560</v>
      </c>
      <c r="AG889" s="729"/>
      <c r="AH889" s="729"/>
      <c r="AI889" s="729">
        <v>560</v>
      </c>
      <c r="AJ889" s="557"/>
      <c r="AK889" s="557"/>
      <c r="AL889" s="557"/>
      <c r="AM889" s="557"/>
      <c r="AN889" s="557"/>
      <c r="AO889" s="557"/>
      <c r="AP889" s="557"/>
      <c r="AQ889" s="557"/>
      <c r="AR889" s="341">
        <f t="shared" si="151"/>
        <v>560</v>
      </c>
      <c r="AS889" s="341"/>
      <c r="AT889" s="341"/>
      <c r="AU889" s="317">
        <f t="shared" si="152"/>
        <v>560</v>
      </c>
      <c r="AV889" s="332">
        <f t="shared" si="153"/>
        <v>5.5151515151515146E-2</v>
      </c>
      <c r="AW889" s="558">
        <f t="shared" si="154"/>
        <v>3.3600000000000005E-2</v>
      </c>
      <c r="AX889" s="560"/>
      <c r="AY889" s="560"/>
      <c r="AZ889" s="359"/>
      <c r="BA889" s="359"/>
      <c r="BB889" s="348">
        <v>39</v>
      </c>
      <c r="BC889" s="594">
        <v>396</v>
      </c>
      <c r="BD889" s="350">
        <v>0.06</v>
      </c>
      <c r="BE889" s="565"/>
    </row>
    <row r="890" spans="1:57" s="351" customFormat="1" ht="15" customHeight="1" x14ac:dyDescent="0.25">
      <c r="A890" s="352">
        <v>17</v>
      </c>
      <c r="B890" s="422" t="s">
        <v>562</v>
      </c>
      <c r="C890" s="565" t="s">
        <v>112</v>
      </c>
      <c r="D890" s="559" t="s">
        <v>29</v>
      </c>
      <c r="E890" s="352">
        <v>59</v>
      </c>
      <c r="F890" s="595">
        <v>53</v>
      </c>
      <c r="G890" s="595">
        <v>603</v>
      </c>
      <c r="H890" s="557"/>
      <c r="I890" s="557"/>
      <c r="J890" s="557"/>
      <c r="K890" s="557"/>
      <c r="L890" s="557"/>
      <c r="M890" s="557"/>
      <c r="N890" s="557"/>
      <c r="O890" s="557"/>
      <c r="P890" s="557"/>
      <c r="Q890" s="557"/>
      <c r="R890" s="557"/>
      <c r="S890" s="557"/>
      <c r="T890" s="557"/>
      <c r="U890" s="557"/>
      <c r="V890" s="557"/>
      <c r="W890" s="557"/>
      <c r="X890" s="557"/>
      <c r="Y890" s="557"/>
      <c r="Z890" s="557"/>
      <c r="AA890" s="557"/>
      <c r="AB890" s="557"/>
      <c r="AC890" s="557"/>
      <c r="AD890" s="557"/>
      <c r="AE890" s="557"/>
      <c r="AF890" s="729">
        <v>63</v>
      </c>
      <c r="AG890" s="729"/>
      <c r="AH890" s="729"/>
      <c r="AI890" s="729">
        <v>63</v>
      </c>
      <c r="AJ890" s="557"/>
      <c r="AK890" s="557"/>
      <c r="AL890" s="557"/>
      <c r="AM890" s="557"/>
      <c r="AN890" s="557"/>
      <c r="AO890" s="557"/>
      <c r="AP890" s="557"/>
      <c r="AQ890" s="557"/>
      <c r="AR890" s="341">
        <f t="shared" si="151"/>
        <v>63</v>
      </c>
      <c r="AS890" s="341"/>
      <c r="AT890" s="341"/>
      <c r="AU890" s="317">
        <f t="shared" si="152"/>
        <v>63</v>
      </c>
      <c r="AV890" s="332">
        <f t="shared" si="153"/>
        <v>6.2045454545454539E-3</v>
      </c>
      <c r="AW890" s="558">
        <f t="shared" si="154"/>
        <v>3.7799999999999999E-3</v>
      </c>
      <c r="AX890" s="560"/>
      <c r="AY890" s="560"/>
      <c r="AZ890" s="359"/>
      <c r="BA890" s="359"/>
      <c r="BB890" s="348">
        <v>39</v>
      </c>
      <c r="BC890" s="594">
        <v>396</v>
      </c>
      <c r="BD890" s="350">
        <v>0.06</v>
      </c>
      <c r="BE890" s="565"/>
    </row>
    <row r="891" spans="1:57" s="351" customFormat="1" ht="15" customHeight="1" x14ac:dyDescent="0.25">
      <c r="A891" s="352">
        <v>18</v>
      </c>
      <c r="B891" s="422" t="s">
        <v>562</v>
      </c>
      <c r="C891" s="565" t="s">
        <v>112</v>
      </c>
      <c r="D891" s="559" t="s">
        <v>29</v>
      </c>
      <c r="E891" s="352">
        <v>53</v>
      </c>
      <c r="F891" s="595">
        <v>53</v>
      </c>
      <c r="G891" s="595">
        <v>603</v>
      </c>
      <c r="H891" s="557"/>
      <c r="I891" s="557"/>
      <c r="J891" s="557"/>
      <c r="K891" s="557"/>
      <c r="L891" s="557"/>
      <c r="M891" s="557"/>
      <c r="N891" s="557"/>
      <c r="O891" s="557"/>
      <c r="P891" s="557"/>
      <c r="Q891" s="557"/>
      <c r="R891" s="557"/>
      <c r="S891" s="557"/>
      <c r="T891" s="557"/>
      <c r="U891" s="557"/>
      <c r="V891" s="557"/>
      <c r="W891" s="557"/>
      <c r="X891" s="557"/>
      <c r="Y891" s="557"/>
      <c r="Z891" s="557"/>
      <c r="AA891" s="557"/>
      <c r="AB891" s="557"/>
      <c r="AC891" s="557"/>
      <c r="AD891" s="557"/>
      <c r="AE891" s="557"/>
      <c r="AF891" s="729">
        <v>245</v>
      </c>
      <c r="AG891" s="729"/>
      <c r="AH891" s="729"/>
      <c r="AI891" s="729">
        <v>245</v>
      </c>
      <c r="AJ891" s="557"/>
      <c r="AK891" s="557"/>
      <c r="AL891" s="557"/>
      <c r="AM891" s="557"/>
      <c r="AN891" s="557"/>
      <c r="AO891" s="557"/>
      <c r="AP891" s="557"/>
      <c r="AQ891" s="557"/>
      <c r="AR891" s="341">
        <f t="shared" si="151"/>
        <v>245</v>
      </c>
      <c r="AS891" s="341"/>
      <c r="AT891" s="341"/>
      <c r="AU891" s="317">
        <f t="shared" si="152"/>
        <v>245</v>
      </c>
      <c r="AV891" s="332">
        <f t="shared" si="153"/>
        <v>2.4128787878787878E-2</v>
      </c>
      <c r="AW891" s="558">
        <f t="shared" si="154"/>
        <v>1.47E-2</v>
      </c>
      <c r="AX891" s="560"/>
      <c r="AY891" s="560"/>
      <c r="AZ891" s="359"/>
      <c r="BA891" s="359"/>
      <c r="BB891" s="348">
        <v>39</v>
      </c>
      <c r="BC891" s="594">
        <v>396</v>
      </c>
      <c r="BD891" s="350">
        <v>0.06</v>
      </c>
      <c r="BE891" s="565"/>
    </row>
    <row r="892" spans="1:57" s="351" customFormat="1" ht="15" customHeight="1" x14ac:dyDescent="0.25">
      <c r="A892" s="352">
        <v>19</v>
      </c>
      <c r="B892" s="422" t="s">
        <v>562</v>
      </c>
      <c r="C892" s="565" t="s">
        <v>112</v>
      </c>
      <c r="D892" s="559" t="s">
        <v>29</v>
      </c>
      <c r="E892" s="352">
        <v>21</v>
      </c>
      <c r="F892" s="595">
        <v>53</v>
      </c>
      <c r="G892" s="595">
        <v>33</v>
      </c>
      <c r="H892" s="557"/>
      <c r="I892" s="557"/>
      <c r="J892" s="557"/>
      <c r="K892" s="557"/>
      <c r="L892" s="557"/>
      <c r="M892" s="557"/>
      <c r="N892" s="557"/>
      <c r="O892" s="557"/>
      <c r="P892" s="557"/>
      <c r="Q892" s="557"/>
      <c r="R892" s="557"/>
      <c r="S892" s="557"/>
      <c r="T892" s="557"/>
      <c r="U892" s="557"/>
      <c r="V892" s="557"/>
      <c r="W892" s="557"/>
      <c r="X892" s="557"/>
      <c r="Y892" s="557"/>
      <c r="Z892" s="557"/>
      <c r="AA892" s="557"/>
      <c r="AB892" s="557"/>
      <c r="AC892" s="557"/>
      <c r="AD892" s="557"/>
      <c r="AE892" s="557"/>
      <c r="AF892" s="729">
        <v>2605</v>
      </c>
      <c r="AG892" s="729"/>
      <c r="AH892" s="729"/>
      <c r="AI892" s="729">
        <v>2605</v>
      </c>
      <c r="AJ892" s="557"/>
      <c r="AK892" s="557"/>
      <c r="AL892" s="557"/>
      <c r="AM892" s="557"/>
      <c r="AN892" s="557"/>
      <c r="AO892" s="557"/>
      <c r="AP892" s="557"/>
      <c r="AQ892" s="557"/>
      <c r="AR892" s="341">
        <f t="shared" si="151"/>
        <v>2605</v>
      </c>
      <c r="AS892" s="341"/>
      <c r="AT892" s="341"/>
      <c r="AU892" s="317">
        <f t="shared" si="152"/>
        <v>2605</v>
      </c>
      <c r="AV892" s="332">
        <f t="shared" si="153"/>
        <v>0.25655303030303034</v>
      </c>
      <c r="AW892" s="558">
        <f t="shared" si="154"/>
        <v>0.15629999999999999</v>
      </c>
      <c r="AX892" s="560"/>
      <c r="AY892" s="560"/>
      <c r="AZ892" s="359"/>
      <c r="BA892" s="359"/>
      <c r="BB892" s="348">
        <v>39</v>
      </c>
      <c r="BC892" s="594">
        <v>396</v>
      </c>
      <c r="BD892" s="350">
        <v>0.06</v>
      </c>
      <c r="BE892" s="565"/>
    </row>
    <row r="893" spans="1:57" s="351" customFormat="1" ht="15" customHeight="1" x14ac:dyDescent="0.25">
      <c r="A893" s="352">
        <v>20</v>
      </c>
      <c r="B893" s="422" t="s">
        <v>562</v>
      </c>
      <c r="C893" s="565" t="s">
        <v>112</v>
      </c>
      <c r="D893" s="559" t="s">
        <v>29</v>
      </c>
      <c r="E893" s="352">
        <v>20</v>
      </c>
      <c r="F893" s="595">
        <v>53</v>
      </c>
      <c r="G893" s="595">
        <v>33</v>
      </c>
      <c r="H893" s="557"/>
      <c r="I893" s="557"/>
      <c r="J893" s="557"/>
      <c r="K893" s="557"/>
      <c r="L893" s="557"/>
      <c r="M893" s="557"/>
      <c r="N893" s="557"/>
      <c r="O893" s="557"/>
      <c r="P893" s="557"/>
      <c r="Q893" s="557"/>
      <c r="R893" s="557"/>
      <c r="S893" s="557"/>
      <c r="T893" s="557"/>
      <c r="U893" s="557"/>
      <c r="V893" s="557"/>
      <c r="W893" s="557"/>
      <c r="X893" s="557"/>
      <c r="Y893" s="557"/>
      <c r="Z893" s="557"/>
      <c r="AA893" s="557"/>
      <c r="AB893" s="557"/>
      <c r="AC893" s="557"/>
      <c r="AD893" s="557"/>
      <c r="AE893" s="557"/>
      <c r="AF893" s="729">
        <v>2790</v>
      </c>
      <c r="AG893" s="729"/>
      <c r="AH893" s="729"/>
      <c r="AI893" s="729">
        <v>2790</v>
      </c>
      <c r="AJ893" s="557"/>
      <c r="AK893" s="557"/>
      <c r="AL893" s="557"/>
      <c r="AM893" s="557"/>
      <c r="AN893" s="557"/>
      <c r="AO893" s="557"/>
      <c r="AP893" s="557"/>
      <c r="AQ893" s="557"/>
      <c r="AR893" s="341">
        <f t="shared" si="151"/>
        <v>2790</v>
      </c>
      <c r="AS893" s="341"/>
      <c r="AT893" s="341"/>
      <c r="AU893" s="317">
        <f t="shared" si="152"/>
        <v>2790</v>
      </c>
      <c r="AV893" s="332">
        <f t="shared" si="153"/>
        <v>0.27477272727272734</v>
      </c>
      <c r="AW893" s="558">
        <f t="shared" si="154"/>
        <v>0.16739999999999999</v>
      </c>
      <c r="AX893" s="560"/>
      <c r="AY893" s="560"/>
      <c r="AZ893" s="359"/>
      <c r="BA893" s="359"/>
      <c r="BB893" s="348">
        <v>39</v>
      </c>
      <c r="BC893" s="594">
        <v>396</v>
      </c>
      <c r="BD893" s="350">
        <v>0.06</v>
      </c>
      <c r="BE893" s="565"/>
    </row>
    <row r="894" spans="1:57" s="351" customFormat="1" ht="15" customHeight="1" x14ac:dyDescent="0.25">
      <c r="A894" s="352">
        <v>21</v>
      </c>
      <c r="B894" s="422" t="s">
        <v>562</v>
      </c>
      <c r="C894" s="565" t="s">
        <v>112</v>
      </c>
      <c r="D894" s="559" t="s">
        <v>29</v>
      </c>
      <c r="E894" s="352">
        <v>18</v>
      </c>
      <c r="F894" s="595">
        <v>53</v>
      </c>
      <c r="G894" s="595">
        <v>33</v>
      </c>
      <c r="H894" s="557"/>
      <c r="I894" s="557"/>
      <c r="J894" s="557"/>
      <c r="K894" s="557"/>
      <c r="L894" s="557"/>
      <c r="M894" s="557"/>
      <c r="N894" s="557"/>
      <c r="O894" s="557"/>
      <c r="P894" s="557"/>
      <c r="Q894" s="557"/>
      <c r="R894" s="557"/>
      <c r="S894" s="557"/>
      <c r="T894" s="557"/>
      <c r="U894" s="557"/>
      <c r="V894" s="557"/>
      <c r="W894" s="557"/>
      <c r="X894" s="557"/>
      <c r="Y894" s="557"/>
      <c r="Z894" s="557"/>
      <c r="AA894" s="557"/>
      <c r="AB894" s="557"/>
      <c r="AC894" s="557"/>
      <c r="AD894" s="557"/>
      <c r="AE894" s="557"/>
      <c r="AF894" s="729">
        <v>172</v>
      </c>
      <c r="AG894" s="729"/>
      <c r="AH894" s="729"/>
      <c r="AI894" s="729">
        <v>172</v>
      </c>
      <c r="AJ894" s="557"/>
      <c r="AK894" s="557"/>
      <c r="AL894" s="557"/>
      <c r="AM894" s="557"/>
      <c r="AN894" s="557"/>
      <c r="AO894" s="557"/>
      <c r="AP894" s="557"/>
      <c r="AQ894" s="557"/>
      <c r="AR894" s="341">
        <f t="shared" si="151"/>
        <v>172</v>
      </c>
      <c r="AS894" s="341"/>
      <c r="AT894" s="341"/>
      <c r="AU894" s="317">
        <f t="shared" si="152"/>
        <v>172</v>
      </c>
      <c r="AV894" s="332">
        <f t="shared" si="153"/>
        <v>1.6939393939393942E-2</v>
      </c>
      <c r="AW894" s="558">
        <f t="shared" si="154"/>
        <v>1.0320000000000001E-2</v>
      </c>
      <c r="AX894" s="560"/>
      <c r="AY894" s="560"/>
      <c r="AZ894" s="359"/>
      <c r="BA894" s="359"/>
      <c r="BB894" s="348">
        <v>39</v>
      </c>
      <c r="BC894" s="594">
        <v>396</v>
      </c>
      <c r="BD894" s="350">
        <v>0.06</v>
      </c>
      <c r="BE894" s="565"/>
    </row>
    <row r="895" spans="1:57" s="351" customFormat="1" ht="15" customHeight="1" x14ac:dyDescent="0.25">
      <c r="A895" s="352">
        <v>22</v>
      </c>
      <c r="B895" s="422" t="s">
        <v>562</v>
      </c>
      <c r="C895" s="565" t="s">
        <v>112</v>
      </c>
      <c r="D895" s="559" t="s">
        <v>29</v>
      </c>
      <c r="E895" s="352">
        <v>15</v>
      </c>
      <c r="F895" s="595">
        <v>53</v>
      </c>
      <c r="G895" s="595">
        <v>33</v>
      </c>
      <c r="H895" s="557"/>
      <c r="I895" s="557"/>
      <c r="J895" s="557"/>
      <c r="K895" s="557"/>
      <c r="L895" s="557"/>
      <c r="M895" s="557"/>
      <c r="N895" s="557"/>
      <c r="O895" s="557"/>
      <c r="P895" s="557"/>
      <c r="Q895" s="557"/>
      <c r="R895" s="557"/>
      <c r="S895" s="557"/>
      <c r="T895" s="557"/>
      <c r="U895" s="557"/>
      <c r="V895" s="557"/>
      <c r="W895" s="557"/>
      <c r="X895" s="557"/>
      <c r="Y895" s="557"/>
      <c r="Z895" s="557"/>
      <c r="AA895" s="557"/>
      <c r="AB895" s="557"/>
      <c r="AC895" s="557"/>
      <c r="AD895" s="557"/>
      <c r="AE895" s="557"/>
      <c r="AF895" s="729">
        <v>671</v>
      </c>
      <c r="AG895" s="729"/>
      <c r="AH895" s="729"/>
      <c r="AI895" s="729">
        <v>671</v>
      </c>
      <c r="AJ895" s="557"/>
      <c r="AK895" s="557"/>
      <c r="AL895" s="557"/>
      <c r="AM895" s="557"/>
      <c r="AN895" s="557"/>
      <c r="AO895" s="557"/>
      <c r="AP895" s="557"/>
      <c r="AQ895" s="557"/>
      <c r="AR895" s="341">
        <f t="shared" si="151"/>
        <v>671</v>
      </c>
      <c r="AS895" s="341"/>
      <c r="AT895" s="341"/>
      <c r="AU895" s="317">
        <f t="shared" si="152"/>
        <v>671</v>
      </c>
      <c r="AV895" s="332">
        <f t="shared" si="153"/>
        <v>6.6083333333333327E-2</v>
      </c>
      <c r="AW895" s="558">
        <f t="shared" si="154"/>
        <v>4.0259999999999997E-2</v>
      </c>
      <c r="AX895" s="560"/>
      <c r="AY895" s="560"/>
      <c r="AZ895" s="359"/>
      <c r="BA895" s="359"/>
      <c r="BB895" s="348">
        <v>39</v>
      </c>
      <c r="BC895" s="594">
        <v>396</v>
      </c>
      <c r="BD895" s="350">
        <v>0.06</v>
      </c>
      <c r="BE895" s="565"/>
    </row>
    <row r="896" spans="1:57" s="351" customFormat="1" ht="15" customHeight="1" x14ac:dyDescent="0.25">
      <c r="A896" s="352">
        <v>23</v>
      </c>
      <c r="B896" s="422" t="s">
        <v>562</v>
      </c>
      <c r="C896" s="565" t="s">
        <v>112</v>
      </c>
      <c r="D896" s="559" t="s">
        <v>29</v>
      </c>
      <c r="E896" s="352">
        <v>14</v>
      </c>
      <c r="F896" s="595">
        <v>53</v>
      </c>
      <c r="G896" s="595">
        <v>33</v>
      </c>
      <c r="H896" s="557"/>
      <c r="I896" s="557"/>
      <c r="J896" s="557"/>
      <c r="K896" s="557"/>
      <c r="L896" s="557"/>
      <c r="M896" s="557"/>
      <c r="N896" s="557"/>
      <c r="O896" s="557"/>
      <c r="P896" s="557"/>
      <c r="Q896" s="557"/>
      <c r="R896" s="557"/>
      <c r="S896" s="557"/>
      <c r="T896" s="557"/>
      <c r="U896" s="557"/>
      <c r="V896" s="557"/>
      <c r="W896" s="557"/>
      <c r="X896" s="557"/>
      <c r="Y896" s="557"/>
      <c r="Z896" s="557"/>
      <c r="AA896" s="557"/>
      <c r="AB896" s="557"/>
      <c r="AC896" s="557"/>
      <c r="AD896" s="557"/>
      <c r="AE896" s="557"/>
      <c r="AF896" s="729">
        <v>1876</v>
      </c>
      <c r="AG896" s="729"/>
      <c r="AH896" s="729"/>
      <c r="AI896" s="729">
        <v>1876</v>
      </c>
      <c r="AJ896" s="557"/>
      <c r="AK896" s="557"/>
      <c r="AL896" s="557"/>
      <c r="AM896" s="557"/>
      <c r="AN896" s="557"/>
      <c r="AO896" s="557"/>
      <c r="AP896" s="557"/>
      <c r="AQ896" s="557"/>
      <c r="AR896" s="341">
        <f t="shared" si="151"/>
        <v>1876</v>
      </c>
      <c r="AS896" s="341"/>
      <c r="AT896" s="341"/>
      <c r="AU896" s="317">
        <f t="shared" si="152"/>
        <v>1876</v>
      </c>
      <c r="AV896" s="332">
        <f t="shared" si="153"/>
        <v>0.18475757575757576</v>
      </c>
      <c r="AW896" s="558">
        <f t="shared" si="154"/>
        <v>0.11256000000000001</v>
      </c>
      <c r="AX896" s="560"/>
      <c r="AY896" s="560"/>
      <c r="AZ896" s="359"/>
      <c r="BA896" s="359"/>
      <c r="BB896" s="348">
        <v>39</v>
      </c>
      <c r="BC896" s="594">
        <v>396</v>
      </c>
      <c r="BD896" s="350">
        <v>0.06</v>
      </c>
      <c r="BE896" s="565"/>
    </row>
    <row r="897" spans="1:57" s="351" customFormat="1" ht="15" customHeight="1" x14ac:dyDescent="0.25">
      <c r="A897" s="352">
        <v>24</v>
      </c>
      <c r="B897" s="422" t="s">
        <v>562</v>
      </c>
      <c r="C897" s="565" t="s">
        <v>112</v>
      </c>
      <c r="D897" s="559" t="s">
        <v>29</v>
      </c>
      <c r="E897" s="352">
        <v>13</v>
      </c>
      <c r="F897" s="595">
        <v>53</v>
      </c>
      <c r="G897" s="595">
        <v>33</v>
      </c>
      <c r="H897" s="557"/>
      <c r="I897" s="557"/>
      <c r="J897" s="557"/>
      <c r="K897" s="557"/>
      <c r="L897" s="557"/>
      <c r="M897" s="557"/>
      <c r="N897" s="557"/>
      <c r="O897" s="557"/>
      <c r="P897" s="557"/>
      <c r="Q897" s="557"/>
      <c r="R897" s="557"/>
      <c r="S897" s="557"/>
      <c r="T897" s="557"/>
      <c r="U897" s="557"/>
      <c r="V897" s="557"/>
      <c r="W897" s="557"/>
      <c r="X897" s="557"/>
      <c r="Y897" s="557"/>
      <c r="Z897" s="557"/>
      <c r="AA897" s="557"/>
      <c r="AB897" s="557"/>
      <c r="AC897" s="557"/>
      <c r="AD897" s="557"/>
      <c r="AE897" s="557"/>
      <c r="AF897" s="729">
        <v>977</v>
      </c>
      <c r="AG897" s="729"/>
      <c r="AH897" s="729"/>
      <c r="AI897" s="729">
        <v>977</v>
      </c>
      <c r="AJ897" s="557"/>
      <c r="AK897" s="557"/>
      <c r="AL897" s="557"/>
      <c r="AM897" s="557"/>
      <c r="AN897" s="557"/>
      <c r="AO897" s="557"/>
      <c r="AP897" s="557"/>
      <c r="AQ897" s="557"/>
      <c r="AR897" s="341">
        <f t="shared" si="151"/>
        <v>977</v>
      </c>
      <c r="AS897" s="341"/>
      <c r="AT897" s="341"/>
      <c r="AU897" s="317">
        <f t="shared" si="152"/>
        <v>977</v>
      </c>
      <c r="AV897" s="332">
        <f t="shared" si="153"/>
        <v>9.6219696969696969E-2</v>
      </c>
      <c r="AW897" s="558">
        <f t="shared" si="154"/>
        <v>5.8619999999999998E-2</v>
      </c>
      <c r="AX897" s="560"/>
      <c r="AY897" s="560"/>
      <c r="AZ897" s="359"/>
      <c r="BA897" s="359"/>
      <c r="BB897" s="348">
        <v>39</v>
      </c>
      <c r="BC897" s="594">
        <v>396</v>
      </c>
      <c r="BD897" s="350">
        <v>0.06</v>
      </c>
      <c r="BE897" s="565"/>
    </row>
    <row r="898" spans="1:57" s="351" customFormat="1" ht="15" customHeight="1" x14ac:dyDescent="0.25">
      <c r="A898" s="352">
        <v>25</v>
      </c>
      <c r="B898" s="422" t="s">
        <v>562</v>
      </c>
      <c r="C898" s="565" t="s">
        <v>112</v>
      </c>
      <c r="D898" s="559" t="s">
        <v>29</v>
      </c>
      <c r="E898" s="352">
        <v>12</v>
      </c>
      <c r="F898" s="595">
        <v>53</v>
      </c>
      <c r="G898" s="595">
        <v>33</v>
      </c>
      <c r="H898" s="557"/>
      <c r="I898" s="557"/>
      <c r="J898" s="557"/>
      <c r="K898" s="557"/>
      <c r="L898" s="557"/>
      <c r="M898" s="557"/>
      <c r="N898" s="557"/>
      <c r="O898" s="557"/>
      <c r="P898" s="557"/>
      <c r="Q898" s="557"/>
      <c r="R898" s="557"/>
      <c r="S898" s="557"/>
      <c r="T898" s="557"/>
      <c r="U898" s="557"/>
      <c r="V898" s="557"/>
      <c r="W898" s="557"/>
      <c r="X898" s="557"/>
      <c r="Y898" s="557"/>
      <c r="Z898" s="557"/>
      <c r="AA898" s="557"/>
      <c r="AB898" s="557"/>
      <c r="AC898" s="557"/>
      <c r="AD898" s="557"/>
      <c r="AE898" s="557"/>
      <c r="AF898" s="729">
        <v>2906</v>
      </c>
      <c r="AG898" s="729"/>
      <c r="AH898" s="729"/>
      <c r="AI898" s="729">
        <v>2906</v>
      </c>
      <c r="AJ898" s="557"/>
      <c r="AK898" s="557"/>
      <c r="AL898" s="557"/>
      <c r="AM898" s="557"/>
      <c r="AN898" s="557"/>
      <c r="AO898" s="557"/>
      <c r="AP898" s="557"/>
      <c r="AQ898" s="557"/>
      <c r="AR898" s="341">
        <f t="shared" si="151"/>
        <v>2906</v>
      </c>
      <c r="AS898" s="341"/>
      <c r="AT898" s="341"/>
      <c r="AU898" s="317">
        <f t="shared" si="152"/>
        <v>2906</v>
      </c>
      <c r="AV898" s="332">
        <f t="shared" si="153"/>
        <v>0.28619696969696967</v>
      </c>
      <c r="AW898" s="558">
        <f t="shared" si="154"/>
        <v>0.17435999999999999</v>
      </c>
      <c r="AX898" s="560"/>
      <c r="AY898" s="560"/>
      <c r="AZ898" s="359"/>
      <c r="BA898" s="359"/>
      <c r="BB898" s="348">
        <v>39</v>
      </c>
      <c r="BC898" s="594">
        <v>396</v>
      </c>
      <c r="BD898" s="350">
        <v>0.06</v>
      </c>
      <c r="BE898" s="565"/>
    </row>
    <row r="899" spans="1:57" s="351" customFormat="1" ht="15" customHeight="1" x14ac:dyDescent="0.25">
      <c r="A899" s="352">
        <v>26</v>
      </c>
      <c r="B899" s="422" t="s">
        <v>562</v>
      </c>
      <c r="C899" s="565" t="s">
        <v>112</v>
      </c>
      <c r="D899" s="559" t="s">
        <v>29</v>
      </c>
      <c r="E899" s="352">
        <v>10</v>
      </c>
      <c r="F899" s="595">
        <v>53</v>
      </c>
      <c r="G899" s="595">
        <v>33</v>
      </c>
      <c r="H899" s="557"/>
      <c r="I899" s="557"/>
      <c r="J899" s="557"/>
      <c r="K899" s="557"/>
      <c r="L899" s="557"/>
      <c r="M899" s="557"/>
      <c r="N899" s="557"/>
      <c r="O899" s="557"/>
      <c r="P899" s="557"/>
      <c r="Q899" s="557"/>
      <c r="R899" s="557"/>
      <c r="S899" s="557"/>
      <c r="T899" s="557"/>
      <c r="U899" s="557"/>
      <c r="V899" s="557"/>
      <c r="W899" s="557"/>
      <c r="X899" s="557"/>
      <c r="Y899" s="557"/>
      <c r="Z899" s="557"/>
      <c r="AA899" s="557"/>
      <c r="AB899" s="557"/>
      <c r="AC899" s="557"/>
      <c r="AD899" s="557"/>
      <c r="AE899" s="557"/>
      <c r="AF899" s="729">
        <v>2538</v>
      </c>
      <c r="AG899" s="729"/>
      <c r="AH899" s="729"/>
      <c r="AI899" s="729">
        <v>2538</v>
      </c>
      <c r="AJ899" s="557"/>
      <c r="AK899" s="557"/>
      <c r="AL899" s="557"/>
      <c r="AM899" s="557"/>
      <c r="AN899" s="557"/>
      <c r="AO899" s="557"/>
      <c r="AP899" s="557"/>
      <c r="AQ899" s="557"/>
      <c r="AR899" s="341">
        <f t="shared" si="151"/>
        <v>2538</v>
      </c>
      <c r="AS899" s="341"/>
      <c r="AT899" s="341"/>
      <c r="AU899" s="317">
        <f t="shared" si="152"/>
        <v>2538</v>
      </c>
      <c r="AV899" s="332">
        <f t="shared" si="153"/>
        <v>0.24995454545454546</v>
      </c>
      <c r="AW899" s="558">
        <f t="shared" si="154"/>
        <v>0.15228</v>
      </c>
      <c r="AX899" s="560"/>
      <c r="AY899" s="560"/>
      <c r="AZ899" s="359"/>
      <c r="BA899" s="359"/>
      <c r="BB899" s="348">
        <v>39</v>
      </c>
      <c r="BC899" s="594">
        <v>396</v>
      </c>
      <c r="BD899" s="350">
        <v>0.06</v>
      </c>
      <c r="BE899" s="565"/>
    </row>
    <row r="900" spans="1:57" s="351" customFormat="1" ht="15" customHeight="1" x14ac:dyDescent="0.25">
      <c r="A900" s="352">
        <v>27</v>
      </c>
      <c r="B900" s="422" t="s">
        <v>562</v>
      </c>
      <c r="C900" s="565" t="s">
        <v>112</v>
      </c>
      <c r="D900" s="559" t="s">
        <v>29</v>
      </c>
      <c r="E900" s="352">
        <v>5</v>
      </c>
      <c r="F900" s="595">
        <v>53</v>
      </c>
      <c r="G900" s="595">
        <v>33</v>
      </c>
      <c r="H900" s="557"/>
      <c r="I900" s="557"/>
      <c r="J900" s="557"/>
      <c r="K900" s="557"/>
      <c r="L900" s="557"/>
      <c r="M900" s="557"/>
      <c r="N900" s="557"/>
      <c r="O900" s="557"/>
      <c r="P900" s="557"/>
      <c r="Q900" s="557"/>
      <c r="R900" s="557"/>
      <c r="S900" s="557"/>
      <c r="T900" s="557"/>
      <c r="U900" s="557"/>
      <c r="V900" s="557"/>
      <c r="W900" s="557"/>
      <c r="X900" s="557"/>
      <c r="Y900" s="557"/>
      <c r="Z900" s="557"/>
      <c r="AA900" s="557"/>
      <c r="AB900" s="557"/>
      <c r="AC900" s="557"/>
      <c r="AD900" s="557"/>
      <c r="AE900" s="557"/>
      <c r="AF900" s="729">
        <v>159</v>
      </c>
      <c r="AG900" s="729"/>
      <c r="AH900" s="729"/>
      <c r="AI900" s="729">
        <v>159</v>
      </c>
      <c r="AJ900" s="557"/>
      <c r="AK900" s="557"/>
      <c r="AL900" s="557"/>
      <c r="AM900" s="557"/>
      <c r="AN900" s="557"/>
      <c r="AO900" s="557"/>
      <c r="AP900" s="557"/>
      <c r="AQ900" s="557"/>
      <c r="AR900" s="341">
        <f t="shared" si="151"/>
        <v>159</v>
      </c>
      <c r="AS900" s="341"/>
      <c r="AT900" s="341"/>
      <c r="AU900" s="317">
        <f t="shared" si="152"/>
        <v>159</v>
      </c>
      <c r="AV900" s="332">
        <f t="shared" si="153"/>
        <v>1.5659090909090907E-2</v>
      </c>
      <c r="AW900" s="558">
        <f t="shared" si="154"/>
        <v>9.5399999999999999E-3</v>
      </c>
      <c r="AX900" s="560"/>
      <c r="AY900" s="560"/>
      <c r="AZ900" s="359"/>
      <c r="BA900" s="359"/>
      <c r="BB900" s="348">
        <v>39</v>
      </c>
      <c r="BC900" s="594">
        <v>396</v>
      </c>
      <c r="BD900" s="350">
        <v>0.06</v>
      </c>
      <c r="BE900" s="565"/>
    </row>
    <row r="901" spans="1:57" s="351" customFormat="1" ht="15" customHeight="1" x14ac:dyDescent="0.25">
      <c r="A901" s="352">
        <v>28</v>
      </c>
      <c r="B901" s="422" t="s">
        <v>562</v>
      </c>
      <c r="C901" s="565" t="s">
        <v>112</v>
      </c>
      <c r="D901" s="559" t="s">
        <v>29</v>
      </c>
      <c r="E901" s="352">
        <v>20</v>
      </c>
      <c r="F901" s="595">
        <v>52</v>
      </c>
      <c r="G901" s="595">
        <v>33</v>
      </c>
      <c r="H901" s="557"/>
      <c r="I901" s="557"/>
      <c r="J901" s="557"/>
      <c r="K901" s="557"/>
      <c r="L901" s="557"/>
      <c r="M901" s="557"/>
      <c r="N901" s="557"/>
      <c r="O901" s="557"/>
      <c r="P901" s="557"/>
      <c r="Q901" s="557"/>
      <c r="R901" s="557"/>
      <c r="S901" s="557"/>
      <c r="T901" s="557"/>
      <c r="U901" s="557"/>
      <c r="V901" s="557"/>
      <c r="W901" s="557"/>
      <c r="X901" s="557"/>
      <c r="Y901" s="557"/>
      <c r="Z901" s="557"/>
      <c r="AA901" s="557"/>
      <c r="AB901" s="557"/>
      <c r="AC901" s="557"/>
      <c r="AD901" s="557"/>
      <c r="AE901" s="557"/>
      <c r="AF901" s="729">
        <v>1132</v>
      </c>
      <c r="AG901" s="729"/>
      <c r="AH901" s="729"/>
      <c r="AI901" s="729">
        <v>1132</v>
      </c>
      <c r="AJ901" s="557"/>
      <c r="AK901" s="557"/>
      <c r="AL901" s="557"/>
      <c r="AM901" s="557"/>
      <c r="AN901" s="557"/>
      <c r="AO901" s="557"/>
      <c r="AP901" s="557"/>
      <c r="AQ901" s="557"/>
      <c r="AR901" s="341">
        <f t="shared" si="151"/>
        <v>1132</v>
      </c>
      <c r="AS901" s="341"/>
      <c r="AT901" s="341"/>
      <c r="AU901" s="317">
        <f t="shared" si="152"/>
        <v>1132</v>
      </c>
      <c r="AV901" s="332">
        <f t="shared" si="153"/>
        <v>0.11148484848484848</v>
      </c>
      <c r="AW901" s="558">
        <f t="shared" si="154"/>
        <v>6.7920000000000008E-2</v>
      </c>
      <c r="AX901" s="560"/>
      <c r="AY901" s="560"/>
      <c r="AZ901" s="359"/>
      <c r="BA901" s="359"/>
      <c r="BB901" s="348">
        <v>39</v>
      </c>
      <c r="BC901" s="594">
        <v>396</v>
      </c>
      <c r="BD901" s="350">
        <v>0.06</v>
      </c>
      <c r="BE901" s="565"/>
    </row>
    <row r="902" spans="1:57" s="351" customFormat="1" ht="15" customHeight="1" x14ac:dyDescent="0.25">
      <c r="A902" s="352">
        <v>29</v>
      </c>
      <c r="B902" s="422" t="s">
        <v>562</v>
      </c>
      <c r="C902" s="565" t="s">
        <v>112</v>
      </c>
      <c r="D902" s="559" t="s">
        <v>29</v>
      </c>
      <c r="E902" s="352">
        <v>19</v>
      </c>
      <c r="F902" s="595">
        <v>52</v>
      </c>
      <c r="G902" s="595">
        <v>33</v>
      </c>
      <c r="H902" s="557"/>
      <c r="I902" s="557"/>
      <c r="J902" s="557"/>
      <c r="K902" s="557"/>
      <c r="L902" s="557"/>
      <c r="M902" s="557"/>
      <c r="N902" s="557"/>
      <c r="O902" s="557"/>
      <c r="P902" s="557"/>
      <c r="Q902" s="557"/>
      <c r="R902" s="557"/>
      <c r="S902" s="557"/>
      <c r="T902" s="557"/>
      <c r="U902" s="557"/>
      <c r="V902" s="557"/>
      <c r="W902" s="557"/>
      <c r="X902" s="557"/>
      <c r="Y902" s="557"/>
      <c r="Z902" s="557"/>
      <c r="AA902" s="557"/>
      <c r="AB902" s="557"/>
      <c r="AC902" s="557"/>
      <c r="AD902" s="557"/>
      <c r="AE902" s="557"/>
      <c r="AF902" s="729">
        <v>382</v>
      </c>
      <c r="AG902" s="729"/>
      <c r="AH902" s="729"/>
      <c r="AI902" s="729">
        <v>382</v>
      </c>
      <c r="AJ902" s="557"/>
      <c r="AK902" s="557"/>
      <c r="AL902" s="557"/>
      <c r="AM902" s="557"/>
      <c r="AN902" s="557"/>
      <c r="AO902" s="557"/>
      <c r="AP902" s="557"/>
      <c r="AQ902" s="557"/>
      <c r="AR902" s="341">
        <f t="shared" si="151"/>
        <v>382</v>
      </c>
      <c r="AS902" s="341"/>
      <c r="AT902" s="341"/>
      <c r="AU902" s="317">
        <f t="shared" si="152"/>
        <v>382</v>
      </c>
      <c r="AV902" s="332">
        <f t="shared" si="153"/>
        <v>3.7621212121212118E-2</v>
      </c>
      <c r="AW902" s="558">
        <f t="shared" si="154"/>
        <v>2.2919999999999999E-2</v>
      </c>
      <c r="AX902" s="560"/>
      <c r="AY902" s="560"/>
      <c r="AZ902" s="359"/>
      <c r="BA902" s="359"/>
      <c r="BB902" s="348">
        <v>39</v>
      </c>
      <c r="BC902" s="594">
        <v>396</v>
      </c>
      <c r="BD902" s="350">
        <v>0.06</v>
      </c>
      <c r="BE902" s="565"/>
    </row>
    <row r="903" spans="1:57" s="351" customFormat="1" ht="15" customHeight="1" x14ac:dyDescent="0.25">
      <c r="A903" s="352">
        <v>30</v>
      </c>
      <c r="B903" s="422" t="s">
        <v>562</v>
      </c>
      <c r="C903" s="565" t="s">
        <v>112</v>
      </c>
      <c r="D903" s="559" t="s">
        <v>29</v>
      </c>
      <c r="E903" s="352">
        <v>18</v>
      </c>
      <c r="F903" s="595">
        <v>52</v>
      </c>
      <c r="G903" s="595">
        <v>33</v>
      </c>
      <c r="H903" s="557"/>
      <c r="I903" s="557"/>
      <c r="J903" s="557"/>
      <c r="K903" s="557"/>
      <c r="L903" s="557"/>
      <c r="M903" s="557"/>
      <c r="N903" s="557"/>
      <c r="O903" s="557"/>
      <c r="P903" s="557"/>
      <c r="Q903" s="557"/>
      <c r="R903" s="557"/>
      <c r="S903" s="557"/>
      <c r="T903" s="557"/>
      <c r="U903" s="557"/>
      <c r="V903" s="557"/>
      <c r="W903" s="557"/>
      <c r="X903" s="557"/>
      <c r="Y903" s="557"/>
      <c r="Z903" s="557"/>
      <c r="AA903" s="557"/>
      <c r="AB903" s="557"/>
      <c r="AC903" s="557"/>
      <c r="AD903" s="557"/>
      <c r="AE903" s="557"/>
      <c r="AF903" s="729">
        <v>99</v>
      </c>
      <c r="AG903" s="729"/>
      <c r="AH903" s="729"/>
      <c r="AI903" s="729">
        <v>99</v>
      </c>
      <c r="AJ903" s="557"/>
      <c r="AK903" s="557"/>
      <c r="AL903" s="557"/>
      <c r="AM903" s="557"/>
      <c r="AN903" s="557"/>
      <c r="AO903" s="557"/>
      <c r="AP903" s="557"/>
      <c r="AQ903" s="557"/>
      <c r="AR903" s="341">
        <f t="shared" si="151"/>
        <v>99</v>
      </c>
      <c r="AS903" s="341"/>
      <c r="AT903" s="341"/>
      <c r="AU903" s="317">
        <f t="shared" si="152"/>
        <v>99</v>
      </c>
      <c r="AV903" s="332">
        <f t="shared" si="153"/>
        <v>9.75E-3</v>
      </c>
      <c r="AW903" s="558">
        <f t="shared" si="154"/>
        <v>5.9399999999999991E-3</v>
      </c>
      <c r="AX903" s="560"/>
      <c r="AY903" s="560"/>
      <c r="AZ903" s="359"/>
      <c r="BA903" s="359"/>
      <c r="BB903" s="348">
        <v>39</v>
      </c>
      <c r="BC903" s="594">
        <v>396</v>
      </c>
      <c r="BD903" s="350">
        <v>0.06</v>
      </c>
      <c r="BE903" s="565"/>
    </row>
    <row r="904" spans="1:57" s="351" customFormat="1" ht="15" customHeight="1" x14ac:dyDescent="0.25">
      <c r="A904" s="352">
        <v>31</v>
      </c>
      <c r="B904" s="422" t="s">
        <v>562</v>
      </c>
      <c r="C904" s="565" t="s">
        <v>112</v>
      </c>
      <c r="D904" s="559" t="s">
        <v>29</v>
      </c>
      <c r="E904" s="352">
        <v>15</v>
      </c>
      <c r="F904" s="595">
        <v>49</v>
      </c>
      <c r="G904" s="595">
        <v>603</v>
      </c>
      <c r="H904" s="557"/>
      <c r="I904" s="557"/>
      <c r="J904" s="557"/>
      <c r="K904" s="557"/>
      <c r="L904" s="557"/>
      <c r="M904" s="557"/>
      <c r="N904" s="557"/>
      <c r="O904" s="557"/>
      <c r="P904" s="557"/>
      <c r="Q904" s="557"/>
      <c r="R904" s="557"/>
      <c r="S904" s="557"/>
      <c r="T904" s="557"/>
      <c r="U904" s="557"/>
      <c r="V904" s="557"/>
      <c r="W904" s="557"/>
      <c r="X904" s="557"/>
      <c r="Y904" s="557"/>
      <c r="Z904" s="557"/>
      <c r="AA904" s="557"/>
      <c r="AB904" s="557"/>
      <c r="AC904" s="557"/>
      <c r="AD904" s="557"/>
      <c r="AE904" s="557"/>
      <c r="AF904" s="729">
        <v>5335</v>
      </c>
      <c r="AG904" s="729"/>
      <c r="AH904" s="729"/>
      <c r="AI904" s="729">
        <v>5335</v>
      </c>
      <c r="AJ904" s="557"/>
      <c r="AK904" s="557"/>
      <c r="AL904" s="557"/>
      <c r="AM904" s="557"/>
      <c r="AN904" s="557"/>
      <c r="AO904" s="557"/>
      <c r="AP904" s="557"/>
      <c r="AQ904" s="557"/>
      <c r="AR904" s="341">
        <f t="shared" si="151"/>
        <v>5335</v>
      </c>
      <c r="AS904" s="341"/>
      <c r="AT904" s="341"/>
      <c r="AU904" s="317">
        <f t="shared" si="152"/>
        <v>5335</v>
      </c>
      <c r="AV904" s="332">
        <f t="shared" si="153"/>
        <v>0.52541666666666664</v>
      </c>
      <c r="AW904" s="558">
        <f t="shared" si="154"/>
        <v>0.32009999999999994</v>
      </c>
      <c r="AX904" s="560"/>
      <c r="AY904" s="560"/>
      <c r="AZ904" s="359"/>
      <c r="BA904" s="359"/>
      <c r="BB904" s="348">
        <v>39</v>
      </c>
      <c r="BC904" s="594">
        <v>396</v>
      </c>
      <c r="BD904" s="350">
        <v>0.06</v>
      </c>
      <c r="BE904" s="565"/>
    </row>
    <row r="905" spans="1:57" s="351" customFormat="1" ht="15" customHeight="1" x14ac:dyDescent="0.25">
      <c r="A905" s="352">
        <v>32</v>
      </c>
      <c r="B905" s="422" t="s">
        <v>562</v>
      </c>
      <c r="C905" s="565" t="s">
        <v>112</v>
      </c>
      <c r="D905" s="559" t="s">
        <v>29</v>
      </c>
      <c r="E905" s="352">
        <v>27</v>
      </c>
      <c r="F905" s="595">
        <v>48</v>
      </c>
      <c r="G905" s="595">
        <v>603</v>
      </c>
      <c r="H905" s="557"/>
      <c r="I905" s="557"/>
      <c r="J905" s="557"/>
      <c r="K905" s="557"/>
      <c r="L905" s="557"/>
      <c r="M905" s="557"/>
      <c r="N905" s="557"/>
      <c r="O905" s="557"/>
      <c r="P905" s="557"/>
      <c r="Q905" s="557"/>
      <c r="R905" s="557"/>
      <c r="S905" s="557"/>
      <c r="T905" s="557"/>
      <c r="U905" s="557"/>
      <c r="V905" s="557"/>
      <c r="W905" s="557"/>
      <c r="X905" s="557"/>
      <c r="Y905" s="557"/>
      <c r="Z905" s="557"/>
      <c r="AA905" s="557"/>
      <c r="AB905" s="557"/>
      <c r="AC905" s="557"/>
      <c r="AD905" s="557"/>
      <c r="AE905" s="557"/>
      <c r="AF905" s="729">
        <v>490</v>
      </c>
      <c r="AG905" s="729"/>
      <c r="AH905" s="729"/>
      <c r="AI905" s="729">
        <v>490</v>
      </c>
      <c r="AJ905" s="557"/>
      <c r="AK905" s="557"/>
      <c r="AL905" s="557"/>
      <c r="AM905" s="557"/>
      <c r="AN905" s="557"/>
      <c r="AO905" s="557"/>
      <c r="AP905" s="557"/>
      <c r="AQ905" s="557"/>
      <c r="AR905" s="341">
        <f t="shared" si="151"/>
        <v>490</v>
      </c>
      <c r="AS905" s="341"/>
      <c r="AT905" s="341"/>
      <c r="AU905" s="317">
        <f t="shared" si="152"/>
        <v>490</v>
      </c>
      <c r="AV905" s="332">
        <f t="shared" si="153"/>
        <v>4.8257575757575756E-2</v>
      </c>
      <c r="AW905" s="558">
        <f t="shared" si="154"/>
        <v>2.9399999999999999E-2</v>
      </c>
      <c r="AX905" s="560"/>
      <c r="AY905" s="560"/>
      <c r="AZ905" s="359"/>
      <c r="BA905" s="359"/>
      <c r="BB905" s="348">
        <v>39</v>
      </c>
      <c r="BC905" s="594">
        <v>396</v>
      </c>
      <c r="BD905" s="350">
        <v>0.06</v>
      </c>
      <c r="BE905" s="565"/>
    </row>
    <row r="906" spans="1:57" s="351" customFormat="1" ht="15" customHeight="1" x14ac:dyDescent="0.25">
      <c r="A906" s="352">
        <v>33</v>
      </c>
      <c r="B906" s="422" t="s">
        <v>562</v>
      </c>
      <c r="C906" s="565" t="s">
        <v>112</v>
      </c>
      <c r="D906" s="559" t="s">
        <v>29</v>
      </c>
      <c r="E906" s="352">
        <v>0</v>
      </c>
      <c r="F906" s="352">
        <v>0</v>
      </c>
      <c r="G906" s="352">
        <v>0</v>
      </c>
      <c r="H906" s="557"/>
      <c r="I906" s="557"/>
      <c r="J906" s="557"/>
      <c r="K906" s="557"/>
      <c r="L906" s="557"/>
      <c r="M906" s="557"/>
      <c r="N906" s="557"/>
      <c r="O906" s="557"/>
      <c r="P906" s="557"/>
      <c r="Q906" s="557"/>
      <c r="R906" s="557"/>
      <c r="S906" s="557"/>
      <c r="T906" s="557"/>
      <c r="U906" s="557"/>
      <c r="V906" s="557"/>
      <c r="W906" s="557"/>
      <c r="X906" s="557"/>
      <c r="Y906" s="557"/>
      <c r="Z906" s="557"/>
      <c r="AA906" s="557"/>
      <c r="AB906" s="557"/>
      <c r="AC906" s="557"/>
      <c r="AD906" s="557"/>
      <c r="AE906" s="557"/>
      <c r="AF906" s="729">
        <v>658</v>
      </c>
      <c r="AG906" s="729"/>
      <c r="AH906" s="729"/>
      <c r="AI906" s="729">
        <v>658</v>
      </c>
      <c r="AJ906" s="557"/>
      <c r="AK906" s="557"/>
      <c r="AL906" s="557"/>
      <c r="AM906" s="557"/>
      <c r="AN906" s="557"/>
      <c r="AO906" s="557"/>
      <c r="AP906" s="557"/>
      <c r="AQ906" s="557"/>
      <c r="AR906" s="341">
        <f t="shared" si="151"/>
        <v>658</v>
      </c>
      <c r="AS906" s="341"/>
      <c r="AT906" s="341"/>
      <c r="AU906" s="317">
        <f t="shared" si="152"/>
        <v>658</v>
      </c>
      <c r="AV906" s="332">
        <f t="shared" si="153"/>
        <v>6.4803030303030293E-2</v>
      </c>
      <c r="AW906" s="558">
        <f t="shared" si="154"/>
        <v>3.9479999999999994E-2</v>
      </c>
      <c r="AX906" s="560"/>
      <c r="AY906" s="560"/>
      <c r="AZ906" s="359"/>
      <c r="BA906" s="359"/>
      <c r="BB906" s="348">
        <v>39</v>
      </c>
      <c r="BC906" s="594">
        <v>396</v>
      </c>
      <c r="BD906" s="350">
        <v>0.06</v>
      </c>
      <c r="BE906" s="565"/>
    </row>
    <row r="907" spans="1:57" s="351" customFormat="1" ht="15" customHeight="1" x14ac:dyDescent="0.25">
      <c r="A907" s="566"/>
      <c r="B907" s="567"/>
      <c r="C907" s="376" t="s">
        <v>53</v>
      </c>
      <c r="D907" s="568"/>
      <c r="E907" s="568"/>
      <c r="F907" s="568"/>
      <c r="G907" s="568"/>
      <c r="H907" s="569"/>
      <c r="I907" s="569"/>
      <c r="J907" s="569"/>
      <c r="K907" s="569"/>
      <c r="L907" s="569">
        <f>SUM(L874:L906)</f>
        <v>533</v>
      </c>
      <c r="M907" s="569"/>
      <c r="N907" s="569"/>
      <c r="O907" s="569">
        <f>SUM(O874:O906)</f>
        <v>533</v>
      </c>
      <c r="P907" s="569"/>
      <c r="Q907" s="569"/>
      <c r="R907" s="569"/>
      <c r="S907" s="569"/>
      <c r="T907" s="569"/>
      <c r="U907" s="569"/>
      <c r="V907" s="569"/>
      <c r="W907" s="569"/>
      <c r="X907" s="569"/>
      <c r="Y907" s="569"/>
      <c r="Z907" s="569"/>
      <c r="AA907" s="569"/>
      <c r="AB907" s="569"/>
      <c r="AC907" s="569"/>
      <c r="AD907" s="569"/>
      <c r="AE907" s="569"/>
      <c r="AF907" s="569">
        <f>SUM(AF874:AF906)</f>
        <v>37056</v>
      </c>
      <c r="AG907" s="569"/>
      <c r="AH907" s="569"/>
      <c r="AI907" s="569">
        <f>SUM(AI874:AI906)</f>
        <v>37056</v>
      </c>
      <c r="AJ907" s="569"/>
      <c r="AK907" s="569"/>
      <c r="AL907" s="569"/>
      <c r="AM907" s="569"/>
      <c r="AN907" s="569"/>
      <c r="AO907" s="569"/>
      <c r="AP907" s="569"/>
      <c r="AQ907" s="569"/>
      <c r="AR907" s="569">
        <f>SUM(AR874:AR906)</f>
        <v>37589</v>
      </c>
      <c r="AS907" s="569"/>
      <c r="AT907" s="569"/>
      <c r="AU907" s="569">
        <f>SUM(AU874:AU906)</f>
        <v>37589</v>
      </c>
      <c r="AV907" s="570">
        <f>SUM(AV874:AV906)</f>
        <v>3.7019469696969698</v>
      </c>
      <c r="AW907" s="570">
        <f>SUM(AW874:AW906)</f>
        <v>2.2553399999999999</v>
      </c>
      <c r="AX907" s="571"/>
      <c r="AY907" s="571"/>
      <c r="AZ907" s="572"/>
      <c r="BA907" s="573"/>
      <c r="BB907" s="567"/>
      <c r="BC907" s="574"/>
      <c r="BD907" s="575"/>
      <c r="BE907" s="576"/>
    </row>
    <row r="908" spans="1:57" s="351" customFormat="1" ht="15" customHeight="1" x14ac:dyDescent="0.25">
      <c r="A908" s="352">
        <v>1</v>
      </c>
      <c r="B908" s="422"/>
      <c r="C908" s="589" t="s">
        <v>563</v>
      </c>
      <c r="D908" s="333" t="s">
        <v>29</v>
      </c>
      <c r="E908" s="422" t="s">
        <v>283</v>
      </c>
      <c r="F908" s="422" t="s">
        <v>564</v>
      </c>
      <c r="G908" s="422" t="s">
        <v>51</v>
      </c>
      <c r="H908" s="556"/>
      <c r="I908" s="556"/>
      <c r="J908" s="556"/>
      <c r="K908" s="341"/>
      <c r="L908" s="341">
        <v>200</v>
      </c>
      <c r="M908" s="341"/>
      <c r="N908" s="341"/>
      <c r="O908" s="317">
        <v>200</v>
      </c>
      <c r="P908" s="556"/>
      <c r="Q908" s="556"/>
      <c r="R908" s="556"/>
      <c r="S908" s="556"/>
      <c r="T908" s="556"/>
      <c r="U908" s="556"/>
      <c r="V908" s="556"/>
      <c r="W908" s="556"/>
      <c r="X908" s="341"/>
      <c r="Y908" s="341"/>
      <c r="Z908" s="341"/>
      <c r="AA908" s="341"/>
      <c r="AB908" s="556"/>
      <c r="AC908" s="556"/>
      <c r="AD908" s="556"/>
      <c r="AE908" s="556"/>
      <c r="AF908" s="556"/>
      <c r="AG908" s="556"/>
      <c r="AH908" s="556"/>
      <c r="AI908" s="556"/>
      <c r="AJ908" s="341"/>
      <c r="AK908" s="341"/>
      <c r="AL908" s="341"/>
      <c r="AM908" s="341"/>
      <c r="AN908" s="341"/>
      <c r="AO908" s="341"/>
      <c r="AP908" s="341"/>
      <c r="AQ908" s="341"/>
      <c r="AR908" s="341">
        <f>L908+P908+T908+X908+AB908+AF908+AJ908+AN908+H908</f>
        <v>200</v>
      </c>
      <c r="AS908" s="341"/>
      <c r="AT908" s="341"/>
      <c r="AU908" s="317">
        <f>AR908+AS908+AT908</f>
        <v>200</v>
      </c>
      <c r="AV908" s="332">
        <f>AW908</f>
        <v>0.16</v>
      </c>
      <c r="AW908" s="558">
        <f>(AU908*BD908)/1000</f>
        <v>0.16</v>
      </c>
      <c r="AX908" s="333"/>
      <c r="AY908" s="333"/>
      <c r="AZ908" s="334"/>
      <c r="BA908" s="334"/>
      <c r="BB908" s="335"/>
      <c r="BC908" s="333"/>
      <c r="BD908" s="713">
        <v>0.8</v>
      </c>
      <c r="BE908" s="334"/>
    </row>
    <row r="909" spans="1:57" s="351" customFormat="1" ht="15" customHeight="1" x14ac:dyDescent="0.25">
      <c r="A909" s="566"/>
      <c r="B909" s="567"/>
      <c r="C909" s="376" t="s">
        <v>53</v>
      </c>
      <c r="D909" s="568"/>
      <c r="E909" s="568"/>
      <c r="F909" s="568"/>
      <c r="G909" s="568"/>
      <c r="H909" s="569"/>
      <c r="I909" s="569"/>
      <c r="J909" s="569"/>
      <c r="K909" s="569"/>
      <c r="L909" s="569">
        <f>SUM(L908)</f>
        <v>200</v>
      </c>
      <c r="M909" s="569"/>
      <c r="N909" s="569"/>
      <c r="O909" s="569">
        <f>SUM(O908)</f>
        <v>200</v>
      </c>
      <c r="P909" s="569"/>
      <c r="Q909" s="569"/>
      <c r="R909" s="569"/>
      <c r="S909" s="569"/>
      <c r="T909" s="569"/>
      <c r="U909" s="569"/>
      <c r="V909" s="569"/>
      <c r="W909" s="569"/>
      <c r="X909" s="569"/>
      <c r="Y909" s="569"/>
      <c r="Z909" s="569"/>
      <c r="AA909" s="569"/>
      <c r="AB909" s="569"/>
      <c r="AC909" s="569"/>
      <c r="AD909" s="569"/>
      <c r="AE909" s="569"/>
      <c r="AF909" s="569"/>
      <c r="AG909" s="569"/>
      <c r="AH909" s="569"/>
      <c r="AI909" s="569"/>
      <c r="AJ909" s="569"/>
      <c r="AK909" s="569"/>
      <c r="AL909" s="569"/>
      <c r="AM909" s="569"/>
      <c r="AN909" s="569"/>
      <c r="AO909" s="569"/>
      <c r="AP909" s="569"/>
      <c r="AQ909" s="569"/>
      <c r="AR909" s="569">
        <f>SUM(AR908)</f>
        <v>200</v>
      </c>
      <c r="AS909" s="569"/>
      <c r="AT909" s="569"/>
      <c r="AU909" s="569">
        <f>SUM(AU908)</f>
        <v>200</v>
      </c>
      <c r="AV909" s="570">
        <f>SUM(AV908)</f>
        <v>0.16</v>
      </c>
      <c r="AW909" s="570">
        <f>SUM(AW908)</f>
        <v>0.16</v>
      </c>
      <c r="AX909" s="571"/>
      <c r="AY909" s="571"/>
      <c r="AZ909" s="572"/>
      <c r="BA909" s="573"/>
      <c r="BB909" s="567"/>
      <c r="BC909" s="574"/>
      <c r="BD909" s="575"/>
      <c r="BE909" s="576"/>
    </row>
    <row r="910" spans="1:57" s="351" customFormat="1" ht="15" customHeight="1" x14ac:dyDescent="0.25">
      <c r="A910" s="352">
        <v>1</v>
      </c>
      <c r="B910" s="422"/>
      <c r="C910" s="589" t="s">
        <v>565</v>
      </c>
      <c r="D910" s="333" t="s">
        <v>29</v>
      </c>
      <c r="E910" s="422" t="s">
        <v>566</v>
      </c>
      <c r="F910" s="422" t="s">
        <v>319</v>
      </c>
      <c r="G910" s="422" t="s">
        <v>40</v>
      </c>
      <c r="H910" s="556"/>
      <c r="I910" s="556"/>
      <c r="J910" s="556"/>
      <c r="K910" s="341"/>
      <c r="L910" s="341">
        <v>240</v>
      </c>
      <c r="M910" s="341"/>
      <c r="N910" s="341"/>
      <c r="O910" s="317">
        <v>240</v>
      </c>
      <c r="P910" s="556"/>
      <c r="Q910" s="556"/>
      <c r="R910" s="556"/>
      <c r="S910" s="556"/>
      <c r="T910" s="556"/>
      <c r="U910" s="556"/>
      <c r="V910" s="556"/>
      <c r="W910" s="556"/>
      <c r="X910" s="341"/>
      <c r="Y910" s="341"/>
      <c r="Z910" s="341"/>
      <c r="AA910" s="341"/>
      <c r="AB910" s="556"/>
      <c r="AC910" s="556"/>
      <c r="AD910" s="556"/>
      <c r="AE910" s="556"/>
      <c r="AF910" s="556"/>
      <c r="AG910" s="556"/>
      <c r="AH910" s="556"/>
      <c r="AI910" s="556"/>
      <c r="AJ910" s="341"/>
      <c r="AK910" s="341"/>
      <c r="AL910" s="341"/>
      <c r="AM910" s="341"/>
      <c r="AN910" s="341"/>
      <c r="AO910" s="341"/>
      <c r="AP910" s="341"/>
      <c r="AQ910" s="341"/>
      <c r="AR910" s="341">
        <f>L910+P910+T910+X910+AB910+AF910+AJ910+AN910+H910</f>
        <v>240</v>
      </c>
      <c r="AS910" s="341"/>
      <c r="AT910" s="341"/>
      <c r="AU910" s="317">
        <f>AR910+AS910+AT910</f>
        <v>240</v>
      </c>
      <c r="AV910" s="332">
        <f>AW910</f>
        <v>0.12</v>
      </c>
      <c r="AW910" s="558">
        <f>(AU910*BD910)/1000</f>
        <v>0.12</v>
      </c>
      <c r="AX910" s="333"/>
      <c r="AY910" s="333"/>
      <c r="AZ910" s="334"/>
      <c r="BA910" s="334"/>
      <c r="BB910" s="335"/>
      <c r="BC910" s="333"/>
      <c r="BD910" s="713">
        <v>0.5</v>
      </c>
      <c r="BE910" s="334"/>
    </row>
    <row r="911" spans="1:57" s="351" customFormat="1" ht="15" customHeight="1" x14ac:dyDescent="0.25">
      <c r="A911" s="566"/>
      <c r="B911" s="567"/>
      <c r="C911" s="376" t="s">
        <v>53</v>
      </c>
      <c r="D911" s="568"/>
      <c r="E911" s="568"/>
      <c r="F911" s="568"/>
      <c r="G911" s="568"/>
      <c r="H911" s="569"/>
      <c r="I911" s="569"/>
      <c r="J911" s="569"/>
      <c r="K911" s="569"/>
      <c r="L911" s="569">
        <f>SUM(L910)</f>
        <v>240</v>
      </c>
      <c r="M911" s="569"/>
      <c r="N911" s="569"/>
      <c r="O911" s="569">
        <f>SUM(O910)</f>
        <v>240</v>
      </c>
      <c r="P911" s="569"/>
      <c r="Q911" s="569"/>
      <c r="R911" s="569"/>
      <c r="S911" s="569"/>
      <c r="T911" s="569"/>
      <c r="U911" s="569"/>
      <c r="V911" s="569"/>
      <c r="W911" s="569"/>
      <c r="X911" s="569"/>
      <c r="Y911" s="569"/>
      <c r="Z911" s="569"/>
      <c r="AA911" s="569"/>
      <c r="AB911" s="569"/>
      <c r="AC911" s="569"/>
      <c r="AD911" s="569"/>
      <c r="AE911" s="569"/>
      <c r="AF911" s="569"/>
      <c r="AG911" s="569"/>
      <c r="AH911" s="569"/>
      <c r="AI911" s="569"/>
      <c r="AJ911" s="569"/>
      <c r="AK911" s="569"/>
      <c r="AL911" s="569"/>
      <c r="AM911" s="569"/>
      <c r="AN911" s="569"/>
      <c r="AO911" s="569"/>
      <c r="AP911" s="569"/>
      <c r="AQ911" s="569"/>
      <c r="AR911" s="569">
        <f>SUM(AR910)</f>
        <v>240</v>
      </c>
      <c r="AS911" s="569"/>
      <c r="AT911" s="569"/>
      <c r="AU911" s="569">
        <f>SUM(AU910)</f>
        <v>240</v>
      </c>
      <c r="AV911" s="570">
        <f>SUM(AV910)</f>
        <v>0.12</v>
      </c>
      <c r="AW911" s="570">
        <f>SUM(AW910)</f>
        <v>0.12</v>
      </c>
      <c r="AX911" s="571"/>
      <c r="AY911" s="571"/>
      <c r="AZ911" s="572"/>
      <c r="BA911" s="573"/>
      <c r="BB911" s="567"/>
      <c r="BC911" s="574"/>
      <c r="BD911" s="575"/>
      <c r="BE911" s="576"/>
    </row>
    <row r="912" spans="1:57" s="351" customFormat="1" ht="15" customHeight="1" x14ac:dyDescent="0.25">
      <c r="A912" s="511" t="s">
        <v>59</v>
      </c>
      <c r="B912" s="560"/>
      <c r="C912" s="565" t="s">
        <v>567</v>
      </c>
      <c r="D912" s="559" t="s">
        <v>568</v>
      </c>
      <c r="E912" s="559">
        <v>7</v>
      </c>
      <c r="F912" s="559">
        <v>56</v>
      </c>
      <c r="G912" s="559">
        <v>361</v>
      </c>
      <c r="H912" s="557"/>
      <c r="I912" s="557"/>
      <c r="J912" s="557"/>
      <c r="K912" s="557"/>
      <c r="L912" s="557"/>
      <c r="M912" s="557"/>
      <c r="N912" s="557"/>
      <c r="O912" s="557"/>
      <c r="P912" s="557"/>
      <c r="Q912" s="557"/>
      <c r="R912" s="557"/>
      <c r="S912" s="557"/>
      <c r="T912" s="557"/>
      <c r="U912" s="557"/>
      <c r="V912" s="557"/>
      <c r="W912" s="557"/>
      <c r="X912" s="557"/>
      <c r="Y912" s="557"/>
      <c r="Z912" s="557"/>
      <c r="AA912" s="557"/>
      <c r="AB912" s="557"/>
      <c r="AC912" s="557"/>
      <c r="AD912" s="557"/>
      <c r="AE912" s="557"/>
      <c r="AF912" s="729">
        <v>27</v>
      </c>
      <c r="AG912" s="729"/>
      <c r="AH912" s="729"/>
      <c r="AI912" s="729">
        <v>27</v>
      </c>
      <c r="AJ912" s="557"/>
      <c r="AK912" s="557"/>
      <c r="AL912" s="557"/>
      <c r="AM912" s="557"/>
      <c r="AN912" s="557"/>
      <c r="AO912" s="557"/>
      <c r="AP912" s="557"/>
      <c r="AQ912" s="557"/>
      <c r="AR912" s="341">
        <f>L912+P912+T912+X912+AB912+AF912+AJ912+AN912+H912</f>
        <v>27</v>
      </c>
      <c r="AS912" s="341"/>
      <c r="AT912" s="341"/>
      <c r="AU912" s="317">
        <f>AR912+AS912+AT912</f>
        <v>27</v>
      </c>
      <c r="AV912" s="332">
        <f>AW912</f>
        <v>2.7E-2</v>
      </c>
      <c r="AW912" s="558">
        <f>(AU912*BD912)/1000</f>
        <v>2.7E-2</v>
      </c>
      <c r="AX912" s="560"/>
      <c r="AY912" s="560"/>
      <c r="AZ912" s="359"/>
      <c r="BA912" s="359"/>
      <c r="BB912" s="673"/>
      <c r="BC912" s="352"/>
      <c r="BD912" s="611">
        <v>1</v>
      </c>
      <c r="BE912" s="565"/>
    </row>
    <row r="913" spans="1:57" s="351" customFormat="1" ht="15" customHeight="1" x14ac:dyDescent="0.25">
      <c r="A913" s="566"/>
      <c r="B913" s="567"/>
      <c r="C913" s="376" t="s">
        <v>53</v>
      </c>
      <c r="D913" s="568"/>
      <c r="E913" s="568"/>
      <c r="F913" s="568"/>
      <c r="G913" s="568"/>
      <c r="H913" s="569"/>
      <c r="I913" s="569"/>
      <c r="J913" s="569"/>
      <c r="K913" s="569"/>
      <c r="L913" s="569"/>
      <c r="M913" s="569"/>
      <c r="N913" s="569"/>
      <c r="O913" s="569"/>
      <c r="P913" s="569"/>
      <c r="Q913" s="569"/>
      <c r="R913" s="569"/>
      <c r="S913" s="569"/>
      <c r="T913" s="569"/>
      <c r="U913" s="569"/>
      <c r="V913" s="569"/>
      <c r="W913" s="569"/>
      <c r="X913" s="569"/>
      <c r="Y913" s="569"/>
      <c r="Z913" s="569"/>
      <c r="AA913" s="569"/>
      <c r="AB913" s="569"/>
      <c r="AC913" s="569"/>
      <c r="AD913" s="569"/>
      <c r="AE913" s="569"/>
      <c r="AF913" s="569">
        <f>SUM(AF912)</f>
        <v>27</v>
      </c>
      <c r="AG913" s="569"/>
      <c r="AH913" s="569"/>
      <c r="AI913" s="569">
        <f>SUM(AI912)</f>
        <v>27</v>
      </c>
      <c r="AJ913" s="569"/>
      <c r="AK913" s="569"/>
      <c r="AL913" s="569"/>
      <c r="AM913" s="569"/>
      <c r="AN913" s="569"/>
      <c r="AO913" s="569"/>
      <c r="AP913" s="569"/>
      <c r="AQ913" s="569"/>
      <c r="AR913" s="569">
        <f>SUM(AR912)</f>
        <v>27</v>
      </c>
      <c r="AS913" s="569"/>
      <c r="AT913" s="569"/>
      <c r="AU913" s="569">
        <f>SUM(AU912)</f>
        <v>27</v>
      </c>
      <c r="AV913" s="570">
        <f>SUM(AV912)</f>
        <v>2.7E-2</v>
      </c>
      <c r="AW913" s="570">
        <f>SUM(AW912)</f>
        <v>2.7E-2</v>
      </c>
      <c r="AX913" s="571"/>
      <c r="AY913" s="571"/>
      <c r="AZ913" s="572"/>
      <c r="BA913" s="573"/>
      <c r="BB913" s="567"/>
      <c r="BC913" s="574"/>
      <c r="BD913" s="575"/>
      <c r="BE913" s="576"/>
    </row>
    <row r="914" spans="1:57" s="351" customFormat="1" ht="15" customHeight="1" x14ac:dyDescent="0.25">
      <c r="A914" s="511" t="s">
        <v>59</v>
      </c>
      <c r="B914" s="560"/>
      <c r="C914" s="565" t="s">
        <v>569</v>
      </c>
      <c r="D914" s="559" t="s">
        <v>568</v>
      </c>
      <c r="E914" s="559">
        <v>7</v>
      </c>
      <c r="F914" s="559">
        <v>78</v>
      </c>
      <c r="G914" s="559"/>
      <c r="H914" s="557"/>
      <c r="I914" s="557"/>
      <c r="J914" s="557"/>
      <c r="K914" s="557"/>
      <c r="L914" s="557"/>
      <c r="M914" s="557"/>
      <c r="N914" s="557"/>
      <c r="O914" s="557"/>
      <c r="P914" s="557"/>
      <c r="Q914" s="557"/>
      <c r="R914" s="557"/>
      <c r="S914" s="557"/>
      <c r="T914" s="557"/>
      <c r="U914" s="557"/>
      <c r="V914" s="557"/>
      <c r="W914" s="557"/>
      <c r="X914" s="557"/>
      <c r="Y914" s="557"/>
      <c r="Z914" s="557"/>
      <c r="AA914" s="557"/>
      <c r="AB914" s="557"/>
      <c r="AC914" s="557"/>
      <c r="AD914" s="557"/>
      <c r="AE914" s="557"/>
      <c r="AF914" s="729">
        <v>7</v>
      </c>
      <c r="AG914" s="729"/>
      <c r="AH914" s="729"/>
      <c r="AI914" s="729">
        <v>7</v>
      </c>
      <c r="AJ914" s="557"/>
      <c r="AK914" s="557"/>
      <c r="AL914" s="557"/>
      <c r="AM914" s="557"/>
      <c r="AN914" s="557"/>
      <c r="AO914" s="557"/>
      <c r="AP914" s="557"/>
      <c r="AQ914" s="557"/>
      <c r="AR914" s="341">
        <f>L914+P914+T914+X914+AB914+AF914+AJ914+AN914+H914</f>
        <v>7</v>
      </c>
      <c r="AS914" s="341"/>
      <c r="AT914" s="341"/>
      <c r="AU914" s="317">
        <f>AR914+AS914+AT914</f>
        <v>7</v>
      </c>
      <c r="AV914" s="332">
        <f>AW914</f>
        <v>7.0000000000000001E-3</v>
      </c>
      <c r="AW914" s="558">
        <f>(AU914*BD914)/1000</f>
        <v>7.0000000000000001E-3</v>
      </c>
      <c r="AX914" s="560"/>
      <c r="AY914" s="560"/>
      <c r="AZ914" s="359"/>
      <c r="BA914" s="359"/>
      <c r="BB914" s="673"/>
      <c r="BC914" s="352"/>
      <c r="BD914" s="611">
        <v>1</v>
      </c>
      <c r="BE914" s="565"/>
    </row>
    <row r="915" spans="1:57" s="351" customFormat="1" ht="15" customHeight="1" x14ac:dyDescent="0.25">
      <c r="A915" s="566"/>
      <c r="B915" s="567"/>
      <c r="C915" s="376" t="s">
        <v>53</v>
      </c>
      <c r="D915" s="568"/>
      <c r="E915" s="568"/>
      <c r="F915" s="568"/>
      <c r="G915" s="568"/>
      <c r="H915" s="569"/>
      <c r="I915" s="569"/>
      <c r="J915" s="569"/>
      <c r="K915" s="569"/>
      <c r="L915" s="569"/>
      <c r="M915" s="569"/>
      <c r="N915" s="569"/>
      <c r="O915" s="569"/>
      <c r="P915" s="569"/>
      <c r="Q915" s="569"/>
      <c r="R915" s="569"/>
      <c r="S915" s="569"/>
      <c r="T915" s="569"/>
      <c r="U915" s="569"/>
      <c r="V915" s="569"/>
      <c r="W915" s="569"/>
      <c r="X915" s="569"/>
      <c r="Y915" s="569"/>
      <c r="Z915" s="569"/>
      <c r="AA915" s="569"/>
      <c r="AB915" s="569"/>
      <c r="AC915" s="569"/>
      <c r="AD915" s="569"/>
      <c r="AE915" s="569"/>
      <c r="AF915" s="569">
        <f>SUM(AF914)</f>
        <v>7</v>
      </c>
      <c r="AG915" s="569"/>
      <c r="AH915" s="569"/>
      <c r="AI915" s="569">
        <f>SUM(AI914)</f>
        <v>7</v>
      </c>
      <c r="AJ915" s="569"/>
      <c r="AK915" s="569"/>
      <c r="AL915" s="569"/>
      <c r="AM915" s="569"/>
      <c r="AN915" s="569"/>
      <c r="AO915" s="569"/>
      <c r="AP915" s="569"/>
      <c r="AQ915" s="569"/>
      <c r="AR915" s="569">
        <f>SUM(AR914)</f>
        <v>7</v>
      </c>
      <c r="AS915" s="569"/>
      <c r="AT915" s="569"/>
      <c r="AU915" s="569">
        <f>SUM(AU914)</f>
        <v>7</v>
      </c>
      <c r="AV915" s="570">
        <f>SUM(AV914)</f>
        <v>7.0000000000000001E-3</v>
      </c>
      <c r="AW915" s="570">
        <f>SUM(AW914)</f>
        <v>7.0000000000000001E-3</v>
      </c>
      <c r="AX915" s="571"/>
      <c r="AY915" s="571"/>
      <c r="AZ915" s="572"/>
      <c r="BA915" s="573"/>
      <c r="BB915" s="567"/>
      <c r="BC915" s="574"/>
      <c r="BD915" s="575"/>
      <c r="BE915" s="576"/>
    </row>
    <row r="916" spans="1:57" s="351" customFormat="1" ht="15" customHeight="1" x14ac:dyDescent="0.25">
      <c r="A916" s="511" t="s">
        <v>59</v>
      </c>
      <c r="B916" s="560"/>
      <c r="C916" s="565" t="s">
        <v>570</v>
      </c>
      <c r="D916" s="559" t="s">
        <v>568</v>
      </c>
      <c r="E916" s="559">
        <v>31</v>
      </c>
      <c r="F916" s="559">
        <v>87</v>
      </c>
      <c r="G916" s="559"/>
      <c r="H916" s="557"/>
      <c r="I916" s="557"/>
      <c r="J916" s="557"/>
      <c r="K916" s="557"/>
      <c r="L916" s="557"/>
      <c r="M916" s="557"/>
      <c r="N916" s="557"/>
      <c r="O916" s="557"/>
      <c r="P916" s="557"/>
      <c r="Q916" s="557"/>
      <c r="R916" s="557"/>
      <c r="S916" s="557"/>
      <c r="T916" s="557"/>
      <c r="U916" s="557"/>
      <c r="V916" s="557"/>
      <c r="W916" s="557"/>
      <c r="X916" s="557"/>
      <c r="Y916" s="557"/>
      <c r="Z916" s="557"/>
      <c r="AA916" s="557"/>
      <c r="AB916" s="557"/>
      <c r="AC916" s="557"/>
      <c r="AD916" s="557"/>
      <c r="AE916" s="557"/>
      <c r="AF916" s="729">
        <v>94</v>
      </c>
      <c r="AG916" s="729"/>
      <c r="AH916" s="729"/>
      <c r="AI916" s="729">
        <v>94</v>
      </c>
      <c r="AJ916" s="557"/>
      <c r="AK916" s="557"/>
      <c r="AL916" s="557"/>
      <c r="AM916" s="557"/>
      <c r="AN916" s="557"/>
      <c r="AO916" s="557"/>
      <c r="AP916" s="557"/>
      <c r="AQ916" s="557"/>
      <c r="AR916" s="341">
        <f>L916+P916+T916+X916+AB916+AF916+AJ916+AN916+H916</f>
        <v>94</v>
      </c>
      <c r="AS916" s="341"/>
      <c r="AT916" s="341"/>
      <c r="AU916" s="317">
        <f>AR916+AS916+AT916</f>
        <v>94</v>
      </c>
      <c r="AV916" s="332">
        <f>AW916</f>
        <v>9.4E-2</v>
      </c>
      <c r="AW916" s="558">
        <f>(AU916*BD916)/1000</f>
        <v>9.4E-2</v>
      </c>
      <c r="AX916" s="560"/>
      <c r="AY916" s="560"/>
      <c r="AZ916" s="359"/>
      <c r="BA916" s="359"/>
      <c r="BB916" s="673"/>
      <c r="BC916" s="352"/>
      <c r="BD916" s="611">
        <v>1</v>
      </c>
      <c r="BE916" s="565"/>
    </row>
    <row r="917" spans="1:57" s="351" customFormat="1" ht="15" customHeight="1" x14ac:dyDescent="0.25">
      <c r="A917" s="566"/>
      <c r="B917" s="567"/>
      <c r="C917" s="376" t="s">
        <v>53</v>
      </c>
      <c r="D917" s="568"/>
      <c r="E917" s="568"/>
      <c r="F917" s="568"/>
      <c r="G917" s="568"/>
      <c r="H917" s="569"/>
      <c r="I917" s="569"/>
      <c r="J917" s="569"/>
      <c r="K917" s="569"/>
      <c r="L917" s="569"/>
      <c r="M917" s="569"/>
      <c r="N917" s="569"/>
      <c r="O917" s="569"/>
      <c r="P917" s="569"/>
      <c r="Q917" s="569"/>
      <c r="R917" s="569"/>
      <c r="S917" s="569"/>
      <c r="T917" s="569"/>
      <c r="U917" s="569"/>
      <c r="V917" s="569"/>
      <c r="W917" s="569"/>
      <c r="X917" s="569"/>
      <c r="Y917" s="569"/>
      <c r="Z917" s="569"/>
      <c r="AA917" s="569"/>
      <c r="AB917" s="569"/>
      <c r="AC917" s="569"/>
      <c r="AD917" s="569"/>
      <c r="AE917" s="569"/>
      <c r="AF917" s="569">
        <f>SUM(AF916)</f>
        <v>94</v>
      </c>
      <c r="AG917" s="569"/>
      <c r="AH917" s="569"/>
      <c r="AI917" s="569">
        <f>SUM(AI916)</f>
        <v>94</v>
      </c>
      <c r="AJ917" s="569"/>
      <c r="AK917" s="569"/>
      <c r="AL917" s="569"/>
      <c r="AM917" s="569"/>
      <c r="AN917" s="569"/>
      <c r="AO917" s="569"/>
      <c r="AP917" s="569"/>
      <c r="AQ917" s="569"/>
      <c r="AR917" s="569">
        <f>SUM(AR916)</f>
        <v>94</v>
      </c>
      <c r="AS917" s="569"/>
      <c r="AT917" s="569"/>
      <c r="AU917" s="569">
        <f>SUM(AU916)</f>
        <v>94</v>
      </c>
      <c r="AV917" s="570">
        <f>SUM(AV916)</f>
        <v>9.4E-2</v>
      </c>
      <c r="AW917" s="570">
        <f>SUM(AW916)</f>
        <v>9.4E-2</v>
      </c>
      <c r="AX917" s="571"/>
      <c r="AY917" s="571"/>
      <c r="AZ917" s="572"/>
      <c r="BA917" s="573"/>
      <c r="BB917" s="567"/>
      <c r="BC917" s="574"/>
      <c r="BD917" s="575"/>
      <c r="BE917" s="576"/>
    </row>
    <row r="918" spans="1:57" s="351" customFormat="1" ht="15" customHeight="1" x14ac:dyDescent="0.25">
      <c r="A918" s="511" t="s">
        <v>59</v>
      </c>
      <c r="B918" s="560"/>
      <c r="C918" s="565" t="s">
        <v>571</v>
      </c>
      <c r="D918" s="559" t="s">
        <v>568</v>
      </c>
      <c r="E918" s="559">
        <v>17</v>
      </c>
      <c r="F918" s="559">
        <v>60</v>
      </c>
      <c r="G918" s="559">
        <v>10</v>
      </c>
      <c r="H918" s="557"/>
      <c r="I918" s="557"/>
      <c r="J918" s="557"/>
      <c r="K918" s="557"/>
      <c r="L918" s="557"/>
      <c r="M918" s="557"/>
      <c r="N918" s="557"/>
      <c r="O918" s="557"/>
      <c r="P918" s="557"/>
      <c r="Q918" s="557"/>
      <c r="R918" s="557"/>
      <c r="S918" s="557"/>
      <c r="T918" s="557"/>
      <c r="U918" s="557"/>
      <c r="V918" s="557"/>
      <c r="W918" s="557"/>
      <c r="X918" s="557"/>
      <c r="Y918" s="557"/>
      <c r="Z918" s="557"/>
      <c r="AA918" s="557"/>
      <c r="AB918" s="557"/>
      <c r="AC918" s="557"/>
      <c r="AD918" s="557"/>
      <c r="AE918" s="557"/>
      <c r="AF918" s="729">
        <v>16</v>
      </c>
      <c r="AG918" s="729"/>
      <c r="AH918" s="729"/>
      <c r="AI918" s="729">
        <v>16</v>
      </c>
      <c r="AJ918" s="557"/>
      <c r="AK918" s="557"/>
      <c r="AL918" s="557"/>
      <c r="AM918" s="557"/>
      <c r="AN918" s="557"/>
      <c r="AO918" s="557"/>
      <c r="AP918" s="557"/>
      <c r="AQ918" s="557"/>
      <c r="AR918" s="341">
        <f>L918+P918+T918+X918+AB918+AF918+AJ918+AN918+H918</f>
        <v>16</v>
      </c>
      <c r="AS918" s="341"/>
      <c r="AT918" s="341"/>
      <c r="AU918" s="317">
        <f>AR918+AS918+AT918</f>
        <v>16</v>
      </c>
      <c r="AV918" s="332">
        <f>AW918</f>
        <v>1.6E-2</v>
      </c>
      <c r="AW918" s="558">
        <f>(AU918*BD918)/1000</f>
        <v>1.6E-2</v>
      </c>
      <c r="AX918" s="560"/>
      <c r="AY918" s="560"/>
      <c r="AZ918" s="359"/>
      <c r="BA918" s="359"/>
      <c r="BB918" s="673"/>
      <c r="BC918" s="352"/>
      <c r="BD918" s="611">
        <v>1</v>
      </c>
      <c r="BE918" s="565"/>
    </row>
    <row r="919" spans="1:57" s="351" customFormat="1" ht="15" customHeight="1" x14ac:dyDescent="0.25">
      <c r="A919" s="566"/>
      <c r="B919" s="567"/>
      <c r="C919" s="376" t="s">
        <v>53</v>
      </c>
      <c r="D919" s="568"/>
      <c r="E919" s="568"/>
      <c r="F919" s="568"/>
      <c r="G919" s="568"/>
      <c r="H919" s="569"/>
      <c r="I919" s="569"/>
      <c r="J919" s="569"/>
      <c r="K919" s="569"/>
      <c r="L919" s="569"/>
      <c r="M919" s="569"/>
      <c r="N919" s="569"/>
      <c r="O919" s="569"/>
      <c r="P919" s="569"/>
      <c r="Q919" s="569"/>
      <c r="R919" s="569"/>
      <c r="S919" s="569"/>
      <c r="T919" s="569"/>
      <c r="U919" s="569"/>
      <c r="V919" s="569"/>
      <c r="W919" s="569"/>
      <c r="X919" s="569"/>
      <c r="Y919" s="569"/>
      <c r="Z919" s="569"/>
      <c r="AA919" s="569"/>
      <c r="AB919" s="569"/>
      <c r="AC919" s="569"/>
      <c r="AD919" s="569"/>
      <c r="AE919" s="569"/>
      <c r="AF919" s="569">
        <f>SUM(AF918)</f>
        <v>16</v>
      </c>
      <c r="AG919" s="569"/>
      <c r="AH919" s="569"/>
      <c r="AI919" s="569">
        <f>SUM(AI918)</f>
        <v>16</v>
      </c>
      <c r="AJ919" s="569"/>
      <c r="AK919" s="569"/>
      <c r="AL919" s="569"/>
      <c r="AM919" s="569"/>
      <c r="AN919" s="569"/>
      <c r="AO919" s="569"/>
      <c r="AP919" s="569"/>
      <c r="AQ919" s="569"/>
      <c r="AR919" s="569">
        <f>SUM(AR918)</f>
        <v>16</v>
      </c>
      <c r="AS919" s="569"/>
      <c r="AT919" s="569"/>
      <c r="AU919" s="569">
        <f>SUM(AU918)</f>
        <v>16</v>
      </c>
      <c r="AV919" s="570">
        <f>SUM(AV918)</f>
        <v>1.6E-2</v>
      </c>
      <c r="AW919" s="570">
        <f>SUM(AW918)</f>
        <v>1.6E-2</v>
      </c>
      <c r="AX919" s="571"/>
      <c r="AY919" s="571"/>
      <c r="AZ919" s="572"/>
      <c r="BA919" s="573"/>
      <c r="BB919" s="567"/>
      <c r="BC919" s="574"/>
      <c r="BD919" s="575"/>
      <c r="BE919" s="576"/>
    </row>
    <row r="920" spans="1:57" s="351" customFormat="1" ht="15" customHeight="1" x14ac:dyDescent="0.25">
      <c r="A920" s="511" t="s">
        <v>59</v>
      </c>
      <c r="B920" s="537">
        <v>51.000002445</v>
      </c>
      <c r="C920" s="555" t="s">
        <v>572</v>
      </c>
      <c r="D920" s="422" t="s">
        <v>29</v>
      </c>
      <c r="E920" s="559">
        <v>1</v>
      </c>
      <c r="F920" s="559">
        <v>57</v>
      </c>
      <c r="G920" s="559">
        <v>309</v>
      </c>
      <c r="H920" s="565"/>
      <c r="I920" s="565"/>
      <c r="J920" s="565"/>
      <c r="K920" s="341"/>
      <c r="L920" s="565"/>
      <c r="M920" s="565"/>
      <c r="N920" s="565"/>
      <c r="O920" s="565"/>
      <c r="P920" s="565"/>
      <c r="Q920" s="565"/>
      <c r="R920" s="565"/>
      <c r="S920" s="565"/>
      <c r="T920" s="565"/>
      <c r="U920" s="565"/>
      <c r="V920" s="565"/>
      <c r="W920" s="565"/>
      <c r="X920" s="341">
        <v>84</v>
      </c>
      <c r="Y920" s="557"/>
      <c r="Z920" s="557"/>
      <c r="AA920" s="317">
        <f>SUM(X920:Z920)</f>
        <v>84</v>
      </c>
      <c r="AB920" s="317"/>
      <c r="AC920" s="317"/>
      <c r="AD920" s="317"/>
      <c r="AE920" s="317"/>
      <c r="AF920" s="317"/>
      <c r="AG920" s="317"/>
      <c r="AH920" s="317"/>
      <c r="AI920" s="317"/>
      <c r="AJ920" s="317"/>
      <c r="AK920" s="317"/>
      <c r="AL920" s="317"/>
      <c r="AM920" s="317"/>
      <c r="AN920" s="317"/>
      <c r="AO920" s="317"/>
      <c r="AP920" s="317"/>
      <c r="AQ920" s="317"/>
      <c r="AR920" s="341">
        <f>L920+P920+T920+X920+AB920+AF920+AJ920+AN920+H920</f>
        <v>84</v>
      </c>
      <c r="AS920" s="341"/>
      <c r="AT920" s="341"/>
      <c r="AU920" s="317">
        <f>AR920+AS920+AT920</f>
        <v>84</v>
      </c>
      <c r="AV920" s="332">
        <f>AW920</f>
        <v>4.2000000000000006E-3</v>
      </c>
      <c r="AW920" s="558">
        <f>(AU920*BD920)/1000</f>
        <v>4.2000000000000006E-3</v>
      </c>
      <c r="AX920" s="559"/>
      <c r="AY920" s="560"/>
      <c r="AZ920" s="560"/>
      <c r="BA920" s="561"/>
      <c r="BB920" s="562"/>
      <c r="BC920" s="563"/>
      <c r="BD920" s="564">
        <v>0.05</v>
      </c>
      <c r="BE920" s="341"/>
    </row>
    <row r="921" spans="1:57" s="351" customFormat="1" ht="15" customHeight="1" x14ac:dyDescent="0.25">
      <c r="A921" s="566"/>
      <c r="B921" s="567"/>
      <c r="C921" s="376" t="s">
        <v>53</v>
      </c>
      <c r="D921" s="568"/>
      <c r="E921" s="568"/>
      <c r="F921" s="568"/>
      <c r="G921" s="568"/>
      <c r="H921" s="569"/>
      <c r="I921" s="569"/>
      <c r="J921" s="569"/>
      <c r="K921" s="569"/>
      <c r="L921" s="569"/>
      <c r="M921" s="569"/>
      <c r="N921" s="569"/>
      <c r="O921" s="569"/>
      <c r="P921" s="569"/>
      <c r="Q921" s="569"/>
      <c r="R921" s="569"/>
      <c r="S921" s="569"/>
      <c r="T921" s="569"/>
      <c r="U921" s="569"/>
      <c r="V921" s="569"/>
      <c r="W921" s="569"/>
      <c r="X921" s="569">
        <f>SUM(X920)</f>
        <v>84</v>
      </c>
      <c r="Y921" s="569"/>
      <c r="Z921" s="569"/>
      <c r="AA921" s="569">
        <f>SUM(AA920)</f>
        <v>84</v>
      </c>
      <c r="AB921" s="569"/>
      <c r="AC921" s="569"/>
      <c r="AD921" s="569"/>
      <c r="AE921" s="569"/>
      <c r="AF921" s="569"/>
      <c r="AG921" s="569"/>
      <c r="AH921" s="569"/>
      <c r="AI921" s="569"/>
      <c r="AJ921" s="569"/>
      <c r="AK921" s="569"/>
      <c r="AL921" s="569"/>
      <c r="AM921" s="569"/>
      <c r="AN921" s="569"/>
      <c r="AO921" s="569"/>
      <c r="AP921" s="569"/>
      <c r="AQ921" s="569"/>
      <c r="AR921" s="569">
        <f>SUM(AR920)</f>
        <v>84</v>
      </c>
      <c r="AS921" s="569"/>
      <c r="AT921" s="569"/>
      <c r="AU921" s="569">
        <f>SUM(AU920)</f>
        <v>84</v>
      </c>
      <c r="AV921" s="570">
        <f>SUM(AV920)</f>
        <v>4.2000000000000006E-3</v>
      </c>
      <c r="AW921" s="570">
        <f>SUM(AW920)</f>
        <v>4.2000000000000006E-3</v>
      </c>
      <c r="AX921" s="571"/>
      <c r="AY921" s="571"/>
      <c r="AZ921" s="572"/>
      <c r="BA921" s="573"/>
      <c r="BB921" s="567"/>
      <c r="BC921" s="574"/>
      <c r="BD921" s="575"/>
      <c r="BE921" s="576"/>
    </row>
    <row r="922" spans="1:57" s="351" customFormat="1" ht="15" customHeight="1" x14ac:dyDescent="0.25">
      <c r="A922" s="566"/>
      <c r="B922" s="567"/>
      <c r="C922" s="792" t="s">
        <v>66</v>
      </c>
      <c r="D922" s="568"/>
      <c r="E922" s="568"/>
      <c r="F922" s="568"/>
      <c r="G922" s="568"/>
      <c r="H922" s="569"/>
      <c r="I922" s="569"/>
      <c r="J922" s="569"/>
      <c r="K922" s="569"/>
      <c r="L922" s="569"/>
      <c r="M922" s="569"/>
      <c r="N922" s="569"/>
      <c r="O922" s="569"/>
      <c r="P922" s="569"/>
      <c r="Q922" s="569"/>
      <c r="R922" s="569"/>
      <c r="S922" s="569"/>
      <c r="T922" s="569"/>
      <c r="U922" s="569"/>
      <c r="V922" s="569"/>
      <c r="W922" s="569"/>
      <c r="X922" s="569"/>
      <c r="Y922" s="569"/>
      <c r="Z922" s="569"/>
      <c r="AA922" s="569"/>
      <c r="AB922" s="569"/>
      <c r="AC922" s="569"/>
      <c r="AD922" s="569"/>
      <c r="AE922" s="569"/>
      <c r="AF922" s="569"/>
      <c r="AG922" s="569"/>
      <c r="AH922" s="569"/>
      <c r="AI922" s="569"/>
      <c r="AJ922" s="569"/>
      <c r="AK922" s="569"/>
      <c r="AL922" s="569"/>
      <c r="AM922" s="569"/>
      <c r="AN922" s="569"/>
      <c r="AO922" s="569"/>
      <c r="AP922" s="569"/>
      <c r="AQ922" s="569"/>
      <c r="AR922" s="569"/>
      <c r="AS922" s="569"/>
      <c r="AT922" s="569"/>
      <c r="AU922" s="569"/>
      <c r="AV922" s="570"/>
      <c r="AW922" s="570"/>
      <c r="AX922" s="571"/>
      <c r="AY922" s="571"/>
      <c r="AZ922" s="572"/>
      <c r="BA922" s="573"/>
      <c r="BB922" s="567"/>
      <c r="BC922" s="574"/>
      <c r="BD922" s="575"/>
      <c r="BE922" s="576"/>
    </row>
    <row r="923" spans="1:57" s="351" customFormat="1" ht="26.25" customHeight="1" x14ac:dyDescent="0.25">
      <c r="A923" s="352">
        <v>1</v>
      </c>
      <c r="B923" s="353" t="s">
        <v>573</v>
      </c>
      <c r="C923" s="793" t="s">
        <v>574</v>
      </c>
      <c r="D923" s="620" t="s">
        <v>33</v>
      </c>
      <c r="E923" s="620">
        <v>6</v>
      </c>
      <c r="F923" s="620">
        <v>87</v>
      </c>
      <c r="G923" s="620">
        <v>22</v>
      </c>
      <c r="H923" s="621"/>
      <c r="I923" s="621"/>
      <c r="J923" s="621"/>
      <c r="K923" s="591"/>
      <c r="L923" s="621"/>
      <c r="M923" s="621"/>
      <c r="N923" s="621"/>
      <c r="O923" s="621"/>
      <c r="P923" s="621"/>
      <c r="Q923" s="621"/>
      <c r="R923" s="621"/>
      <c r="S923" s="621"/>
      <c r="T923" s="591">
        <v>7</v>
      </c>
      <c r="U923" s="341"/>
      <c r="V923" s="591"/>
      <c r="W923" s="341">
        <f>SUM(T923:V923)</f>
        <v>7</v>
      </c>
      <c r="X923" s="591"/>
      <c r="Y923" s="591"/>
      <c r="Z923" s="591"/>
      <c r="AA923" s="591"/>
      <c r="AB923" s="621"/>
      <c r="AC923" s="621"/>
      <c r="AD923" s="621"/>
      <c r="AE923" s="621"/>
      <c r="AF923" s="621"/>
      <c r="AG923" s="621"/>
      <c r="AH923" s="621"/>
      <c r="AI923" s="621"/>
      <c r="AJ923" s="591"/>
      <c r="AK923" s="591"/>
      <c r="AL923" s="591"/>
      <c r="AM923" s="591"/>
      <c r="AN923" s="591"/>
      <c r="AO923" s="591"/>
      <c r="AP923" s="591"/>
      <c r="AQ923" s="591"/>
      <c r="AR923" s="341">
        <f>L923+P923+T923+X923+AB923+AF923+AJ923+AN923+H923</f>
        <v>7</v>
      </c>
      <c r="AS923" s="341"/>
      <c r="AT923" s="341"/>
      <c r="AU923" s="317">
        <f>AR923+AS923+AT923</f>
        <v>7</v>
      </c>
      <c r="AV923" s="332">
        <f>((AU923/BC923)*BB923)/1000</f>
        <v>2.8874999999999999E-3</v>
      </c>
      <c r="AW923" s="558">
        <f>(AU923*BD923)/1000</f>
        <v>2.8000000000000004E-3</v>
      </c>
      <c r="AX923" s="560"/>
      <c r="AY923" s="665" t="s">
        <v>575</v>
      </c>
      <c r="AZ923" s="560"/>
      <c r="BA923" s="561"/>
      <c r="BB923" s="333">
        <v>13.2</v>
      </c>
      <c r="BC923" s="605">
        <v>32</v>
      </c>
      <c r="BD923" s="794">
        <v>0.4</v>
      </c>
      <c r="BE923" s="622"/>
    </row>
    <row r="924" spans="1:57" s="351" customFormat="1" ht="26.25" customHeight="1" x14ac:dyDescent="0.25">
      <c r="A924" s="352">
        <v>2</v>
      </c>
      <c r="B924" s="353" t="s">
        <v>573</v>
      </c>
      <c r="C924" s="793" t="s">
        <v>574</v>
      </c>
      <c r="D924" s="620" t="s">
        <v>33</v>
      </c>
      <c r="E924" s="620">
        <v>2</v>
      </c>
      <c r="F924" s="620">
        <v>87</v>
      </c>
      <c r="G924" s="620">
        <v>22</v>
      </c>
      <c r="H924" s="621"/>
      <c r="I924" s="621"/>
      <c r="J924" s="621"/>
      <c r="K924" s="591"/>
      <c r="L924" s="621"/>
      <c r="M924" s="621"/>
      <c r="N924" s="621"/>
      <c r="O924" s="621"/>
      <c r="P924" s="621"/>
      <c r="Q924" s="621"/>
      <c r="R924" s="621"/>
      <c r="S924" s="621"/>
      <c r="T924" s="591">
        <v>384</v>
      </c>
      <c r="U924" s="341"/>
      <c r="V924" s="591"/>
      <c r="W924" s="341">
        <f>SUM(T924:V924)</f>
        <v>384</v>
      </c>
      <c r="X924" s="591"/>
      <c r="Y924" s="591"/>
      <c r="Z924" s="591"/>
      <c r="AA924" s="591"/>
      <c r="AB924" s="621"/>
      <c r="AC924" s="621"/>
      <c r="AD924" s="621"/>
      <c r="AE924" s="621"/>
      <c r="AF924" s="621"/>
      <c r="AG924" s="621"/>
      <c r="AH924" s="621"/>
      <c r="AI924" s="621"/>
      <c r="AJ924" s="591"/>
      <c r="AK924" s="591"/>
      <c r="AL924" s="591"/>
      <c r="AM924" s="591"/>
      <c r="AN924" s="591"/>
      <c r="AO924" s="591"/>
      <c r="AP924" s="591"/>
      <c r="AQ924" s="591"/>
      <c r="AR924" s="341">
        <f>L924+P924+T924+X924+AB924+AF924+AJ924+AN924+H924</f>
        <v>384</v>
      </c>
      <c r="AS924" s="341"/>
      <c r="AT924" s="341"/>
      <c r="AU924" s="317">
        <f>AR924+AS924+AT924</f>
        <v>384</v>
      </c>
      <c r="AV924" s="332">
        <f>((AU924/BC924)*BB924)/1000</f>
        <v>0.15839999999999999</v>
      </c>
      <c r="AW924" s="558">
        <f>(AU924*BD924)/1000</f>
        <v>0.15360000000000001</v>
      </c>
      <c r="AX924" s="560"/>
      <c r="AY924" s="665" t="s">
        <v>575</v>
      </c>
      <c r="AZ924" s="560"/>
      <c r="BA924" s="561"/>
      <c r="BB924" s="333">
        <v>13.2</v>
      </c>
      <c r="BC924" s="605">
        <v>32</v>
      </c>
      <c r="BD924" s="794">
        <v>0.4</v>
      </c>
      <c r="BE924" s="622"/>
    </row>
    <row r="925" spans="1:57" s="351" customFormat="1" ht="26.25" customHeight="1" x14ac:dyDescent="0.25">
      <c r="A925" s="352">
        <v>3</v>
      </c>
      <c r="B925" s="353" t="s">
        <v>573</v>
      </c>
      <c r="C925" s="793" t="s">
        <v>574</v>
      </c>
      <c r="D925" s="620" t="s">
        <v>33</v>
      </c>
      <c r="E925" s="620">
        <v>4</v>
      </c>
      <c r="F925" s="620">
        <v>75</v>
      </c>
      <c r="G925" s="620">
        <v>22</v>
      </c>
      <c r="H925" s="621"/>
      <c r="I925" s="621"/>
      <c r="J925" s="621"/>
      <c r="K925" s="591"/>
      <c r="L925" s="621"/>
      <c r="M925" s="621"/>
      <c r="N925" s="621"/>
      <c r="O925" s="621"/>
      <c r="P925" s="621"/>
      <c r="Q925" s="621"/>
      <c r="R925" s="621"/>
      <c r="S925" s="621"/>
      <c r="T925" s="591">
        <v>5</v>
      </c>
      <c r="U925" s="341"/>
      <c r="V925" s="591"/>
      <c r="W925" s="341">
        <f>SUM(T925:V925)</f>
        <v>5</v>
      </c>
      <c r="X925" s="591"/>
      <c r="Y925" s="591"/>
      <c r="Z925" s="591"/>
      <c r="AA925" s="591"/>
      <c r="AB925" s="621"/>
      <c r="AC925" s="621"/>
      <c r="AD925" s="621"/>
      <c r="AE925" s="621"/>
      <c r="AF925" s="621"/>
      <c r="AG925" s="621"/>
      <c r="AH925" s="621"/>
      <c r="AI925" s="621"/>
      <c r="AJ925" s="591"/>
      <c r="AK925" s="591"/>
      <c r="AL925" s="591"/>
      <c r="AM925" s="591"/>
      <c r="AN925" s="591"/>
      <c r="AO925" s="591"/>
      <c r="AP925" s="591"/>
      <c r="AQ925" s="591"/>
      <c r="AR925" s="341">
        <f>L925+P925+T925+X925+AB925+AF925+AJ925+AN925+H925</f>
        <v>5</v>
      </c>
      <c r="AS925" s="341"/>
      <c r="AT925" s="341"/>
      <c r="AU925" s="317">
        <f>AR925+AS925+AT925</f>
        <v>5</v>
      </c>
      <c r="AV925" s="332">
        <f>((AU925/BC925)*BB925)/1000</f>
        <v>2.0625000000000001E-3</v>
      </c>
      <c r="AW925" s="558">
        <f>(AU925*BD925)/1000</f>
        <v>2E-3</v>
      </c>
      <c r="AX925" s="560"/>
      <c r="AY925" s="665" t="s">
        <v>575</v>
      </c>
      <c r="AZ925" s="560"/>
      <c r="BA925" s="561"/>
      <c r="BB925" s="333">
        <v>13.2</v>
      </c>
      <c r="BC925" s="605">
        <v>32</v>
      </c>
      <c r="BD925" s="794">
        <v>0.4</v>
      </c>
      <c r="BE925" s="622"/>
    </row>
    <row r="926" spans="1:57" s="351" customFormat="1" ht="26.25" customHeight="1" x14ac:dyDescent="0.25">
      <c r="A926" s="352">
        <v>4</v>
      </c>
      <c r="B926" s="353" t="s">
        <v>573</v>
      </c>
      <c r="C926" s="793" t="s">
        <v>574</v>
      </c>
      <c r="D926" s="620" t="s">
        <v>33</v>
      </c>
      <c r="E926" s="620">
        <v>3</v>
      </c>
      <c r="F926" s="620">
        <v>72</v>
      </c>
      <c r="G926" s="620">
        <v>22</v>
      </c>
      <c r="H926" s="621"/>
      <c r="I926" s="621"/>
      <c r="J926" s="621"/>
      <c r="K926" s="591"/>
      <c r="L926" s="621"/>
      <c r="M926" s="621"/>
      <c r="N926" s="621"/>
      <c r="O926" s="621"/>
      <c r="P926" s="621"/>
      <c r="Q926" s="621"/>
      <c r="R926" s="621"/>
      <c r="S926" s="621"/>
      <c r="T926" s="591">
        <v>30</v>
      </c>
      <c r="U926" s="341"/>
      <c r="V926" s="591"/>
      <c r="W926" s="341">
        <f>SUM(T926:V926)</f>
        <v>30</v>
      </c>
      <c r="X926" s="591"/>
      <c r="Y926" s="591"/>
      <c r="Z926" s="591"/>
      <c r="AA926" s="591"/>
      <c r="AB926" s="621"/>
      <c r="AC926" s="621"/>
      <c r="AD926" s="621"/>
      <c r="AE926" s="621"/>
      <c r="AF926" s="621"/>
      <c r="AG926" s="621"/>
      <c r="AH926" s="621"/>
      <c r="AI926" s="621"/>
      <c r="AJ926" s="591"/>
      <c r="AK926" s="591"/>
      <c r="AL926" s="591"/>
      <c r="AM926" s="591"/>
      <c r="AN926" s="591"/>
      <c r="AO926" s="591"/>
      <c r="AP926" s="591"/>
      <c r="AQ926" s="591"/>
      <c r="AR926" s="341">
        <f>L926+P926+T926+X926+AB926+AF926+AJ926+AN926+H926</f>
        <v>30</v>
      </c>
      <c r="AS926" s="341"/>
      <c r="AT926" s="341"/>
      <c r="AU926" s="317">
        <f>AR926+AS926+AT926</f>
        <v>30</v>
      </c>
      <c r="AV926" s="332">
        <f>((AU926/BC926)*BB926)/1000</f>
        <v>1.2375000000000001E-2</v>
      </c>
      <c r="AW926" s="558">
        <f>(AU926*BD926)/1000</f>
        <v>1.2E-2</v>
      </c>
      <c r="AX926" s="560"/>
      <c r="AY926" s="665" t="s">
        <v>575</v>
      </c>
      <c r="AZ926" s="560"/>
      <c r="BA926" s="561"/>
      <c r="BB926" s="333">
        <v>13.2</v>
      </c>
      <c r="BC926" s="605">
        <v>32</v>
      </c>
      <c r="BD926" s="794">
        <v>0.4</v>
      </c>
      <c r="BE926" s="622"/>
    </row>
    <row r="927" spans="1:57" s="351" customFormat="1" ht="15" customHeight="1" x14ac:dyDescent="0.25">
      <c r="A927" s="566"/>
      <c r="B927" s="567"/>
      <c r="C927" s="376" t="s">
        <v>53</v>
      </c>
      <c r="D927" s="568"/>
      <c r="E927" s="568"/>
      <c r="F927" s="568"/>
      <c r="G927" s="568"/>
      <c r="H927" s="569"/>
      <c r="I927" s="569"/>
      <c r="J927" s="569"/>
      <c r="K927" s="569"/>
      <c r="L927" s="569"/>
      <c r="M927" s="569"/>
      <c r="N927" s="569"/>
      <c r="O927" s="569"/>
      <c r="P927" s="569"/>
      <c r="Q927" s="569"/>
      <c r="R927" s="569"/>
      <c r="S927" s="569"/>
      <c r="T927" s="569">
        <f>SUM(T923:T926)</f>
        <v>426</v>
      </c>
      <c r="U927" s="569"/>
      <c r="V927" s="569"/>
      <c r="W927" s="569">
        <f>SUM(W923:W926)</f>
        <v>426</v>
      </c>
      <c r="X927" s="569"/>
      <c r="Y927" s="569"/>
      <c r="Z927" s="569"/>
      <c r="AA927" s="569"/>
      <c r="AB927" s="569"/>
      <c r="AC927" s="569"/>
      <c r="AD927" s="569"/>
      <c r="AE927" s="569"/>
      <c r="AF927" s="569"/>
      <c r="AG927" s="569"/>
      <c r="AH927" s="569"/>
      <c r="AI927" s="569"/>
      <c r="AJ927" s="569"/>
      <c r="AK927" s="569"/>
      <c r="AL927" s="569"/>
      <c r="AM927" s="569"/>
      <c r="AN927" s="569"/>
      <c r="AO927" s="569"/>
      <c r="AP927" s="569"/>
      <c r="AQ927" s="569"/>
      <c r="AR927" s="569">
        <f>SUM(AR923:AR926)</f>
        <v>426</v>
      </c>
      <c r="AS927" s="569"/>
      <c r="AT927" s="569"/>
      <c r="AU927" s="569">
        <f>SUM(AU923:AU926)</f>
        <v>426</v>
      </c>
      <c r="AV927" s="570">
        <f>SUM(AV923:AV926)</f>
        <v>0.17572499999999996</v>
      </c>
      <c r="AW927" s="570">
        <f>SUM(AW923:AW926)</f>
        <v>0.17040000000000002</v>
      </c>
      <c r="AX927" s="571"/>
      <c r="AY927" s="571"/>
      <c r="AZ927" s="572"/>
      <c r="BA927" s="573"/>
      <c r="BB927" s="567"/>
      <c r="BC927" s="574"/>
      <c r="BD927" s="575"/>
      <c r="BE927" s="576"/>
    </row>
    <row r="928" spans="1:57" s="351" customFormat="1" ht="15" customHeight="1" x14ac:dyDescent="0.25">
      <c r="A928" s="511">
        <v>1</v>
      </c>
      <c r="B928" s="512" t="s">
        <v>312</v>
      </c>
      <c r="C928" s="425" t="s">
        <v>576</v>
      </c>
      <c r="D928" s="602" t="s">
        <v>29</v>
      </c>
      <c r="E928" s="603">
        <v>6</v>
      </c>
      <c r="F928" s="603">
        <v>89</v>
      </c>
      <c r="G928" s="603">
        <v>22</v>
      </c>
      <c r="H928" s="601">
        <v>56</v>
      </c>
      <c r="I928" s="565"/>
      <c r="J928" s="565"/>
      <c r="K928" s="341">
        <f>SUM(H928:J928)</f>
        <v>56</v>
      </c>
      <c r="L928" s="565"/>
      <c r="M928" s="565"/>
      <c r="N928" s="565"/>
      <c r="O928" s="565"/>
      <c r="P928" s="565"/>
      <c r="Q928" s="565"/>
      <c r="R928" s="565"/>
      <c r="S928" s="565"/>
      <c r="T928" s="565"/>
      <c r="U928" s="565"/>
      <c r="V928" s="565"/>
      <c r="W928" s="565"/>
      <c r="X928" s="341"/>
      <c r="Y928" s="341"/>
      <c r="Z928" s="341"/>
      <c r="AA928" s="341"/>
      <c r="AB928" s="565"/>
      <c r="AC928" s="565"/>
      <c r="AD928" s="565"/>
      <c r="AE928" s="565"/>
      <c r="AF928" s="565"/>
      <c r="AG928" s="565"/>
      <c r="AH928" s="565"/>
      <c r="AI928" s="565"/>
      <c r="AJ928" s="341"/>
      <c r="AK928" s="341"/>
      <c r="AL928" s="341"/>
      <c r="AM928" s="341"/>
      <c r="AN928" s="341"/>
      <c r="AO928" s="341"/>
      <c r="AP928" s="341"/>
      <c r="AQ928" s="341"/>
      <c r="AR928" s="341">
        <v>56</v>
      </c>
      <c r="AS928" s="341"/>
      <c r="AT928" s="341"/>
      <c r="AU928" s="317">
        <f t="shared" ref="AU928:AU933" si="155">AR928+AS928+AT928</f>
        <v>56</v>
      </c>
      <c r="AV928" s="332">
        <f t="shared" ref="AV928:AV933" si="156">((AU928/BC928)*BB928)/1000</f>
        <v>2.2749999999999999E-2</v>
      </c>
      <c r="AW928" s="558">
        <f t="shared" ref="AW928:AW933" si="157">(AU928*BD928)/1000</f>
        <v>2.2400000000000003E-2</v>
      </c>
      <c r="AX928" s="566"/>
      <c r="AY928" s="566"/>
      <c r="AZ928" s="574"/>
      <c r="BA928" s="574"/>
      <c r="BB928" s="671">
        <v>13</v>
      </c>
      <c r="BC928" s="671">
        <v>32</v>
      </c>
      <c r="BD928" s="603">
        <v>0.4</v>
      </c>
      <c r="BE928" s="609"/>
    </row>
    <row r="929" spans="1:57" s="351" customFormat="1" ht="15" customHeight="1" x14ac:dyDescent="0.25">
      <c r="A929" s="511">
        <v>2</v>
      </c>
      <c r="B929" s="422" t="s">
        <v>312</v>
      </c>
      <c r="C929" s="650" t="s">
        <v>577</v>
      </c>
      <c r="D929" s="603" t="s">
        <v>29</v>
      </c>
      <c r="E929" s="352">
        <v>11</v>
      </c>
      <c r="F929" s="352">
        <v>88</v>
      </c>
      <c r="G929" s="352">
        <v>22</v>
      </c>
      <c r="H929" s="557"/>
      <c r="I929" s="557"/>
      <c r="J929" s="557"/>
      <c r="K929" s="557"/>
      <c r="L929" s="557"/>
      <c r="M929" s="557"/>
      <c r="N929" s="557"/>
      <c r="O929" s="557"/>
      <c r="P929" s="557"/>
      <c r="Q929" s="557"/>
      <c r="R929" s="557"/>
      <c r="S929" s="557"/>
      <c r="T929" s="557"/>
      <c r="U929" s="557"/>
      <c r="V929" s="557"/>
      <c r="W929" s="557"/>
      <c r="X929" s="557"/>
      <c r="Y929" s="557"/>
      <c r="Z929" s="557"/>
      <c r="AA929" s="557"/>
      <c r="AB929" s="557"/>
      <c r="AC929" s="557"/>
      <c r="AD929" s="557"/>
      <c r="AE929" s="557"/>
      <c r="AF929" s="565">
        <v>297</v>
      </c>
      <c r="AG929" s="729"/>
      <c r="AH929" s="729"/>
      <c r="AI929" s="565">
        <v>297</v>
      </c>
      <c r="AJ929" s="557"/>
      <c r="AK929" s="557"/>
      <c r="AL929" s="557"/>
      <c r="AM929" s="557"/>
      <c r="AN929" s="557"/>
      <c r="AO929" s="557"/>
      <c r="AP929" s="557"/>
      <c r="AQ929" s="557"/>
      <c r="AR929" s="341">
        <f>L929+P929+T929+X929+AB929+AF929+AJ929+AN929+H929</f>
        <v>297</v>
      </c>
      <c r="AS929" s="341"/>
      <c r="AT929" s="341"/>
      <c r="AU929" s="317">
        <f t="shared" si="155"/>
        <v>297</v>
      </c>
      <c r="AV929" s="332">
        <f t="shared" si="156"/>
        <v>0.12065625000000001</v>
      </c>
      <c r="AW929" s="558">
        <f t="shared" si="157"/>
        <v>0.11880000000000002</v>
      </c>
      <c r="AX929" s="560"/>
      <c r="AY929" s="560"/>
      <c r="AZ929" s="565"/>
      <c r="BA929" s="565"/>
      <c r="BB929" s="671">
        <v>13</v>
      </c>
      <c r="BC929" s="671">
        <v>32</v>
      </c>
      <c r="BD929" s="603">
        <v>0.4</v>
      </c>
      <c r="BE929" s="565"/>
    </row>
    <row r="930" spans="1:57" s="351" customFormat="1" ht="15" customHeight="1" x14ac:dyDescent="0.25">
      <c r="A930" s="511">
        <v>3</v>
      </c>
      <c r="B930" s="720" t="s">
        <v>578</v>
      </c>
      <c r="C930" s="425" t="s">
        <v>576</v>
      </c>
      <c r="D930" s="620" t="s">
        <v>33</v>
      </c>
      <c r="E930" s="620">
        <v>6</v>
      </c>
      <c r="F930" s="620">
        <v>87</v>
      </c>
      <c r="G930" s="620">
        <v>22</v>
      </c>
      <c r="H930" s="621"/>
      <c r="I930" s="621"/>
      <c r="J930" s="621"/>
      <c r="K930" s="591"/>
      <c r="L930" s="621"/>
      <c r="M930" s="621"/>
      <c r="N930" s="621"/>
      <c r="O930" s="621"/>
      <c r="P930" s="621"/>
      <c r="Q930" s="621"/>
      <c r="R930" s="621"/>
      <c r="S930" s="621"/>
      <c r="T930" s="591"/>
      <c r="U930" s="341">
        <v>28</v>
      </c>
      <c r="V930" s="591"/>
      <c r="W930" s="341">
        <f>SUM(T930:V930)</f>
        <v>28</v>
      </c>
      <c r="X930" s="591"/>
      <c r="Y930" s="591"/>
      <c r="Z930" s="591"/>
      <c r="AA930" s="591"/>
      <c r="AB930" s="621"/>
      <c r="AC930" s="621"/>
      <c r="AD930" s="621"/>
      <c r="AE930" s="621"/>
      <c r="AF930" s="621"/>
      <c r="AG930" s="621"/>
      <c r="AH930" s="621"/>
      <c r="AI930" s="621"/>
      <c r="AJ930" s="591"/>
      <c r="AK930" s="591"/>
      <c r="AL930" s="591"/>
      <c r="AM930" s="591"/>
      <c r="AN930" s="591"/>
      <c r="AO930" s="591"/>
      <c r="AP930" s="591"/>
      <c r="AQ930" s="591"/>
      <c r="AR930" s="341"/>
      <c r="AS930" s="341">
        <f>M930+Q930+U930+Y930+AC930+AG930+AK930+AO930+I930</f>
        <v>28</v>
      </c>
      <c r="AT930" s="341"/>
      <c r="AU930" s="317">
        <f t="shared" si="155"/>
        <v>28</v>
      </c>
      <c r="AV930" s="332">
        <f t="shared" si="156"/>
        <v>1.1375E-2</v>
      </c>
      <c r="AW930" s="558">
        <f t="shared" si="157"/>
        <v>1.1200000000000002E-2</v>
      </c>
      <c r="AX930" s="560"/>
      <c r="AY930" s="560"/>
      <c r="AZ930" s="560"/>
      <c r="BA930" s="561"/>
      <c r="BB930" s="671">
        <v>13</v>
      </c>
      <c r="BC930" s="671">
        <v>32</v>
      </c>
      <c r="BD930" s="603">
        <v>0.4</v>
      </c>
      <c r="BE930" s="622"/>
    </row>
    <row r="931" spans="1:57" s="351" customFormat="1" ht="15" customHeight="1" x14ac:dyDescent="0.25">
      <c r="A931" s="511">
        <v>4</v>
      </c>
      <c r="B931" s="720" t="s">
        <v>578</v>
      </c>
      <c r="C931" s="425" t="s">
        <v>579</v>
      </c>
      <c r="D931" s="620" t="s">
        <v>33</v>
      </c>
      <c r="E931" s="620">
        <v>27</v>
      </c>
      <c r="F931" s="620">
        <v>86</v>
      </c>
      <c r="G931" s="620">
        <v>22</v>
      </c>
      <c r="H931" s="621"/>
      <c r="I931" s="621"/>
      <c r="J931" s="621"/>
      <c r="K931" s="591"/>
      <c r="L931" s="621"/>
      <c r="M931" s="621"/>
      <c r="N931" s="621"/>
      <c r="O931" s="621"/>
      <c r="P931" s="621"/>
      <c r="Q931" s="621"/>
      <c r="R931" s="621"/>
      <c r="S931" s="621"/>
      <c r="T931" s="591"/>
      <c r="U931" s="341">
        <v>256</v>
      </c>
      <c r="V931" s="591"/>
      <c r="W931" s="341">
        <f>SUM(T931:V931)</f>
        <v>256</v>
      </c>
      <c r="X931" s="591"/>
      <c r="Y931" s="591"/>
      <c r="Z931" s="591"/>
      <c r="AA931" s="591"/>
      <c r="AB931" s="621"/>
      <c r="AC931" s="621"/>
      <c r="AD931" s="621"/>
      <c r="AE931" s="621"/>
      <c r="AF931" s="621"/>
      <c r="AG931" s="621"/>
      <c r="AH931" s="621"/>
      <c r="AI931" s="621"/>
      <c r="AJ931" s="591"/>
      <c r="AK931" s="591"/>
      <c r="AL931" s="591"/>
      <c r="AM931" s="591"/>
      <c r="AN931" s="591"/>
      <c r="AO931" s="591"/>
      <c r="AP931" s="591"/>
      <c r="AQ931" s="591"/>
      <c r="AR931" s="341"/>
      <c r="AS931" s="341">
        <f>M931+Q931+U931+Y931+AC931+AG931+AK931+AO931+I931</f>
        <v>256</v>
      </c>
      <c r="AT931" s="341"/>
      <c r="AU931" s="317">
        <f t="shared" si="155"/>
        <v>256</v>
      </c>
      <c r="AV931" s="332">
        <f t="shared" si="156"/>
        <v>0.104</v>
      </c>
      <c r="AW931" s="558">
        <f t="shared" si="157"/>
        <v>0.1024</v>
      </c>
      <c r="AX931" s="560"/>
      <c r="AY931" s="560"/>
      <c r="AZ931" s="560"/>
      <c r="BA931" s="561"/>
      <c r="BB931" s="671">
        <v>13</v>
      </c>
      <c r="BC931" s="671">
        <v>32</v>
      </c>
      <c r="BD931" s="603">
        <v>0.4</v>
      </c>
      <c r="BE931" s="622"/>
    </row>
    <row r="932" spans="1:57" s="351" customFormat="1" ht="15" customHeight="1" x14ac:dyDescent="0.25">
      <c r="A932" s="511">
        <v>5</v>
      </c>
      <c r="B932" s="422" t="s">
        <v>312</v>
      </c>
      <c r="C932" s="650" t="s">
        <v>577</v>
      </c>
      <c r="D932" s="603" t="s">
        <v>29</v>
      </c>
      <c r="E932" s="422">
        <v>13</v>
      </c>
      <c r="F932" s="352">
        <v>86</v>
      </c>
      <c r="G932" s="352">
        <v>22</v>
      </c>
      <c r="H932" s="557"/>
      <c r="I932" s="557"/>
      <c r="J932" s="557"/>
      <c r="K932" s="557"/>
      <c r="L932" s="557"/>
      <c r="M932" s="557"/>
      <c r="N932" s="557"/>
      <c r="O932" s="557"/>
      <c r="P932" s="557"/>
      <c r="Q932" s="557"/>
      <c r="R932" s="557"/>
      <c r="S932" s="557"/>
      <c r="T932" s="557"/>
      <c r="U932" s="557"/>
      <c r="V932" s="557"/>
      <c r="W932" s="557"/>
      <c r="X932" s="557"/>
      <c r="Y932" s="557"/>
      <c r="Z932" s="557"/>
      <c r="AA932" s="557"/>
      <c r="AB932" s="557"/>
      <c r="AC932" s="557"/>
      <c r="AD932" s="557"/>
      <c r="AE932" s="557"/>
      <c r="AF932" s="565">
        <v>522</v>
      </c>
      <c r="AG932" s="729"/>
      <c r="AH932" s="729"/>
      <c r="AI932" s="565">
        <v>522</v>
      </c>
      <c r="AJ932" s="557"/>
      <c r="AK932" s="557"/>
      <c r="AL932" s="557"/>
      <c r="AM932" s="557"/>
      <c r="AN932" s="557"/>
      <c r="AO932" s="557"/>
      <c r="AP932" s="557"/>
      <c r="AQ932" s="557"/>
      <c r="AR932" s="341">
        <f>L932+P932+T932+X932+AB932+AF932+AJ932+AN932+H932</f>
        <v>522</v>
      </c>
      <c r="AS932" s="341"/>
      <c r="AT932" s="341"/>
      <c r="AU932" s="317">
        <f t="shared" si="155"/>
        <v>522</v>
      </c>
      <c r="AV932" s="332">
        <f t="shared" si="156"/>
        <v>0.21206249999999999</v>
      </c>
      <c r="AW932" s="558">
        <f t="shared" si="157"/>
        <v>0.20880000000000001</v>
      </c>
      <c r="AX932" s="560"/>
      <c r="AY932" s="560"/>
      <c r="AZ932" s="565"/>
      <c r="BA932" s="565"/>
      <c r="BB932" s="671">
        <v>13</v>
      </c>
      <c r="BC932" s="671">
        <v>32</v>
      </c>
      <c r="BD932" s="603">
        <v>0.4</v>
      </c>
      <c r="BE932" s="565"/>
    </row>
    <row r="933" spans="1:57" s="351" customFormat="1" ht="15" customHeight="1" x14ac:dyDescent="0.25">
      <c r="A933" s="511">
        <v>6</v>
      </c>
      <c r="B933" s="720" t="s">
        <v>578</v>
      </c>
      <c r="C933" s="425" t="s">
        <v>579</v>
      </c>
      <c r="D933" s="620" t="s">
        <v>33</v>
      </c>
      <c r="E933" s="620">
        <v>0</v>
      </c>
      <c r="F933" s="620">
        <v>0</v>
      </c>
      <c r="G933" s="620">
        <v>0</v>
      </c>
      <c r="H933" s="621"/>
      <c r="I933" s="621"/>
      <c r="J933" s="621"/>
      <c r="K933" s="591"/>
      <c r="L933" s="621"/>
      <c r="M933" s="621"/>
      <c r="N933" s="621"/>
      <c r="O933" s="621"/>
      <c r="P933" s="621"/>
      <c r="Q933" s="621"/>
      <c r="R933" s="621"/>
      <c r="S933" s="621"/>
      <c r="T933" s="591"/>
      <c r="U933" s="341">
        <v>45</v>
      </c>
      <c r="V933" s="591"/>
      <c r="W933" s="341">
        <f>SUM(T933:V933)</f>
        <v>45</v>
      </c>
      <c r="X933" s="591"/>
      <c r="Y933" s="591"/>
      <c r="Z933" s="591"/>
      <c r="AA933" s="591"/>
      <c r="AB933" s="621"/>
      <c r="AC933" s="621"/>
      <c r="AD933" s="621"/>
      <c r="AE933" s="621"/>
      <c r="AF933" s="621"/>
      <c r="AG933" s="621"/>
      <c r="AH933" s="621"/>
      <c r="AI933" s="621"/>
      <c r="AJ933" s="591"/>
      <c r="AK933" s="591"/>
      <c r="AL933" s="591"/>
      <c r="AM933" s="591"/>
      <c r="AN933" s="591"/>
      <c r="AO933" s="591"/>
      <c r="AP933" s="591"/>
      <c r="AQ933" s="591"/>
      <c r="AR933" s="341"/>
      <c r="AS933" s="341">
        <f>M933+Q933+U933+Y933+AC933+AG933+AK933+AO933+I933</f>
        <v>45</v>
      </c>
      <c r="AT933" s="341"/>
      <c r="AU933" s="317">
        <f t="shared" si="155"/>
        <v>45</v>
      </c>
      <c r="AV933" s="332">
        <f t="shared" si="156"/>
        <v>1.8281249999999999E-2</v>
      </c>
      <c r="AW933" s="558">
        <f t="shared" si="157"/>
        <v>1.7999999999999999E-2</v>
      </c>
      <c r="AX933" s="560"/>
      <c r="AY933" s="560"/>
      <c r="AZ933" s="560"/>
      <c r="BA933" s="561"/>
      <c r="BB933" s="671">
        <v>13</v>
      </c>
      <c r="BC933" s="671">
        <v>32</v>
      </c>
      <c r="BD933" s="603">
        <v>0.4</v>
      </c>
      <c r="BE933" s="622"/>
    </row>
    <row r="934" spans="1:57" s="351" customFormat="1" ht="15" customHeight="1" x14ac:dyDescent="0.25">
      <c r="A934" s="566"/>
      <c r="B934" s="567"/>
      <c r="C934" s="376" t="s">
        <v>53</v>
      </c>
      <c r="D934" s="568"/>
      <c r="E934" s="568"/>
      <c r="F934" s="568"/>
      <c r="G934" s="568"/>
      <c r="H934" s="569">
        <f>SUM(H928:H933)</f>
        <v>56</v>
      </c>
      <c r="I934" s="569"/>
      <c r="J934" s="569"/>
      <c r="K934" s="569">
        <f>SUM(K928:K933)</f>
        <v>56</v>
      </c>
      <c r="L934" s="569"/>
      <c r="M934" s="569"/>
      <c r="N934" s="569"/>
      <c r="O934" s="569"/>
      <c r="P934" s="569"/>
      <c r="Q934" s="569"/>
      <c r="R934" s="569"/>
      <c r="S934" s="569"/>
      <c r="T934" s="569"/>
      <c r="U934" s="569">
        <f>SUM(U928:U933)</f>
        <v>329</v>
      </c>
      <c r="V934" s="569"/>
      <c r="W934" s="569">
        <f>SUM(W928:W933)</f>
        <v>329</v>
      </c>
      <c r="X934" s="569"/>
      <c r="Y934" s="569"/>
      <c r="Z934" s="569"/>
      <c r="AA934" s="569"/>
      <c r="AB934" s="569"/>
      <c r="AC934" s="569"/>
      <c r="AD934" s="569"/>
      <c r="AE934" s="569"/>
      <c r="AF934" s="569">
        <f>SUM(AF928:AF933)</f>
        <v>819</v>
      </c>
      <c r="AG934" s="569"/>
      <c r="AH934" s="569"/>
      <c r="AI934" s="569">
        <f>SUM(AI928:AI933)</f>
        <v>819</v>
      </c>
      <c r="AJ934" s="569"/>
      <c r="AK934" s="569"/>
      <c r="AL934" s="569"/>
      <c r="AM934" s="569"/>
      <c r="AN934" s="569"/>
      <c r="AO934" s="569"/>
      <c r="AP934" s="569"/>
      <c r="AQ934" s="569"/>
      <c r="AR934" s="569">
        <f>SUM(AR928:AR933)</f>
        <v>875</v>
      </c>
      <c r="AS934" s="569">
        <f>SUM(AS928:AS933)</f>
        <v>329</v>
      </c>
      <c r="AT934" s="569"/>
      <c r="AU934" s="569">
        <f>SUM(AU928:AU933)</f>
        <v>1204</v>
      </c>
      <c r="AV934" s="570">
        <f>SUM(AV928:AV933)</f>
        <v>0.48912500000000003</v>
      </c>
      <c r="AW934" s="570">
        <f>SUM(AW928:AW933)</f>
        <v>0.48160000000000003</v>
      </c>
      <c r="AX934" s="571"/>
      <c r="AY934" s="571"/>
      <c r="AZ934" s="572"/>
      <c r="BA934" s="573"/>
      <c r="BB934" s="567"/>
      <c r="BC934" s="574"/>
      <c r="BD934" s="575"/>
      <c r="BE934" s="576"/>
    </row>
    <row r="935" spans="1:57" s="351" customFormat="1" ht="15" customHeight="1" x14ac:dyDescent="0.25">
      <c r="A935" s="511">
        <v>1</v>
      </c>
      <c r="B935" s="595">
        <v>728716101010</v>
      </c>
      <c r="C935" s="589" t="s">
        <v>580</v>
      </c>
      <c r="D935" s="620" t="s">
        <v>33</v>
      </c>
      <c r="E935" s="620">
        <v>25</v>
      </c>
      <c r="F935" s="620">
        <v>86</v>
      </c>
      <c r="G935" s="620">
        <v>22</v>
      </c>
      <c r="H935" s="621"/>
      <c r="I935" s="621"/>
      <c r="J935" s="621"/>
      <c r="K935" s="591"/>
      <c r="L935" s="621"/>
      <c r="M935" s="621"/>
      <c r="N935" s="621"/>
      <c r="O935" s="621"/>
      <c r="P935" s="621"/>
      <c r="Q935" s="621"/>
      <c r="R935" s="621"/>
      <c r="S935" s="621"/>
      <c r="T935" s="591">
        <v>1</v>
      </c>
      <c r="U935" s="341"/>
      <c r="V935" s="591"/>
      <c r="W935" s="341">
        <f>SUM(T935:V935)</f>
        <v>1</v>
      </c>
      <c r="X935" s="591"/>
      <c r="Y935" s="591"/>
      <c r="Z935" s="591"/>
      <c r="AA935" s="591"/>
      <c r="AB935" s="621"/>
      <c r="AC935" s="621"/>
      <c r="AD935" s="621"/>
      <c r="AE935" s="621"/>
      <c r="AF935" s="621"/>
      <c r="AG935" s="621"/>
      <c r="AH935" s="621"/>
      <c r="AI935" s="621"/>
      <c r="AJ935" s="591"/>
      <c r="AK935" s="591"/>
      <c r="AL935" s="591"/>
      <c r="AM935" s="591"/>
      <c r="AN935" s="591"/>
      <c r="AO935" s="591"/>
      <c r="AP935" s="591"/>
      <c r="AQ935" s="591"/>
      <c r="AR935" s="341">
        <f t="shared" ref="AR935:AR945" si="158">L935+P935+T935+X935+AB935+AF935+AJ935+AN935+H935</f>
        <v>1</v>
      </c>
      <c r="AS935" s="341"/>
      <c r="AT935" s="341"/>
      <c r="AU935" s="317">
        <f t="shared" ref="AU935:AU946" si="159">AR935+AS935+AT935</f>
        <v>1</v>
      </c>
      <c r="AV935" s="332">
        <f t="shared" ref="AV935:AV946" si="160">((AU935/BC935)*BB935)/1000</f>
        <v>4.1666666666666665E-5</v>
      </c>
      <c r="AW935" s="558">
        <f t="shared" ref="AW935:AW946" si="161">(AU935*BD935)/1000</f>
        <v>1.4E-5</v>
      </c>
      <c r="AX935" s="560"/>
      <c r="AY935" s="560"/>
      <c r="AZ935" s="560"/>
      <c r="BA935" s="561"/>
      <c r="BB935" s="795">
        <v>16</v>
      </c>
      <c r="BC935" s="348">
        <v>384</v>
      </c>
      <c r="BD935" s="743">
        <v>1.4E-2</v>
      </c>
      <c r="BE935" s="622"/>
    </row>
    <row r="936" spans="1:57" s="351" customFormat="1" ht="15" customHeight="1" x14ac:dyDescent="0.25">
      <c r="A936" s="511">
        <v>2</v>
      </c>
      <c r="B936" s="595">
        <v>728716101010</v>
      </c>
      <c r="C936" s="589" t="s">
        <v>580</v>
      </c>
      <c r="D936" s="333" t="s">
        <v>29</v>
      </c>
      <c r="E936" s="352">
        <v>12</v>
      </c>
      <c r="F936" s="352">
        <v>83</v>
      </c>
      <c r="G936" s="352">
        <v>22</v>
      </c>
      <c r="H936" s="556"/>
      <c r="I936" s="556"/>
      <c r="J936" s="556"/>
      <c r="K936" s="341"/>
      <c r="L936" s="341">
        <v>704</v>
      </c>
      <c r="M936" s="341"/>
      <c r="N936" s="341"/>
      <c r="O936" s="317">
        <v>704</v>
      </c>
      <c r="P936" s="556"/>
      <c r="Q936" s="556"/>
      <c r="R936" s="556"/>
      <c r="S936" s="556"/>
      <c r="T936" s="556"/>
      <c r="U936" s="556"/>
      <c r="V936" s="556"/>
      <c r="W936" s="556"/>
      <c r="X936" s="341"/>
      <c r="Y936" s="341"/>
      <c r="Z936" s="341"/>
      <c r="AA936" s="341"/>
      <c r="AB936" s="556"/>
      <c r="AC936" s="556"/>
      <c r="AD936" s="556"/>
      <c r="AE936" s="556"/>
      <c r="AF936" s="556"/>
      <c r="AG936" s="556"/>
      <c r="AH936" s="556"/>
      <c r="AI936" s="556"/>
      <c r="AJ936" s="341"/>
      <c r="AK936" s="341"/>
      <c r="AL936" s="341"/>
      <c r="AM936" s="341"/>
      <c r="AN936" s="341"/>
      <c r="AO936" s="341"/>
      <c r="AP936" s="341"/>
      <c r="AQ936" s="341"/>
      <c r="AR936" s="341">
        <f t="shared" si="158"/>
        <v>704</v>
      </c>
      <c r="AS936" s="341"/>
      <c r="AT936" s="341"/>
      <c r="AU936" s="317">
        <f t="shared" si="159"/>
        <v>704</v>
      </c>
      <c r="AV936" s="332">
        <f t="shared" si="160"/>
        <v>2.9333333333333333E-2</v>
      </c>
      <c r="AW936" s="558">
        <f t="shared" si="161"/>
        <v>9.8560000000000002E-3</v>
      </c>
      <c r="AX936" s="333"/>
      <c r="AY936" s="333"/>
      <c r="AZ936" s="334"/>
      <c r="BA936" s="334"/>
      <c r="BB936" s="795">
        <v>16</v>
      </c>
      <c r="BC936" s="348">
        <v>384</v>
      </c>
      <c r="BD936" s="743">
        <v>1.4E-2</v>
      </c>
      <c r="BE936" s="334"/>
    </row>
    <row r="937" spans="1:57" s="351" customFormat="1" ht="15" customHeight="1" x14ac:dyDescent="0.25">
      <c r="A937" s="511">
        <v>3</v>
      </c>
      <c r="B937" s="595">
        <v>728716101010</v>
      </c>
      <c r="C937" s="589" t="s">
        <v>580</v>
      </c>
      <c r="D937" s="333" t="s">
        <v>29</v>
      </c>
      <c r="E937" s="352">
        <v>4</v>
      </c>
      <c r="F937" s="352">
        <v>83</v>
      </c>
      <c r="G937" s="352">
        <v>22</v>
      </c>
      <c r="H937" s="556"/>
      <c r="I937" s="556"/>
      <c r="J937" s="556"/>
      <c r="K937" s="341"/>
      <c r="L937" s="341">
        <v>256</v>
      </c>
      <c r="M937" s="341"/>
      <c r="N937" s="341"/>
      <c r="O937" s="317">
        <v>256</v>
      </c>
      <c r="P937" s="556"/>
      <c r="Q937" s="556"/>
      <c r="R937" s="556"/>
      <c r="S937" s="556"/>
      <c r="T937" s="556"/>
      <c r="U937" s="556"/>
      <c r="V937" s="556"/>
      <c r="W937" s="556"/>
      <c r="X937" s="341"/>
      <c r="Y937" s="341"/>
      <c r="Z937" s="341"/>
      <c r="AA937" s="341"/>
      <c r="AB937" s="556"/>
      <c r="AC937" s="556"/>
      <c r="AD937" s="556"/>
      <c r="AE937" s="556"/>
      <c r="AF937" s="556"/>
      <c r="AG937" s="556"/>
      <c r="AH937" s="556"/>
      <c r="AI937" s="556"/>
      <c r="AJ937" s="341"/>
      <c r="AK937" s="341"/>
      <c r="AL937" s="341"/>
      <c r="AM937" s="341"/>
      <c r="AN937" s="341"/>
      <c r="AO937" s="341"/>
      <c r="AP937" s="341"/>
      <c r="AQ937" s="341"/>
      <c r="AR937" s="341">
        <f t="shared" si="158"/>
        <v>256</v>
      </c>
      <c r="AS937" s="341"/>
      <c r="AT937" s="341"/>
      <c r="AU937" s="317">
        <f t="shared" si="159"/>
        <v>256</v>
      </c>
      <c r="AV937" s="332">
        <f t="shared" si="160"/>
        <v>1.0666666666666666E-2</v>
      </c>
      <c r="AW937" s="558">
        <f t="shared" si="161"/>
        <v>3.5839999999999999E-3</v>
      </c>
      <c r="AX937" s="333"/>
      <c r="AY937" s="333"/>
      <c r="AZ937" s="334"/>
      <c r="BA937" s="334"/>
      <c r="BB937" s="795">
        <v>16</v>
      </c>
      <c r="BC937" s="348">
        <v>384</v>
      </c>
      <c r="BD937" s="743">
        <v>1.4E-2</v>
      </c>
      <c r="BE937" s="334"/>
    </row>
    <row r="938" spans="1:57" s="351" customFormat="1" ht="15" customHeight="1" x14ac:dyDescent="0.25">
      <c r="A938" s="511">
        <v>4</v>
      </c>
      <c r="B938" s="595">
        <v>728716101010</v>
      </c>
      <c r="C938" s="589" t="s">
        <v>580</v>
      </c>
      <c r="D938" s="756" t="s">
        <v>29</v>
      </c>
      <c r="E938" s="796">
        <v>17</v>
      </c>
      <c r="F938" s="796">
        <v>82</v>
      </c>
      <c r="G938" s="796">
        <v>22</v>
      </c>
      <c r="H938" s="591"/>
      <c r="I938" s="341"/>
      <c r="J938" s="341"/>
      <c r="K938" s="341"/>
      <c r="L938" s="341"/>
      <c r="M938" s="341"/>
      <c r="N938" s="341"/>
      <c r="O938" s="341"/>
      <c r="P938" s="341"/>
      <c r="Q938" s="341"/>
      <c r="R938" s="341"/>
      <c r="S938" s="341"/>
      <c r="T938" s="341"/>
      <c r="U938" s="341"/>
      <c r="V938" s="341"/>
      <c r="W938" s="341"/>
      <c r="X938" s="341"/>
      <c r="Y938" s="341"/>
      <c r="Z938" s="341"/>
      <c r="AA938" s="341"/>
      <c r="AB938" s="341"/>
      <c r="AC938" s="341"/>
      <c r="AD938" s="341"/>
      <c r="AE938" s="341"/>
      <c r="AF938" s="726">
        <v>62</v>
      </c>
      <c r="AG938" s="341"/>
      <c r="AH938" s="341"/>
      <c r="AI938" s="341">
        <f>AF938+AG938+AH938</f>
        <v>62</v>
      </c>
      <c r="AJ938" s="654"/>
      <c r="AK938" s="654"/>
      <c r="AL938" s="654"/>
      <c r="AM938" s="654"/>
      <c r="AN938" s="654"/>
      <c r="AO938" s="654"/>
      <c r="AP938" s="654"/>
      <c r="AQ938" s="654"/>
      <c r="AR938" s="341">
        <f t="shared" si="158"/>
        <v>62</v>
      </c>
      <c r="AS938" s="341"/>
      <c r="AT938" s="341"/>
      <c r="AU938" s="317">
        <f t="shared" si="159"/>
        <v>62</v>
      </c>
      <c r="AV938" s="655">
        <f t="shared" si="160"/>
        <v>2.5833333333333333E-3</v>
      </c>
      <c r="AW938" s="656">
        <f t="shared" si="161"/>
        <v>8.6799999999999996E-4</v>
      </c>
      <c r="AX938" s="605"/>
      <c r="AY938" s="605"/>
      <c r="AZ938" s="753"/>
      <c r="BA938" s="797">
        <v>62</v>
      </c>
      <c r="BB938" s="795">
        <v>16</v>
      </c>
      <c r="BC938" s="348">
        <v>384</v>
      </c>
      <c r="BD938" s="743">
        <v>1.4E-2</v>
      </c>
      <c r="BE938" s="758"/>
    </row>
    <row r="939" spans="1:57" s="351" customFormat="1" ht="15" customHeight="1" x14ac:dyDescent="0.25">
      <c r="A939" s="511">
        <v>5</v>
      </c>
      <c r="B939" s="595">
        <v>728716101010</v>
      </c>
      <c r="C939" s="589" t="s">
        <v>580</v>
      </c>
      <c r="D939" s="333" t="s">
        <v>29</v>
      </c>
      <c r="E939" s="352">
        <v>17</v>
      </c>
      <c r="F939" s="352">
        <v>82</v>
      </c>
      <c r="G939" s="352">
        <v>22</v>
      </c>
      <c r="H939" s="556"/>
      <c r="I939" s="556"/>
      <c r="J939" s="556"/>
      <c r="K939" s="341"/>
      <c r="L939" s="341">
        <v>2052</v>
      </c>
      <c r="M939" s="341"/>
      <c r="N939" s="341"/>
      <c r="O939" s="317">
        <v>2052</v>
      </c>
      <c r="P939" s="556"/>
      <c r="Q939" s="556"/>
      <c r="R939" s="556"/>
      <c r="S939" s="556"/>
      <c r="T939" s="556"/>
      <c r="U939" s="556"/>
      <c r="V939" s="556"/>
      <c r="W939" s="556"/>
      <c r="X939" s="341"/>
      <c r="Y939" s="341"/>
      <c r="Z939" s="341"/>
      <c r="AA939" s="341"/>
      <c r="AB939" s="556"/>
      <c r="AC939" s="556"/>
      <c r="AD939" s="556"/>
      <c r="AE939" s="556"/>
      <c r="AF939" s="556"/>
      <c r="AG939" s="556"/>
      <c r="AH939" s="556"/>
      <c r="AI939" s="556"/>
      <c r="AJ939" s="341"/>
      <c r="AK939" s="341"/>
      <c r="AL939" s="341"/>
      <c r="AM939" s="341"/>
      <c r="AN939" s="341"/>
      <c r="AO939" s="341"/>
      <c r="AP939" s="341"/>
      <c r="AQ939" s="341"/>
      <c r="AR939" s="341">
        <f t="shared" si="158"/>
        <v>2052</v>
      </c>
      <c r="AS939" s="341"/>
      <c r="AT939" s="341"/>
      <c r="AU939" s="317">
        <f t="shared" si="159"/>
        <v>2052</v>
      </c>
      <c r="AV939" s="332">
        <f t="shared" si="160"/>
        <v>8.5500000000000007E-2</v>
      </c>
      <c r="AW939" s="558">
        <f t="shared" si="161"/>
        <v>2.8728E-2</v>
      </c>
      <c r="AX939" s="333"/>
      <c r="AY939" s="333"/>
      <c r="AZ939" s="334"/>
      <c r="BA939" s="334"/>
      <c r="BB939" s="795">
        <v>16</v>
      </c>
      <c r="BC939" s="348">
        <v>384</v>
      </c>
      <c r="BD939" s="743">
        <v>1.4E-2</v>
      </c>
      <c r="BE939" s="334"/>
    </row>
    <row r="940" spans="1:57" s="351" customFormat="1" ht="15" customHeight="1" x14ac:dyDescent="0.25">
      <c r="A940" s="511">
        <v>6</v>
      </c>
      <c r="B940" s="595">
        <v>728716101010</v>
      </c>
      <c r="C940" s="589" t="s">
        <v>580</v>
      </c>
      <c r="D940" s="620" t="s">
        <v>33</v>
      </c>
      <c r="E940" s="620">
        <v>8</v>
      </c>
      <c r="F940" s="620">
        <v>82</v>
      </c>
      <c r="G940" s="620">
        <v>22</v>
      </c>
      <c r="H940" s="621"/>
      <c r="I940" s="621"/>
      <c r="J940" s="621"/>
      <c r="K940" s="591"/>
      <c r="L940" s="621"/>
      <c r="M940" s="621"/>
      <c r="N940" s="621"/>
      <c r="O940" s="621"/>
      <c r="P940" s="621"/>
      <c r="Q940" s="621"/>
      <c r="R940" s="621"/>
      <c r="S940" s="621"/>
      <c r="T940" s="591">
        <v>412</v>
      </c>
      <c r="U940" s="341"/>
      <c r="V940" s="591"/>
      <c r="W940" s="341">
        <f>SUM(T940:V940)</f>
        <v>412</v>
      </c>
      <c r="X940" s="591"/>
      <c r="Y940" s="591"/>
      <c r="Z940" s="591"/>
      <c r="AA940" s="591"/>
      <c r="AB940" s="621"/>
      <c r="AC940" s="621"/>
      <c r="AD940" s="621"/>
      <c r="AE940" s="621"/>
      <c r="AF940" s="621"/>
      <c r="AG940" s="621"/>
      <c r="AH940" s="621"/>
      <c r="AI940" s="621"/>
      <c r="AJ940" s="591"/>
      <c r="AK940" s="591"/>
      <c r="AL940" s="591"/>
      <c r="AM940" s="591"/>
      <c r="AN940" s="591"/>
      <c r="AO940" s="591"/>
      <c r="AP940" s="591"/>
      <c r="AQ940" s="591"/>
      <c r="AR940" s="341">
        <f t="shared" si="158"/>
        <v>412</v>
      </c>
      <c r="AS940" s="341"/>
      <c r="AT940" s="341"/>
      <c r="AU940" s="317">
        <f t="shared" si="159"/>
        <v>412</v>
      </c>
      <c r="AV940" s="332">
        <f t="shared" si="160"/>
        <v>1.7166666666666667E-2</v>
      </c>
      <c r="AW940" s="558">
        <f t="shared" si="161"/>
        <v>5.7679999999999997E-3</v>
      </c>
      <c r="AX940" s="560"/>
      <c r="AY940" s="560"/>
      <c r="AZ940" s="560"/>
      <c r="BA940" s="561"/>
      <c r="BB940" s="795">
        <v>16</v>
      </c>
      <c r="BC940" s="348">
        <v>384</v>
      </c>
      <c r="BD940" s="743">
        <v>1.4E-2</v>
      </c>
      <c r="BE940" s="622"/>
    </row>
    <row r="941" spans="1:57" s="351" customFormat="1" ht="15" customHeight="1" x14ac:dyDescent="0.25">
      <c r="A941" s="511">
        <v>7</v>
      </c>
      <c r="B941" s="595">
        <v>728716101010</v>
      </c>
      <c r="C941" s="589" t="s">
        <v>580</v>
      </c>
      <c r="D941" s="333" t="s">
        <v>29</v>
      </c>
      <c r="E941" s="352">
        <v>6</v>
      </c>
      <c r="F941" s="352">
        <v>76</v>
      </c>
      <c r="G941" s="422" t="s">
        <v>581</v>
      </c>
      <c r="H941" s="556"/>
      <c r="I941" s="556"/>
      <c r="J941" s="556"/>
      <c r="K941" s="341"/>
      <c r="L941" s="341">
        <v>200</v>
      </c>
      <c r="M941" s="341"/>
      <c r="N941" s="341"/>
      <c r="O941" s="317">
        <v>200</v>
      </c>
      <c r="P941" s="556"/>
      <c r="Q941" s="556"/>
      <c r="R941" s="556"/>
      <c r="S941" s="556"/>
      <c r="T941" s="556"/>
      <c r="U941" s="556"/>
      <c r="V941" s="556"/>
      <c r="W941" s="556"/>
      <c r="X941" s="341"/>
      <c r="Y941" s="341"/>
      <c r="Z941" s="341"/>
      <c r="AA941" s="341"/>
      <c r="AB941" s="556"/>
      <c r="AC941" s="556"/>
      <c r="AD941" s="556"/>
      <c r="AE941" s="556"/>
      <c r="AF941" s="556"/>
      <c r="AG941" s="556"/>
      <c r="AH941" s="556"/>
      <c r="AI941" s="556"/>
      <c r="AJ941" s="341"/>
      <c r="AK941" s="341"/>
      <c r="AL941" s="341"/>
      <c r="AM941" s="341"/>
      <c r="AN941" s="341"/>
      <c r="AO941" s="341"/>
      <c r="AP941" s="341"/>
      <c r="AQ941" s="341"/>
      <c r="AR941" s="341">
        <f t="shared" si="158"/>
        <v>200</v>
      </c>
      <c r="AS941" s="341"/>
      <c r="AT941" s="341"/>
      <c r="AU941" s="317">
        <f t="shared" si="159"/>
        <v>200</v>
      </c>
      <c r="AV941" s="332">
        <f t="shared" si="160"/>
        <v>8.3333333333333332E-3</v>
      </c>
      <c r="AW941" s="558">
        <f t="shared" si="161"/>
        <v>2.8000000000000004E-3</v>
      </c>
      <c r="AX941" s="333"/>
      <c r="AY941" s="333"/>
      <c r="AZ941" s="334"/>
      <c r="BA941" s="334"/>
      <c r="BB941" s="795">
        <v>16</v>
      </c>
      <c r="BC941" s="348">
        <v>384</v>
      </c>
      <c r="BD941" s="743">
        <v>1.4E-2</v>
      </c>
      <c r="BE941" s="334"/>
    </row>
    <row r="942" spans="1:57" s="351" customFormat="1" ht="15" customHeight="1" x14ac:dyDescent="0.25">
      <c r="A942" s="511">
        <v>8</v>
      </c>
      <c r="B942" s="595">
        <v>728716101010</v>
      </c>
      <c r="C942" s="589" t="s">
        <v>580</v>
      </c>
      <c r="D942" s="333" t="s">
        <v>29</v>
      </c>
      <c r="E942" s="352">
        <v>4</v>
      </c>
      <c r="F942" s="352">
        <v>76</v>
      </c>
      <c r="G942" s="352">
        <v>0</v>
      </c>
      <c r="H942" s="556"/>
      <c r="I942" s="556"/>
      <c r="J942" s="556"/>
      <c r="K942" s="341"/>
      <c r="L942" s="341">
        <v>233</v>
      </c>
      <c r="M942" s="341"/>
      <c r="N942" s="341"/>
      <c r="O942" s="317">
        <v>233</v>
      </c>
      <c r="P942" s="556"/>
      <c r="Q942" s="556"/>
      <c r="R942" s="556"/>
      <c r="S942" s="556"/>
      <c r="T942" s="556"/>
      <c r="U942" s="556"/>
      <c r="V942" s="556"/>
      <c r="W942" s="556"/>
      <c r="X942" s="341"/>
      <c r="Y942" s="341"/>
      <c r="Z942" s="341"/>
      <c r="AA942" s="341"/>
      <c r="AB942" s="556"/>
      <c r="AC942" s="556"/>
      <c r="AD942" s="556"/>
      <c r="AE942" s="556"/>
      <c r="AF942" s="556"/>
      <c r="AG942" s="556"/>
      <c r="AH942" s="556"/>
      <c r="AI942" s="556"/>
      <c r="AJ942" s="341"/>
      <c r="AK942" s="341"/>
      <c r="AL942" s="341"/>
      <c r="AM942" s="341"/>
      <c r="AN942" s="341"/>
      <c r="AO942" s="341"/>
      <c r="AP942" s="341"/>
      <c r="AQ942" s="341"/>
      <c r="AR942" s="341">
        <f t="shared" si="158"/>
        <v>233</v>
      </c>
      <c r="AS942" s="341"/>
      <c r="AT942" s="341"/>
      <c r="AU942" s="317">
        <f t="shared" si="159"/>
        <v>233</v>
      </c>
      <c r="AV942" s="332">
        <f t="shared" si="160"/>
        <v>9.7083333333333344E-3</v>
      </c>
      <c r="AW942" s="558">
        <f t="shared" si="161"/>
        <v>3.2620000000000001E-3</v>
      </c>
      <c r="AX942" s="333"/>
      <c r="AY942" s="333"/>
      <c r="AZ942" s="334"/>
      <c r="BA942" s="334"/>
      <c r="BB942" s="795">
        <v>16</v>
      </c>
      <c r="BC942" s="348">
        <v>384</v>
      </c>
      <c r="BD942" s="743">
        <v>1.4E-2</v>
      </c>
      <c r="BE942" s="334"/>
    </row>
    <row r="943" spans="1:57" s="351" customFormat="1" ht="15" customHeight="1" x14ac:dyDescent="0.25">
      <c r="A943" s="511">
        <v>9</v>
      </c>
      <c r="B943" s="595">
        <v>728716101010</v>
      </c>
      <c r="C943" s="589" t="s">
        <v>580</v>
      </c>
      <c r="D943" s="798" t="s">
        <v>29</v>
      </c>
      <c r="E943" s="796">
        <v>2</v>
      </c>
      <c r="F943" s="796">
        <v>76</v>
      </c>
      <c r="G943" s="796">
        <v>0</v>
      </c>
      <c r="H943" s="591"/>
      <c r="I943" s="341"/>
      <c r="J943" s="341"/>
      <c r="K943" s="341"/>
      <c r="L943" s="341"/>
      <c r="M943" s="341"/>
      <c r="N943" s="341"/>
      <c r="O943" s="341"/>
      <c r="P943" s="341"/>
      <c r="Q943" s="341"/>
      <c r="R943" s="341"/>
      <c r="S943" s="341"/>
      <c r="T943" s="341"/>
      <c r="U943" s="341"/>
      <c r="V943" s="341"/>
      <c r="W943" s="341"/>
      <c r="X943" s="341"/>
      <c r="Y943" s="341"/>
      <c r="Z943" s="341"/>
      <c r="AA943" s="341"/>
      <c r="AB943" s="341"/>
      <c r="AC943" s="341"/>
      <c r="AD943" s="341"/>
      <c r="AE943" s="341"/>
      <c r="AF943" s="592">
        <v>13</v>
      </c>
      <c r="AG943" s="341"/>
      <c r="AH943" s="341"/>
      <c r="AI943" s="341">
        <f>AF943+AG943+AH943</f>
        <v>13</v>
      </c>
      <c r="AJ943" s="654"/>
      <c r="AK943" s="654"/>
      <c r="AL943" s="654"/>
      <c r="AM943" s="654"/>
      <c r="AN943" s="654"/>
      <c r="AO943" s="654"/>
      <c r="AP943" s="654"/>
      <c r="AQ943" s="654"/>
      <c r="AR943" s="341">
        <f t="shared" si="158"/>
        <v>13</v>
      </c>
      <c r="AS943" s="341"/>
      <c r="AT943" s="341"/>
      <c r="AU943" s="317">
        <f t="shared" si="159"/>
        <v>13</v>
      </c>
      <c r="AV943" s="655">
        <f t="shared" si="160"/>
        <v>5.4166666666666664E-4</v>
      </c>
      <c r="AW943" s="656">
        <f t="shared" si="161"/>
        <v>1.8200000000000001E-4</v>
      </c>
      <c r="AX943" s="605"/>
      <c r="AY943" s="605"/>
      <c r="AZ943" s="753"/>
      <c r="BA943" s="799">
        <v>13</v>
      </c>
      <c r="BB943" s="795">
        <v>16</v>
      </c>
      <c r="BC943" s="348">
        <v>384</v>
      </c>
      <c r="BD943" s="743">
        <v>1.4E-2</v>
      </c>
      <c r="BE943" s="660"/>
    </row>
    <row r="944" spans="1:57" s="351" customFormat="1" ht="15" customHeight="1" x14ac:dyDescent="0.25">
      <c r="A944" s="511">
        <v>10</v>
      </c>
      <c r="B944" s="595">
        <v>728716101010</v>
      </c>
      <c r="C944" s="589" t="s">
        <v>580</v>
      </c>
      <c r="D944" s="333" t="s">
        <v>29</v>
      </c>
      <c r="E944" s="352">
        <v>36</v>
      </c>
      <c r="F944" s="352">
        <v>75</v>
      </c>
      <c r="G944" s="422" t="s">
        <v>581</v>
      </c>
      <c r="H944" s="556"/>
      <c r="I944" s="556"/>
      <c r="J944" s="556"/>
      <c r="K944" s="341"/>
      <c r="L944" s="341">
        <v>312</v>
      </c>
      <c r="M944" s="341"/>
      <c r="N944" s="341"/>
      <c r="O944" s="317">
        <v>312</v>
      </c>
      <c r="P944" s="556"/>
      <c r="Q944" s="556"/>
      <c r="R944" s="556"/>
      <c r="S944" s="556"/>
      <c r="T944" s="556"/>
      <c r="U944" s="556"/>
      <c r="V944" s="556"/>
      <c r="W944" s="556"/>
      <c r="X944" s="341"/>
      <c r="Y944" s="341"/>
      <c r="Z944" s="341"/>
      <c r="AA944" s="341"/>
      <c r="AB944" s="556"/>
      <c r="AC944" s="556"/>
      <c r="AD944" s="556"/>
      <c r="AE944" s="556"/>
      <c r="AF944" s="556"/>
      <c r="AG944" s="556"/>
      <c r="AH944" s="556"/>
      <c r="AI944" s="556"/>
      <c r="AJ944" s="341"/>
      <c r="AK944" s="341"/>
      <c r="AL944" s="341"/>
      <c r="AM944" s="341"/>
      <c r="AN944" s="341"/>
      <c r="AO944" s="341"/>
      <c r="AP944" s="341"/>
      <c r="AQ944" s="341"/>
      <c r="AR944" s="341">
        <f t="shared" si="158"/>
        <v>312</v>
      </c>
      <c r="AS944" s="341"/>
      <c r="AT944" s="341"/>
      <c r="AU944" s="317">
        <f t="shared" si="159"/>
        <v>312</v>
      </c>
      <c r="AV944" s="332">
        <f t="shared" si="160"/>
        <v>1.2999999999999999E-2</v>
      </c>
      <c r="AW944" s="558">
        <f t="shared" si="161"/>
        <v>4.3680000000000004E-3</v>
      </c>
      <c r="AX944" s="333"/>
      <c r="AY944" s="333"/>
      <c r="AZ944" s="334"/>
      <c r="BA944" s="334"/>
      <c r="BB944" s="795">
        <v>16</v>
      </c>
      <c r="BC944" s="348">
        <v>384</v>
      </c>
      <c r="BD944" s="743">
        <v>1.4E-2</v>
      </c>
      <c r="BE944" s="334"/>
    </row>
    <row r="945" spans="1:57" s="351" customFormat="1" ht="15" customHeight="1" x14ac:dyDescent="0.25">
      <c r="A945" s="511">
        <v>11</v>
      </c>
      <c r="B945" s="595">
        <v>728716101010</v>
      </c>
      <c r="C945" s="589" t="s">
        <v>580</v>
      </c>
      <c r="D945" s="798" t="s">
        <v>29</v>
      </c>
      <c r="E945" s="796">
        <v>6</v>
      </c>
      <c r="F945" s="796">
        <v>74</v>
      </c>
      <c r="G945" s="796">
        <v>22</v>
      </c>
      <c r="H945" s="591"/>
      <c r="I945" s="341"/>
      <c r="J945" s="341"/>
      <c r="K945" s="341"/>
      <c r="L945" s="341"/>
      <c r="M945" s="341"/>
      <c r="N945" s="341"/>
      <c r="O945" s="341"/>
      <c r="P945" s="341"/>
      <c r="Q945" s="341"/>
      <c r="R945" s="341"/>
      <c r="S945" s="341"/>
      <c r="T945" s="341"/>
      <c r="U945" s="341"/>
      <c r="V945" s="341"/>
      <c r="W945" s="341"/>
      <c r="X945" s="341"/>
      <c r="Y945" s="341"/>
      <c r="Z945" s="341"/>
      <c r="AA945" s="341"/>
      <c r="AB945" s="341"/>
      <c r="AC945" s="341"/>
      <c r="AD945" s="341"/>
      <c r="AE945" s="341"/>
      <c r="AF945" s="592">
        <v>1</v>
      </c>
      <c r="AG945" s="341"/>
      <c r="AH945" s="341"/>
      <c r="AI945" s="341">
        <f>AF945+AG945+AH945</f>
        <v>1</v>
      </c>
      <c r="AJ945" s="654"/>
      <c r="AK945" s="654"/>
      <c r="AL945" s="654"/>
      <c r="AM945" s="654"/>
      <c r="AN945" s="654"/>
      <c r="AO945" s="654"/>
      <c r="AP945" s="654"/>
      <c r="AQ945" s="654"/>
      <c r="AR945" s="341">
        <f t="shared" si="158"/>
        <v>1</v>
      </c>
      <c r="AS945" s="341"/>
      <c r="AT945" s="341"/>
      <c r="AU945" s="317">
        <f t="shared" si="159"/>
        <v>1</v>
      </c>
      <c r="AV945" s="655">
        <f t="shared" si="160"/>
        <v>4.1666666666666665E-5</v>
      </c>
      <c r="AW945" s="656">
        <f t="shared" si="161"/>
        <v>1.4E-5</v>
      </c>
      <c r="AX945" s="605"/>
      <c r="AY945" s="605"/>
      <c r="AZ945" s="753"/>
      <c r="BA945" s="799">
        <v>1</v>
      </c>
      <c r="BB945" s="795">
        <v>16</v>
      </c>
      <c r="BC945" s="348">
        <v>384</v>
      </c>
      <c r="BD945" s="743">
        <v>1.4E-2</v>
      </c>
      <c r="BE945" s="660"/>
    </row>
    <row r="946" spans="1:57" s="351" customFormat="1" ht="15" customHeight="1" x14ac:dyDescent="0.25">
      <c r="A946" s="511">
        <v>12</v>
      </c>
      <c r="B946" s="595">
        <v>728716101010</v>
      </c>
      <c r="C946" s="589" t="s">
        <v>580</v>
      </c>
      <c r="D946" s="620" t="s">
        <v>33</v>
      </c>
      <c r="E946" s="620">
        <v>4</v>
      </c>
      <c r="F946" s="620">
        <v>72</v>
      </c>
      <c r="G946" s="620">
        <v>22</v>
      </c>
      <c r="H946" s="621"/>
      <c r="I946" s="621"/>
      <c r="J946" s="621"/>
      <c r="K946" s="591"/>
      <c r="L946" s="621"/>
      <c r="M946" s="621"/>
      <c r="N946" s="621"/>
      <c r="O946" s="621"/>
      <c r="P946" s="621"/>
      <c r="Q946" s="621"/>
      <c r="R946" s="621"/>
      <c r="S946" s="621"/>
      <c r="T946" s="591"/>
      <c r="U946" s="341">
        <v>73</v>
      </c>
      <c r="V946" s="591"/>
      <c r="W946" s="341">
        <f>SUM(T946:V946)</f>
        <v>73</v>
      </c>
      <c r="X946" s="591"/>
      <c r="Y946" s="591"/>
      <c r="Z946" s="591"/>
      <c r="AA946" s="591"/>
      <c r="AB946" s="621"/>
      <c r="AC946" s="621"/>
      <c r="AD946" s="621"/>
      <c r="AE946" s="621"/>
      <c r="AF946" s="621"/>
      <c r="AG946" s="621"/>
      <c r="AH946" s="621"/>
      <c r="AI946" s="621"/>
      <c r="AJ946" s="591"/>
      <c r="AK946" s="591"/>
      <c r="AL946" s="591"/>
      <c r="AM946" s="591"/>
      <c r="AN946" s="591"/>
      <c r="AO946" s="591"/>
      <c r="AP946" s="591"/>
      <c r="AQ946" s="591"/>
      <c r="AR946" s="341"/>
      <c r="AS946" s="341">
        <f>M946+Q946+U946+Y946+AC946+AG946+AK946+AO946+I946</f>
        <v>73</v>
      </c>
      <c r="AT946" s="341"/>
      <c r="AU946" s="317">
        <f t="shared" si="159"/>
        <v>73</v>
      </c>
      <c r="AV946" s="332">
        <f t="shared" si="160"/>
        <v>3.0416666666666665E-3</v>
      </c>
      <c r="AW946" s="558">
        <f t="shared" si="161"/>
        <v>1.0220000000000001E-3</v>
      </c>
      <c r="AX946" s="560"/>
      <c r="AY946" s="560"/>
      <c r="AZ946" s="560"/>
      <c r="BA946" s="561"/>
      <c r="BB946" s="795">
        <v>16</v>
      </c>
      <c r="BC946" s="348">
        <v>384</v>
      </c>
      <c r="BD946" s="743">
        <v>1.4E-2</v>
      </c>
      <c r="BE946" s="622"/>
    </row>
    <row r="947" spans="1:57" s="351" customFormat="1" ht="15" customHeight="1" x14ac:dyDescent="0.25">
      <c r="A947" s="566"/>
      <c r="B947" s="567"/>
      <c r="C947" s="376" t="s">
        <v>53</v>
      </c>
      <c r="D947" s="568"/>
      <c r="E947" s="568"/>
      <c r="F947" s="568"/>
      <c r="G947" s="568"/>
      <c r="H947" s="569"/>
      <c r="I947" s="569"/>
      <c r="J947" s="569"/>
      <c r="K947" s="569"/>
      <c r="L947" s="569">
        <f>SUM(L935:L946)</f>
        <v>3757</v>
      </c>
      <c r="M947" s="569"/>
      <c r="N947" s="569"/>
      <c r="O947" s="569">
        <f>SUM(O935:O946)</f>
        <v>3757</v>
      </c>
      <c r="P947" s="569"/>
      <c r="Q947" s="569"/>
      <c r="R947" s="569"/>
      <c r="S947" s="569"/>
      <c r="T947" s="569">
        <f>SUM(T935:T946)</f>
        <v>413</v>
      </c>
      <c r="U947" s="569">
        <f>SUM(U935:U946)</f>
        <v>73</v>
      </c>
      <c r="V947" s="569"/>
      <c r="W947" s="569">
        <f>SUM(W935:W946)</f>
        <v>486</v>
      </c>
      <c r="X947" s="569"/>
      <c r="Y947" s="569"/>
      <c r="Z947" s="569"/>
      <c r="AA947" s="569"/>
      <c r="AB947" s="569"/>
      <c r="AC947" s="569"/>
      <c r="AD947" s="569"/>
      <c r="AE947" s="569"/>
      <c r="AF947" s="569">
        <f>SUM(AF935:AF946)</f>
        <v>76</v>
      </c>
      <c r="AG947" s="569"/>
      <c r="AH947" s="569"/>
      <c r="AI947" s="569">
        <f>SUM(AI935:AI946)</f>
        <v>76</v>
      </c>
      <c r="AJ947" s="569"/>
      <c r="AK947" s="569"/>
      <c r="AL947" s="569"/>
      <c r="AM947" s="569"/>
      <c r="AN947" s="569"/>
      <c r="AO947" s="569"/>
      <c r="AP947" s="569"/>
      <c r="AQ947" s="569"/>
      <c r="AR947" s="569">
        <f>SUM(AR935:AR946)</f>
        <v>4246</v>
      </c>
      <c r="AS947" s="569">
        <f>SUM(AS935:AS946)</f>
        <v>73</v>
      </c>
      <c r="AT947" s="569"/>
      <c r="AU947" s="569">
        <f>SUM(AU935:AU946)</f>
        <v>4319</v>
      </c>
      <c r="AV947" s="570">
        <f>SUM(AV935:AV946)</f>
        <v>0.17995833333333333</v>
      </c>
      <c r="AW947" s="570">
        <f>SUM(AW935:AW946)</f>
        <v>6.0466000000000013E-2</v>
      </c>
      <c r="AX947" s="571"/>
      <c r="AY947" s="571"/>
      <c r="AZ947" s="572"/>
      <c r="BA947" s="573"/>
      <c r="BB947" s="800"/>
      <c r="BC947" s="574"/>
      <c r="BD947" s="575"/>
      <c r="BE947" s="576"/>
    </row>
    <row r="948" spans="1:57" s="324" customFormat="1" ht="15" customHeight="1" x14ac:dyDescent="0.25">
      <c r="A948" s="801"/>
      <c r="B948" s="362"/>
      <c r="C948" s="802" t="s">
        <v>582</v>
      </c>
      <c r="D948" s="502"/>
      <c r="E948" s="503"/>
      <c r="F948" s="503"/>
      <c r="G948" s="503"/>
      <c r="H948" s="504"/>
      <c r="I948" s="504"/>
      <c r="J948" s="504"/>
      <c r="K948" s="317"/>
      <c r="L948" s="366"/>
      <c r="M948" s="366"/>
      <c r="N948" s="366"/>
      <c r="O948" s="318"/>
      <c r="P948" s="366"/>
      <c r="Q948" s="366"/>
      <c r="R948" s="366"/>
      <c r="S948" s="318"/>
      <c r="T948" s="318"/>
      <c r="U948" s="318"/>
      <c r="V948" s="318"/>
      <c r="W948" s="318"/>
      <c r="X948" s="366"/>
      <c r="Y948" s="366"/>
      <c r="Z948" s="366"/>
      <c r="AA948" s="318"/>
      <c r="AB948" s="366"/>
      <c r="AC948" s="366"/>
      <c r="AD948" s="366"/>
      <c r="AE948" s="318"/>
      <c r="AF948" s="366"/>
      <c r="AG948" s="366"/>
      <c r="AH948" s="366"/>
      <c r="AI948" s="318"/>
      <c r="AJ948" s="366"/>
      <c r="AK948" s="366"/>
      <c r="AL948" s="366"/>
      <c r="AM948" s="318"/>
      <c r="AN948" s="366"/>
      <c r="AO948" s="366"/>
      <c r="AP948" s="366"/>
      <c r="AQ948" s="318"/>
      <c r="AR948" s="331"/>
      <c r="AS948" s="331"/>
      <c r="AT948" s="331"/>
      <c r="AU948" s="331"/>
      <c r="AV948" s="332"/>
      <c r="AW948" s="332"/>
      <c r="AX948" s="361"/>
      <c r="AY948" s="361"/>
      <c r="AZ948" s="366"/>
      <c r="BA948" s="366"/>
      <c r="BB948" s="373"/>
      <c r="BC948" s="711"/>
      <c r="BD948" s="374"/>
      <c r="BE948" s="366"/>
    </row>
    <row r="949" spans="1:57" s="324" customFormat="1" ht="15" customHeight="1" x14ac:dyDescent="0.25">
      <c r="A949" s="632">
        <v>1</v>
      </c>
      <c r="B949" s="426"/>
      <c r="C949" s="354" t="s">
        <v>583</v>
      </c>
      <c r="D949" s="514" t="s">
        <v>29</v>
      </c>
      <c r="E949" s="803"/>
      <c r="F949" s="803"/>
      <c r="G949" s="803"/>
      <c r="H949" s="365"/>
      <c r="I949" s="504"/>
      <c r="J949" s="504"/>
      <c r="K949" s="317"/>
      <c r="L949" s="366"/>
      <c r="M949" s="366"/>
      <c r="N949" s="366"/>
      <c r="O949" s="318"/>
      <c r="P949" s="366"/>
      <c r="Q949" s="366"/>
      <c r="R949" s="366"/>
      <c r="S949" s="318"/>
      <c r="T949" s="318"/>
      <c r="U949" s="318"/>
      <c r="V949" s="318"/>
      <c r="W949" s="318"/>
      <c r="X949" s="366"/>
      <c r="Y949" s="366"/>
      <c r="Z949" s="366"/>
      <c r="AA949" s="318"/>
      <c r="AB949" s="366"/>
      <c r="AC949" s="366"/>
      <c r="AD949" s="366"/>
      <c r="AE949" s="318"/>
      <c r="AF949" s="804"/>
      <c r="AG949" s="804">
        <v>1</v>
      </c>
      <c r="AH949" s="804"/>
      <c r="AI949" s="318">
        <f>SUM(AF949:AH949)</f>
        <v>1</v>
      </c>
      <c r="AJ949" s="366"/>
      <c r="AK949" s="366"/>
      <c r="AL949" s="366"/>
      <c r="AM949" s="318"/>
      <c r="AN949" s="366"/>
      <c r="AO949" s="366"/>
      <c r="AP949" s="366"/>
      <c r="AQ949" s="318"/>
      <c r="AR949" s="331"/>
      <c r="AS949" s="331">
        <f>I949+M949+Q949+U949+Y949+AC949+AG949+AK949</f>
        <v>1</v>
      </c>
      <c r="AT949" s="331"/>
      <c r="AU949" s="331">
        <f>AR949+AS949+AT949</f>
        <v>1</v>
      </c>
      <c r="AV949" s="332">
        <f>AW949</f>
        <v>3.5999999999999997E-4</v>
      </c>
      <c r="AW949" s="332">
        <f>(AU949*BD949)/1000</f>
        <v>3.5999999999999997E-4</v>
      </c>
      <c r="AX949" s="353"/>
      <c r="AY949" s="361"/>
      <c r="AZ949" s="366"/>
      <c r="BA949" s="366"/>
      <c r="BB949" s="805"/>
      <c r="BC949" s="635"/>
      <c r="BD949" s="805">
        <v>0.36</v>
      </c>
      <c r="BE949" s="331"/>
    </row>
    <row r="950" spans="1:57" s="351" customFormat="1" ht="15" customHeight="1" x14ac:dyDescent="0.25">
      <c r="A950" s="806"/>
      <c r="B950" s="807"/>
      <c r="C950" s="808" t="s">
        <v>52</v>
      </c>
      <c r="D950" s="807"/>
      <c r="E950" s="807"/>
      <c r="F950" s="807"/>
      <c r="G950" s="807"/>
      <c r="H950" s="549"/>
      <c r="I950" s="549"/>
      <c r="J950" s="549"/>
      <c r="K950" s="549"/>
      <c r="L950" s="550"/>
      <c r="M950" s="550"/>
      <c r="N950" s="550"/>
      <c r="O950" s="550"/>
      <c r="P950" s="550"/>
      <c r="Q950" s="550"/>
      <c r="R950" s="550"/>
      <c r="S950" s="550"/>
      <c r="T950" s="550"/>
      <c r="U950" s="550"/>
      <c r="V950" s="550"/>
      <c r="W950" s="550"/>
      <c r="X950" s="550"/>
      <c r="Y950" s="550"/>
      <c r="Z950" s="550"/>
      <c r="AA950" s="550"/>
      <c r="AB950" s="550"/>
      <c r="AC950" s="550"/>
      <c r="AD950" s="550"/>
      <c r="AE950" s="550"/>
      <c r="AF950" s="550"/>
      <c r="AG950" s="550">
        <f>SUM(AG949)</f>
        <v>1</v>
      </c>
      <c r="AH950" s="550"/>
      <c r="AI950" s="550">
        <f>SUM(AI949)</f>
        <v>1</v>
      </c>
      <c r="AJ950" s="550"/>
      <c r="AK950" s="550"/>
      <c r="AL950" s="550"/>
      <c r="AM950" s="550"/>
      <c r="AN950" s="550"/>
      <c r="AO950" s="550"/>
      <c r="AP950" s="550"/>
      <c r="AQ950" s="550"/>
      <c r="AR950" s="366"/>
      <c r="AS950" s="366">
        <f>I950+M950+Q950+U950+Y950+AC950+AG950+AK950</f>
        <v>1</v>
      </c>
      <c r="AT950" s="366"/>
      <c r="AU950" s="366">
        <f>AR950+AS950+AT950</f>
        <v>1</v>
      </c>
      <c r="AV950" s="506">
        <f>SUM(AV949)</f>
        <v>3.5999999999999997E-4</v>
      </c>
      <c r="AW950" s="506">
        <f>SUM(AW949)</f>
        <v>3.5999999999999997E-4</v>
      </c>
      <c r="AX950" s="807"/>
      <c r="AY950" s="807"/>
      <c r="AZ950" s="807"/>
      <c r="BA950" s="779"/>
      <c r="BB950" s="735"/>
      <c r="BC950" s="779"/>
      <c r="BD950" s="809"/>
      <c r="BE950" s="810"/>
    </row>
    <row r="951" spans="1:57" s="351" customFormat="1" ht="15" customHeight="1" x14ac:dyDescent="0.25">
      <c r="A951" s="566"/>
      <c r="B951" s="567"/>
      <c r="C951" s="493" t="s">
        <v>584</v>
      </c>
      <c r="D951" s="568"/>
      <c r="E951" s="568"/>
      <c r="F951" s="568"/>
      <c r="G951" s="568"/>
      <c r="H951" s="569"/>
      <c r="I951" s="569"/>
      <c r="J951" s="569"/>
      <c r="K951" s="569"/>
      <c r="L951" s="569"/>
      <c r="M951" s="569"/>
      <c r="N951" s="569"/>
      <c r="O951" s="569"/>
      <c r="P951" s="569"/>
      <c r="Q951" s="569"/>
      <c r="R951" s="569"/>
      <c r="S951" s="569"/>
      <c r="T951" s="569"/>
      <c r="U951" s="569"/>
      <c r="V951" s="569"/>
      <c r="W951" s="569"/>
      <c r="X951" s="569"/>
      <c r="Y951" s="569"/>
      <c r="Z951" s="569"/>
      <c r="AA951" s="569"/>
      <c r="AB951" s="569"/>
      <c r="AC951" s="569"/>
      <c r="AD951" s="569"/>
      <c r="AE951" s="569"/>
      <c r="AF951" s="569"/>
      <c r="AG951" s="569"/>
      <c r="AH951" s="569"/>
      <c r="AI951" s="569"/>
      <c r="AJ951" s="569"/>
      <c r="AK951" s="569"/>
      <c r="AL951" s="569"/>
      <c r="AM951" s="569"/>
      <c r="AN951" s="569"/>
      <c r="AO951" s="569"/>
      <c r="AP951" s="569"/>
      <c r="AQ951" s="569"/>
      <c r="AR951" s="569"/>
      <c r="AS951" s="569"/>
      <c r="AT951" s="569"/>
      <c r="AU951" s="569"/>
      <c r="AV951" s="570"/>
      <c r="AW951" s="570"/>
      <c r="AX951" s="571"/>
      <c r="AY951" s="571"/>
      <c r="AZ951" s="572"/>
      <c r="BA951" s="573"/>
      <c r="BB951" s="800"/>
      <c r="BC951" s="574"/>
      <c r="BD951" s="575"/>
      <c r="BE951" s="576"/>
    </row>
    <row r="952" spans="1:57" s="351" customFormat="1" ht="15" customHeight="1" x14ac:dyDescent="0.25">
      <c r="A952" s="352">
        <v>1</v>
      </c>
      <c r="B952" s="422" t="s">
        <v>585</v>
      </c>
      <c r="C952" s="742" t="s">
        <v>586</v>
      </c>
      <c r="D952" s="333" t="s">
        <v>29</v>
      </c>
      <c r="E952" s="744">
        <v>2</v>
      </c>
      <c r="F952" s="744">
        <v>84</v>
      </c>
      <c r="G952" s="744">
        <v>11</v>
      </c>
      <c r="H952" s="811"/>
      <c r="I952" s="811"/>
      <c r="J952" s="811"/>
      <c r="K952" s="812"/>
      <c r="L952" s="341"/>
      <c r="M952" s="341"/>
      <c r="N952" s="341">
        <v>1862</v>
      </c>
      <c r="O952" s="317">
        <f>N952</f>
        <v>1862</v>
      </c>
      <c r="P952" s="811"/>
      <c r="Q952" s="811"/>
      <c r="R952" s="811"/>
      <c r="S952" s="811"/>
      <c r="T952" s="811"/>
      <c r="U952" s="811"/>
      <c r="V952" s="811"/>
      <c r="W952" s="811"/>
      <c r="X952" s="812"/>
      <c r="Y952" s="812"/>
      <c r="Z952" s="812"/>
      <c r="AA952" s="812"/>
      <c r="AB952" s="811"/>
      <c r="AC952" s="811"/>
      <c r="AD952" s="811"/>
      <c r="AE952" s="811"/>
      <c r="AF952" s="811"/>
      <c r="AG952" s="811"/>
      <c r="AH952" s="811"/>
      <c r="AI952" s="811"/>
      <c r="AJ952" s="812"/>
      <c r="AK952" s="812"/>
      <c r="AL952" s="812"/>
      <c r="AM952" s="812"/>
      <c r="AN952" s="812"/>
      <c r="AO952" s="812"/>
      <c r="AP952" s="812"/>
      <c r="AQ952" s="812"/>
      <c r="AR952" s="341"/>
      <c r="AS952" s="341"/>
      <c r="AT952" s="341">
        <f t="shared" ref="AT952:AT957" si="162">N952+R952+V952+Z952+AD952+AH952+AL952+AP952+J952</f>
        <v>1862</v>
      </c>
      <c r="AU952" s="317">
        <f t="shared" ref="AU952:AU957" si="163">AR952+AS952+AT952</f>
        <v>1862</v>
      </c>
      <c r="AV952" s="332">
        <f t="shared" ref="AV952:AV957" si="164">((O952/BC952)*BB952)/1000</f>
        <v>11.172000000000001</v>
      </c>
      <c r="AW952" s="332">
        <f t="shared" ref="AW952:AW957" si="165">(O952*BD952)/1000</f>
        <v>5.027400000000001</v>
      </c>
      <c r="AX952" s="566"/>
      <c r="AY952" s="352" t="s">
        <v>587</v>
      </c>
      <c r="AZ952" s="573"/>
      <c r="BA952" s="573"/>
      <c r="BB952" s="795">
        <v>48</v>
      </c>
      <c r="BC952" s="594">
        <v>8</v>
      </c>
      <c r="BD952" s="350">
        <v>2.7</v>
      </c>
      <c r="BE952" s="359"/>
    </row>
    <row r="953" spans="1:57" s="351" customFormat="1" ht="15" customHeight="1" x14ac:dyDescent="0.25">
      <c r="A953" s="352">
        <v>2</v>
      </c>
      <c r="B953" s="422" t="s">
        <v>585</v>
      </c>
      <c r="C953" s="742" t="s">
        <v>586</v>
      </c>
      <c r="D953" s="333" t="s">
        <v>29</v>
      </c>
      <c r="E953" s="744">
        <v>8</v>
      </c>
      <c r="F953" s="744">
        <v>85</v>
      </c>
      <c r="G953" s="744">
        <v>11</v>
      </c>
      <c r="H953" s="811"/>
      <c r="I953" s="811"/>
      <c r="J953" s="811"/>
      <c r="K953" s="812"/>
      <c r="L953" s="341"/>
      <c r="M953" s="341"/>
      <c r="N953" s="341">
        <v>359</v>
      </c>
      <c r="O953" s="317">
        <f t="shared" ref="O953:O959" si="166">N953</f>
        <v>359</v>
      </c>
      <c r="P953" s="811"/>
      <c r="Q953" s="811"/>
      <c r="R953" s="811"/>
      <c r="S953" s="811"/>
      <c r="T953" s="811"/>
      <c r="U953" s="811"/>
      <c r="V953" s="811"/>
      <c r="W953" s="811"/>
      <c r="X953" s="812"/>
      <c r="Y953" s="812"/>
      <c r="Z953" s="812"/>
      <c r="AA953" s="812"/>
      <c r="AB953" s="811"/>
      <c r="AC953" s="811"/>
      <c r="AD953" s="811"/>
      <c r="AE953" s="811"/>
      <c r="AF953" s="811"/>
      <c r="AG953" s="811"/>
      <c r="AH953" s="811"/>
      <c r="AI953" s="811"/>
      <c r="AJ953" s="812"/>
      <c r="AK953" s="812"/>
      <c r="AL953" s="812"/>
      <c r="AM953" s="812"/>
      <c r="AN953" s="812"/>
      <c r="AO953" s="812"/>
      <c r="AP953" s="812"/>
      <c r="AQ953" s="812"/>
      <c r="AR953" s="341"/>
      <c r="AS953" s="341"/>
      <c r="AT953" s="341">
        <f t="shared" si="162"/>
        <v>359</v>
      </c>
      <c r="AU953" s="317">
        <f t="shared" si="163"/>
        <v>359</v>
      </c>
      <c r="AV953" s="332">
        <f t="shared" si="164"/>
        <v>2.1539999999999999</v>
      </c>
      <c r="AW953" s="332">
        <f t="shared" si="165"/>
        <v>0.96930000000000005</v>
      </c>
      <c r="AX953" s="566"/>
      <c r="AY953" s="352" t="s">
        <v>587</v>
      </c>
      <c r="AZ953" s="573"/>
      <c r="BA953" s="573"/>
      <c r="BB953" s="795">
        <v>48</v>
      </c>
      <c r="BC953" s="594">
        <v>8</v>
      </c>
      <c r="BD953" s="350">
        <v>2.7</v>
      </c>
      <c r="BE953" s="359"/>
    </row>
    <row r="954" spans="1:57" s="351" customFormat="1" ht="15" customHeight="1" x14ac:dyDescent="0.25">
      <c r="A954" s="352">
        <v>3</v>
      </c>
      <c r="B954" s="422" t="s">
        <v>585</v>
      </c>
      <c r="C954" s="742" t="s">
        <v>586</v>
      </c>
      <c r="D954" s="333" t="s">
        <v>29</v>
      </c>
      <c r="E954" s="744">
        <v>3</v>
      </c>
      <c r="F954" s="744">
        <v>86</v>
      </c>
      <c r="G954" s="744">
        <v>11</v>
      </c>
      <c r="H954" s="811"/>
      <c r="I954" s="811"/>
      <c r="J954" s="811"/>
      <c r="K954" s="812"/>
      <c r="L954" s="341"/>
      <c r="M954" s="341"/>
      <c r="N954" s="341">
        <v>92</v>
      </c>
      <c r="O954" s="317">
        <f t="shared" si="166"/>
        <v>92</v>
      </c>
      <c r="P954" s="811"/>
      <c r="Q954" s="811"/>
      <c r="R954" s="811"/>
      <c r="S954" s="811"/>
      <c r="T954" s="811"/>
      <c r="U954" s="811"/>
      <c r="V954" s="811"/>
      <c r="W954" s="811"/>
      <c r="X954" s="812"/>
      <c r="Y954" s="812"/>
      <c r="Z954" s="812"/>
      <c r="AA954" s="812"/>
      <c r="AB954" s="811"/>
      <c r="AC954" s="811"/>
      <c r="AD954" s="811"/>
      <c r="AE954" s="811"/>
      <c r="AF954" s="811"/>
      <c r="AG954" s="811"/>
      <c r="AH954" s="811"/>
      <c r="AI954" s="811"/>
      <c r="AJ954" s="812"/>
      <c r="AK954" s="812"/>
      <c r="AL954" s="812"/>
      <c r="AM954" s="812"/>
      <c r="AN954" s="812"/>
      <c r="AO954" s="812"/>
      <c r="AP954" s="812"/>
      <c r="AQ954" s="812"/>
      <c r="AR954" s="341"/>
      <c r="AS954" s="341"/>
      <c r="AT954" s="341">
        <f t="shared" si="162"/>
        <v>92</v>
      </c>
      <c r="AU954" s="317">
        <f t="shared" si="163"/>
        <v>92</v>
      </c>
      <c r="AV954" s="332">
        <f t="shared" si="164"/>
        <v>0.55200000000000005</v>
      </c>
      <c r="AW954" s="332">
        <f t="shared" si="165"/>
        <v>0.24840000000000001</v>
      </c>
      <c r="AX954" s="566"/>
      <c r="AY954" s="352" t="s">
        <v>587</v>
      </c>
      <c r="AZ954" s="573"/>
      <c r="BA954" s="573"/>
      <c r="BB954" s="795">
        <v>48</v>
      </c>
      <c r="BC954" s="594">
        <v>8</v>
      </c>
      <c r="BD954" s="350">
        <v>2.7</v>
      </c>
      <c r="BE954" s="359"/>
    </row>
    <row r="955" spans="1:57" s="351" customFormat="1" ht="15" customHeight="1" x14ac:dyDescent="0.25">
      <c r="A955" s="352">
        <v>4</v>
      </c>
      <c r="B955" s="422" t="s">
        <v>585</v>
      </c>
      <c r="C955" s="742" t="s">
        <v>586</v>
      </c>
      <c r="D955" s="333" t="s">
        <v>29</v>
      </c>
      <c r="E955" s="744">
        <v>6</v>
      </c>
      <c r="F955" s="744">
        <v>86</v>
      </c>
      <c r="G955" s="744">
        <v>11</v>
      </c>
      <c r="H955" s="811"/>
      <c r="I955" s="811"/>
      <c r="J955" s="811"/>
      <c r="K955" s="812"/>
      <c r="L955" s="341"/>
      <c r="M955" s="341"/>
      <c r="N955" s="341">
        <v>1982</v>
      </c>
      <c r="O955" s="317">
        <f t="shared" si="166"/>
        <v>1982</v>
      </c>
      <c r="P955" s="811"/>
      <c r="Q955" s="811"/>
      <c r="R955" s="811"/>
      <c r="S955" s="811"/>
      <c r="T955" s="811"/>
      <c r="U955" s="811"/>
      <c r="V955" s="811"/>
      <c r="W955" s="811"/>
      <c r="X955" s="812"/>
      <c r="Y955" s="812"/>
      <c r="Z955" s="812"/>
      <c r="AA955" s="812"/>
      <c r="AB955" s="811"/>
      <c r="AC955" s="811"/>
      <c r="AD955" s="811"/>
      <c r="AE955" s="811"/>
      <c r="AF955" s="811"/>
      <c r="AG955" s="811"/>
      <c r="AH955" s="811"/>
      <c r="AI955" s="811"/>
      <c r="AJ955" s="812"/>
      <c r="AK955" s="812"/>
      <c r="AL955" s="812"/>
      <c r="AM955" s="812"/>
      <c r="AN955" s="812"/>
      <c r="AO955" s="812"/>
      <c r="AP955" s="812"/>
      <c r="AQ955" s="812"/>
      <c r="AR955" s="341"/>
      <c r="AS955" s="341"/>
      <c r="AT955" s="341">
        <f t="shared" si="162"/>
        <v>1982</v>
      </c>
      <c r="AU955" s="317">
        <f t="shared" si="163"/>
        <v>1982</v>
      </c>
      <c r="AV955" s="332">
        <f t="shared" si="164"/>
        <v>11.891999999999999</v>
      </c>
      <c r="AW955" s="332">
        <f t="shared" si="165"/>
        <v>5.3514000000000008</v>
      </c>
      <c r="AX955" s="566"/>
      <c r="AY955" s="352" t="s">
        <v>587</v>
      </c>
      <c r="AZ955" s="573"/>
      <c r="BA955" s="573"/>
      <c r="BB955" s="795">
        <v>48</v>
      </c>
      <c r="BC955" s="594">
        <v>8</v>
      </c>
      <c r="BD955" s="350">
        <v>2.7</v>
      </c>
      <c r="BE955" s="359"/>
    </row>
    <row r="956" spans="1:57" s="351" customFormat="1" ht="15" customHeight="1" x14ac:dyDescent="0.25">
      <c r="A956" s="352">
        <v>5</v>
      </c>
      <c r="B956" s="422" t="s">
        <v>585</v>
      </c>
      <c r="C956" s="742" t="s">
        <v>586</v>
      </c>
      <c r="D956" s="333" t="s">
        <v>29</v>
      </c>
      <c r="E956" s="744">
        <v>4</v>
      </c>
      <c r="F956" s="744">
        <v>87</v>
      </c>
      <c r="G956" s="744">
        <v>11</v>
      </c>
      <c r="H956" s="811"/>
      <c r="I956" s="811"/>
      <c r="J956" s="811"/>
      <c r="K956" s="812"/>
      <c r="L956" s="341"/>
      <c r="M956" s="341"/>
      <c r="N956" s="341">
        <v>44</v>
      </c>
      <c r="O956" s="317">
        <f t="shared" si="166"/>
        <v>44</v>
      </c>
      <c r="P956" s="811"/>
      <c r="Q956" s="811"/>
      <c r="R956" s="811"/>
      <c r="S956" s="811"/>
      <c r="T956" s="811"/>
      <c r="U956" s="811"/>
      <c r="V956" s="811"/>
      <c r="W956" s="811"/>
      <c r="X956" s="812"/>
      <c r="Y956" s="812"/>
      <c r="Z956" s="812"/>
      <c r="AA956" s="812"/>
      <c r="AB956" s="811"/>
      <c r="AC956" s="811"/>
      <c r="AD956" s="811"/>
      <c r="AE956" s="811"/>
      <c r="AF956" s="811"/>
      <c r="AG956" s="811"/>
      <c r="AH956" s="811"/>
      <c r="AI956" s="811"/>
      <c r="AJ956" s="812"/>
      <c r="AK956" s="812"/>
      <c r="AL956" s="812"/>
      <c r="AM956" s="812"/>
      <c r="AN956" s="812"/>
      <c r="AO956" s="812"/>
      <c r="AP956" s="812"/>
      <c r="AQ956" s="812"/>
      <c r="AR956" s="341"/>
      <c r="AS956" s="341"/>
      <c r="AT956" s="341">
        <f t="shared" si="162"/>
        <v>44</v>
      </c>
      <c r="AU956" s="317">
        <f t="shared" si="163"/>
        <v>44</v>
      </c>
      <c r="AV956" s="332">
        <f t="shared" si="164"/>
        <v>0.26400000000000001</v>
      </c>
      <c r="AW956" s="332">
        <f t="shared" si="165"/>
        <v>0.11880000000000002</v>
      </c>
      <c r="AX956" s="566"/>
      <c r="AY956" s="352" t="s">
        <v>587</v>
      </c>
      <c r="AZ956" s="573"/>
      <c r="BA956" s="573"/>
      <c r="BB956" s="795">
        <v>48</v>
      </c>
      <c r="BC956" s="594">
        <v>8</v>
      </c>
      <c r="BD956" s="350">
        <v>2.7</v>
      </c>
      <c r="BE956" s="359"/>
    </row>
    <row r="957" spans="1:57" s="351" customFormat="1" ht="15" customHeight="1" x14ac:dyDescent="0.25">
      <c r="A957" s="352">
        <v>6</v>
      </c>
      <c r="B957" s="422" t="s">
        <v>585</v>
      </c>
      <c r="C957" s="742" t="s">
        <v>586</v>
      </c>
      <c r="D957" s="333" t="s">
        <v>29</v>
      </c>
      <c r="E957" s="744">
        <v>9</v>
      </c>
      <c r="F957" s="744">
        <v>87</v>
      </c>
      <c r="G957" s="744">
        <v>11</v>
      </c>
      <c r="H957" s="811"/>
      <c r="I957" s="811"/>
      <c r="J957" s="811"/>
      <c r="K957" s="812"/>
      <c r="L957" s="341"/>
      <c r="M957" s="341"/>
      <c r="N957" s="341">
        <v>296</v>
      </c>
      <c r="O957" s="317">
        <f t="shared" si="166"/>
        <v>296</v>
      </c>
      <c r="P957" s="811"/>
      <c r="Q957" s="811"/>
      <c r="R957" s="811"/>
      <c r="S957" s="811"/>
      <c r="T957" s="811"/>
      <c r="U957" s="811"/>
      <c r="V957" s="811"/>
      <c r="W957" s="811"/>
      <c r="X957" s="812"/>
      <c r="Y957" s="812"/>
      <c r="Z957" s="812"/>
      <c r="AA957" s="812"/>
      <c r="AB957" s="811"/>
      <c r="AC957" s="811"/>
      <c r="AD957" s="811"/>
      <c r="AE957" s="811"/>
      <c r="AF957" s="811"/>
      <c r="AG957" s="811"/>
      <c r="AH957" s="811"/>
      <c r="AI957" s="811"/>
      <c r="AJ957" s="812"/>
      <c r="AK957" s="812"/>
      <c r="AL957" s="812"/>
      <c r="AM957" s="812"/>
      <c r="AN957" s="812"/>
      <c r="AO957" s="812"/>
      <c r="AP957" s="812"/>
      <c r="AQ957" s="812"/>
      <c r="AR957" s="341"/>
      <c r="AS957" s="341"/>
      <c r="AT957" s="341">
        <f t="shared" si="162"/>
        <v>296</v>
      </c>
      <c r="AU957" s="317">
        <f t="shared" si="163"/>
        <v>296</v>
      </c>
      <c r="AV957" s="332">
        <f t="shared" si="164"/>
        <v>1.776</v>
      </c>
      <c r="AW957" s="332">
        <f t="shared" si="165"/>
        <v>0.79920000000000002</v>
      </c>
      <c r="AX957" s="566"/>
      <c r="AY957" s="352" t="s">
        <v>587</v>
      </c>
      <c r="AZ957" s="573"/>
      <c r="BA957" s="573"/>
      <c r="BB957" s="795">
        <v>48</v>
      </c>
      <c r="BC957" s="594">
        <v>8</v>
      </c>
      <c r="BD957" s="350">
        <v>2.7</v>
      </c>
      <c r="BE957" s="359"/>
    </row>
    <row r="958" spans="1:57" s="351" customFormat="1" ht="15" customHeight="1" x14ac:dyDescent="0.25">
      <c r="A958" s="566"/>
      <c r="B958" s="567"/>
      <c r="C958" s="376" t="s">
        <v>53</v>
      </c>
      <c r="D958" s="568"/>
      <c r="E958" s="568"/>
      <c r="F958" s="568"/>
      <c r="G958" s="568"/>
      <c r="H958" s="813"/>
      <c r="I958" s="813"/>
      <c r="J958" s="813"/>
      <c r="K958" s="569"/>
      <c r="L958" s="569"/>
      <c r="M958" s="569"/>
      <c r="N958" s="569">
        <f>SUM(N952:N957)</f>
        <v>4635</v>
      </c>
      <c r="O958" s="569">
        <f>SUM(O952:O957)</f>
        <v>4635</v>
      </c>
      <c r="P958" s="813"/>
      <c r="Q958" s="813"/>
      <c r="R958" s="813"/>
      <c r="S958" s="813"/>
      <c r="T958" s="813"/>
      <c r="U958" s="813"/>
      <c r="V958" s="813"/>
      <c r="W958" s="813"/>
      <c r="X958" s="569"/>
      <c r="Y958" s="569"/>
      <c r="Z958" s="569"/>
      <c r="AA958" s="569"/>
      <c r="AB958" s="813"/>
      <c r="AC958" s="813"/>
      <c r="AD958" s="813"/>
      <c r="AE958" s="813"/>
      <c r="AF958" s="813"/>
      <c r="AG958" s="813"/>
      <c r="AH958" s="813"/>
      <c r="AI958" s="813"/>
      <c r="AJ958" s="569"/>
      <c r="AK958" s="569"/>
      <c r="AL958" s="569"/>
      <c r="AM958" s="569"/>
      <c r="AN958" s="569"/>
      <c r="AO958" s="569"/>
      <c r="AP958" s="569"/>
      <c r="AQ958" s="569"/>
      <c r="AR958" s="813"/>
      <c r="AS958" s="813"/>
      <c r="AT958" s="569">
        <f>SUM(AT952:AT957)</f>
        <v>4635</v>
      </c>
      <c r="AU958" s="569">
        <f>SUM(AU952:AU957)</f>
        <v>4635</v>
      </c>
      <c r="AV958" s="570">
        <f>SUM(AV952:AV957)</f>
        <v>27.81</v>
      </c>
      <c r="AW958" s="570">
        <f>SUM(AW952:AW957)</f>
        <v>12.514500000000004</v>
      </c>
      <c r="AX958" s="571"/>
      <c r="AY958" s="571"/>
      <c r="AZ958" s="572"/>
      <c r="BA958" s="573"/>
      <c r="BB958" s="800"/>
      <c r="BC958" s="574"/>
      <c r="BD958" s="575"/>
      <c r="BE958" s="576"/>
    </row>
    <row r="959" spans="1:57" s="351" customFormat="1" ht="15" customHeight="1" x14ac:dyDescent="0.25">
      <c r="A959" s="352">
        <v>1</v>
      </c>
      <c r="B959" s="595">
        <v>722541140003</v>
      </c>
      <c r="C959" s="417" t="s">
        <v>588</v>
      </c>
      <c r="D959" s="333" t="s">
        <v>29</v>
      </c>
      <c r="E959" s="422" t="s">
        <v>589</v>
      </c>
      <c r="F959" s="422" t="s">
        <v>67</v>
      </c>
      <c r="G959" s="422" t="s">
        <v>40</v>
      </c>
      <c r="H959" s="556"/>
      <c r="I959" s="556"/>
      <c r="J959" s="556"/>
      <c r="K959" s="341"/>
      <c r="L959" s="341"/>
      <c r="M959" s="341"/>
      <c r="N959" s="341">
        <v>2</v>
      </c>
      <c r="O959" s="317">
        <f t="shared" si="166"/>
        <v>2</v>
      </c>
      <c r="P959" s="556"/>
      <c r="Q959" s="556"/>
      <c r="R959" s="556"/>
      <c r="S959" s="556"/>
      <c r="T959" s="556"/>
      <c r="U959" s="556"/>
      <c r="V959" s="556"/>
      <c r="W959" s="556"/>
      <c r="X959" s="341"/>
      <c r="Y959" s="341"/>
      <c r="Z959" s="341"/>
      <c r="AA959" s="341"/>
      <c r="AB959" s="556"/>
      <c r="AC959" s="556"/>
      <c r="AD959" s="556"/>
      <c r="AE959" s="556"/>
      <c r="AF959" s="556"/>
      <c r="AG959" s="556"/>
      <c r="AH959" s="556"/>
      <c r="AI959" s="556"/>
      <c r="AJ959" s="341"/>
      <c r="AK959" s="341"/>
      <c r="AL959" s="341"/>
      <c r="AM959" s="341"/>
      <c r="AN959" s="341"/>
      <c r="AO959" s="341"/>
      <c r="AP959" s="341"/>
      <c r="AQ959" s="341"/>
      <c r="AR959" s="341"/>
      <c r="AS959" s="341"/>
      <c r="AT959" s="341">
        <f>N959+R959+V959+Z959+AD959+AH959+AL959+AP959+J959</f>
        <v>2</v>
      </c>
      <c r="AU959" s="317">
        <f>AR959+AS959+AT959</f>
        <v>2</v>
      </c>
      <c r="AV959" s="332">
        <f>((O959/BC959)*BB959)/1000</f>
        <v>0.02</v>
      </c>
      <c r="AW959" s="332">
        <f>(O959*BD959)/1000</f>
        <v>8.77E-3</v>
      </c>
      <c r="AX959" s="571"/>
      <c r="AY959" s="559" t="s">
        <v>590</v>
      </c>
      <c r="AZ959" s="572"/>
      <c r="BA959" s="573"/>
      <c r="BB959" s="814">
        <v>60</v>
      </c>
      <c r="BC959" s="594">
        <v>6</v>
      </c>
      <c r="BD959" s="350">
        <v>4.3849999999999998</v>
      </c>
      <c r="BE959" s="576"/>
    </row>
    <row r="960" spans="1:57" s="351" customFormat="1" ht="15" customHeight="1" x14ac:dyDescent="0.25">
      <c r="A960" s="566"/>
      <c r="B960" s="567"/>
      <c r="C960" s="376" t="s">
        <v>53</v>
      </c>
      <c r="D960" s="568"/>
      <c r="E960" s="568"/>
      <c r="F960" s="568"/>
      <c r="G960" s="568"/>
      <c r="H960" s="813"/>
      <c r="I960" s="813"/>
      <c r="J960" s="813"/>
      <c r="K960" s="569"/>
      <c r="L960" s="569"/>
      <c r="M960" s="569"/>
      <c r="N960" s="569">
        <f>SUM(N959)</f>
        <v>2</v>
      </c>
      <c r="O960" s="569">
        <f>SUM(O959)</f>
        <v>2</v>
      </c>
      <c r="P960" s="813"/>
      <c r="Q960" s="813"/>
      <c r="R960" s="813"/>
      <c r="S960" s="813"/>
      <c r="T960" s="813"/>
      <c r="U960" s="813"/>
      <c r="V960" s="813"/>
      <c r="W960" s="813"/>
      <c r="X960" s="569"/>
      <c r="Y960" s="569"/>
      <c r="Z960" s="569"/>
      <c r="AA960" s="569"/>
      <c r="AB960" s="813"/>
      <c r="AC960" s="813"/>
      <c r="AD960" s="813"/>
      <c r="AE960" s="813"/>
      <c r="AF960" s="813"/>
      <c r="AG960" s="813"/>
      <c r="AH960" s="813"/>
      <c r="AI960" s="813"/>
      <c r="AJ960" s="569"/>
      <c r="AK960" s="569"/>
      <c r="AL960" s="569"/>
      <c r="AM960" s="569"/>
      <c r="AN960" s="569"/>
      <c r="AO960" s="569"/>
      <c r="AP960" s="569"/>
      <c r="AQ960" s="569"/>
      <c r="AR960" s="813"/>
      <c r="AS960" s="813"/>
      <c r="AT960" s="569">
        <f>SUM(AT959)</f>
        <v>2</v>
      </c>
      <c r="AU960" s="379">
        <f>SUM(AR960:AT960)</f>
        <v>2</v>
      </c>
      <c r="AV960" s="570">
        <f>SUM(AV959)</f>
        <v>0.02</v>
      </c>
      <c r="AW960" s="570">
        <f>SUM(AW959)</f>
        <v>8.77E-3</v>
      </c>
      <c r="AX960" s="571"/>
      <c r="AY960" s="571"/>
      <c r="AZ960" s="572"/>
      <c r="BA960" s="573"/>
      <c r="BB960" s="800"/>
      <c r="BC960" s="574"/>
      <c r="BD960" s="575"/>
      <c r="BE960" s="576"/>
    </row>
    <row r="961" spans="1:57" s="351" customFormat="1" ht="15" customHeight="1" x14ac:dyDescent="0.25">
      <c r="A961" s="352">
        <v>1</v>
      </c>
      <c r="B961" s="789">
        <v>724310039101</v>
      </c>
      <c r="C961" s="417" t="s">
        <v>591</v>
      </c>
      <c r="D961" s="422" t="s">
        <v>29</v>
      </c>
      <c r="E961" s="422" t="s">
        <v>47</v>
      </c>
      <c r="F961" s="422" t="s">
        <v>47</v>
      </c>
      <c r="G961" s="422" t="s">
        <v>47</v>
      </c>
      <c r="H961" s="556"/>
      <c r="I961" s="556"/>
      <c r="J961" s="556"/>
      <c r="K961" s="341"/>
      <c r="L961" s="341"/>
      <c r="M961" s="341"/>
      <c r="N961" s="341">
        <v>1</v>
      </c>
      <c r="O961" s="317">
        <f>L961+M961+N961</f>
        <v>1</v>
      </c>
      <c r="P961" s="556"/>
      <c r="Q961" s="556"/>
      <c r="R961" s="556"/>
      <c r="S961" s="556"/>
      <c r="T961" s="556"/>
      <c r="U961" s="556"/>
      <c r="V961" s="556"/>
      <c r="W961" s="556"/>
      <c r="X961" s="341"/>
      <c r="Y961" s="341"/>
      <c r="Z961" s="341"/>
      <c r="AA961" s="341"/>
      <c r="AB961" s="556"/>
      <c r="AC961" s="556"/>
      <c r="AD961" s="556"/>
      <c r="AE961" s="556"/>
      <c r="AF961" s="556"/>
      <c r="AG961" s="556"/>
      <c r="AH961" s="556"/>
      <c r="AI961" s="556"/>
      <c r="AJ961" s="341"/>
      <c r="AK961" s="341"/>
      <c r="AL961" s="341"/>
      <c r="AM961" s="341"/>
      <c r="AN961" s="341"/>
      <c r="AO961" s="341"/>
      <c r="AP961" s="341"/>
      <c r="AQ961" s="341"/>
      <c r="AR961" s="341"/>
      <c r="AS961" s="341"/>
      <c r="AT961" s="341">
        <f>N961+R961+V961+Z961+AD961+AH961+AL961+AP961+J961</f>
        <v>1</v>
      </c>
      <c r="AU961" s="317">
        <f>AR961+AS961+AT961</f>
        <v>1</v>
      </c>
      <c r="AV961" s="332">
        <f>((O961/BC961)*BB961)/1000</f>
        <v>8.0000000000000004E-4</v>
      </c>
      <c r="AW961" s="332">
        <f>(O961*BD961)/1000</f>
        <v>5.555E-4</v>
      </c>
      <c r="AX961" s="571"/>
      <c r="AY961" s="815" t="s">
        <v>592</v>
      </c>
      <c r="AZ961" s="572"/>
      <c r="BA961" s="573"/>
      <c r="BB961" s="814">
        <v>16</v>
      </c>
      <c r="BC961" s="594">
        <v>20</v>
      </c>
      <c r="BD961" s="350">
        <v>0.55549999999999999</v>
      </c>
      <c r="BE961" s="576"/>
    </row>
    <row r="962" spans="1:57" s="351" customFormat="1" ht="15" customHeight="1" x14ac:dyDescent="0.25">
      <c r="A962" s="566"/>
      <c r="B962" s="567"/>
      <c r="C962" s="376" t="s">
        <v>53</v>
      </c>
      <c r="D962" s="568"/>
      <c r="E962" s="568"/>
      <c r="F962" s="568"/>
      <c r="G962" s="568"/>
      <c r="H962" s="813"/>
      <c r="I962" s="813"/>
      <c r="J962" s="813"/>
      <c r="K962" s="569"/>
      <c r="L962" s="569"/>
      <c r="M962" s="569"/>
      <c r="N962" s="569">
        <f>SUM(N961)</f>
        <v>1</v>
      </c>
      <c r="O962" s="569">
        <f>SUM(O961)</f>
        <v>1</v>
      </c>
      <c r="P962" s="813"/>
      <c r="Q962" s="813"/>
      <c r="R962" s="813"/>
      <c r="S962" s="813"/>
      <c r="T962" s="813"/>
      <c r="U962" s="813"/>
      <c r="V962" s="813"/>
      <c r="W962" s="813"/>
      <c r="X962" s="569"/>
      <c r="Y962" s="569"/>
      <c r="Z962" s="569"/>
      <c r="AA962" s="569"/>
      <c r="AB962" s="813"/>
      <c r="AC962" s="813"/>
      <c r="AD962" s="813"/>
      <c r="AE962" s="813"/>
      <c r="AF962" s="813"/>
      <c r="AG962" s="813"/>
      <c r="AH962" s="813"/>
      <c r="AI962" s="813"/>
      <c r="AJ962" s="569"/>
      <c r="AK962" s="569"/>
      <c r="AL962" s="569"/>
      <c r="AM962" s="569"/>
      <c r="AN962" s="569"/>
      <c r="AO962" s="569"/>
      <c r="AP962" s="569"/>
      <c r="AQ962" s="569"/>
      <c r="AR962" s="813"/>
      <c r="AS962" s="813"/>
      <c r="AT962" s="569">
        <f>SUM(AT961)</f>
        <v>1</v>
      </c>
      <c r="AU962" s="379">
        <f>SUM(AR962:AT962)</f>
        <v>1</v>
      </c>
      <c r="AV962" s="570">
        <f>SUM(AV961)</f>
        <v>8.0000000000000004E-4</v>
      </c>
      <c r="AW962" s="570">
        <f>SUM(AW961)</f>
        <v>5.555E-4</v>
      </c>
      <c r="AX962" s="571"/>
      <c r="AY962" s="571"/>
      <c r="AZ962" s="572"/>
      <c r="BA962" s="573"/>
      <c r="BB962" s="800"/>
      <c r="BC962" s="574"/>
      <c r="BD962" s="575"/>
      <c r="BE962" s="576"/>
    </row>
    <row r="963" spans="1:57" s="324" customFormat="1" ht="15" customHeight="1" x14ac:dyDescent="0.25">
      <c r="A963" s="539" t="s">
        <v>59</v>
      </c>
      <c r="B963" s="720" t="s">
        <v>377</v>
      </c>
      <c r="C963" s="354" t="s">
        <v>593</v>
      </c>
      <c r="D963" s="703" t="s">
        <v>29</v>
      </c>
      <c r="E963" s="578" t="s">
        <v>594</v>
      </c>
      <c r="F963" s="578" t="s">
        <v>418</v>
      </c>
      <c r="G963" s="578" t="s">
        <v>51</v>
      </c>
      <c r="H963" s="540"/>
      <c r="I963" s="540"/>
      <c r="J963" s="540"/>
      <c r="K963" s="317"/>
      <c r="L963" s="541"/>
      <c r="M963" s="541"/>
      <c r="N963" s="541"/>
      <c r="O963" s="318"/>
      <c r="P963" s="541"/>
      <c r="Q963" s="541"/>
      <c r="R963" s="541"/>
      <c r="S963" s="318"/>
      <c r="T963" s="541"/>
      <c r="U963" s="541"/>
      <c r="V963" s="541">
        <v>60</v>
      </c>
      <c r="W963" s="318">
        <f>SUM(T963:V963)</f>
        <v>60</v>
      </c>
      <c r="X963" s="541"/>
      <c r="Y963" s="541"/>
      <c r="Z963" s="541"/>
      <c r="AA963" s="318"/>
      <c r="AB963" s="541"/>
      <c r="AC963" s="541"/>
      <c r="AD963" s="541"/>
      <c r="AE963" s="318"/>
      <c r="AF963" s="541"/>
      <c r="AG963" s="541"/>
      <c r="AH963" s="541"/>
      <c r="AI963" s="318"/>
      <c r="AJ963" s="541"/>
      <c r="AK963" s="541"/>
      <c r="AL963" s="541"/>
      <c r="AM963" s="318"/>
      <c r="AN963" s="541"/>
      <c r="AO963" s="541"/>
      <c r="AP963" s="541"/>
      <c r="AQ963" s="318"/>
      <c r="AR963" s="331"/>
      <c r="AS963" s="331"/>
      <c r="AT963" s="331">
        <f t="shared" ref="AT963:AT966" si="167">J963+N963+R963+V963+Z963+AD963+AH963+AL963</f>
        <v>60</v>
      </c>
      <c r="AU963" s="331">
        <f>AR963+AS963+AT963</f>
        <v>60</v>
      </c>
      <c r="AV963" s="332">
        <f>((AU963/BC963)*BB963)/1000</f>
        <v>4.8000000000000001E-2</v>
      </c>
      <c r="AW963" s="332">
        <f>(AU963*BD963)/1000</f>
        <v>3.3300000000000003E-2</v>
      </c>
      <c r="AX963" s="614"/>
      <c r="AY963" s="614"/>
      <c r="AZ963" s="541"/>
      <c r="BA963" s="715"/>
      <c r="BB963" s="348">
        <v>16</v>
      </c>
      <c r="BC963" s="544">
        <v>20</v>
      </c>
      <c r="BD963" s="545">
        <v>0.55500000000000005</v>
      </c>
      <c r="BE963" s="816"/>
    </row>
    <row r="964" spans="1:57" s="351" customFormat="1" ht="15" customHeight="1" x14ac:dyDescent="0.25">
      <c r="A964" s="546"/>
      <c r="B964" s="552"/>
      <c r="C964" s="363" t="s">
        <v>30</v>
      </c>
      <c r="D964" s="361"/>
      <c r="E964" s="548"/>
      <c r="F964" s="548"/>
      <c r="G964" s="548"/>
      <c r="H964" s="549"/>
      <c r="I964" s="549"/>
      <c r="J964" s="549"/>
      <c r="K964" s="549"/>
      <c r="L964" s="550"/>
      <c r="M964" s="550"/>
      <c r="N964" s="550"/>
      <c r="O964" s="550"/>
      <c r="P964" s="550"/>
      <c r="Q964" s="550"/>
      <c r="R964" s="550"/>
      <c r="S964" s="550"/>
      <c r="T964" s="550"/>
      <c r="U964" s="550"/>
      <c r="V964" s="550">
        <f>SUM(V963:V963)</f>
        <v>60</v>
      </c>
      <c r="W964" s="550">
        <f>SUM(W963:W963)</f>
        <v>60</v>
      </c>
      <c r="X964" s="550"/>
      <c r="Y964" s="550"/>
      <c r="Z964" s="550"/>
      <c r="AA964" s="550"/>
      <c r="AB964" s="550"/>
      <c r="AC964" s="550"/>
      <c r="AD964" s="550"/>
      <c r="AE964" s="550"/>
      <c r="AF964" s="550"/>
      <c r="AG964" s="550"/>
      <c r="AH964" s="550"/>
      <c r="AI964" s="550"/>
      <c r="AJ964" s="550"/>
      <c r="AK964" s="550"/>
      <c r="AL964" s="550"/>
      <c r="AM964" s="550"/>
      <c r="AN964" s="550"/>
      <c r="AO964" s="550"/>
      <c r="AP964" s="550"/>
      <c r="AQ964" s="550"/>
      <c r="AR964" s="366"/>
      <c r="AS964" s="366"/>
      <c r="AT964" s="366">
        <f t="shared" si="167"/>
        <v>60</v>
      </c>
      <c r="AU964" s="366">
        <f>AR964+AS964+AT964</f>
        <v>60</v>
      </c>
      <c r="AV964" s="583">
        <f>SUM(AV963:AV963)</f>
        <v>4.8000000000000001E-2</v>
      </c>
      <c r="AW964" s="583">
        <f>SUM(AW963:AW963)</f>
        <v>3.3300000000000003E-2</v>
      </c>
      <c r="AX964" s="546"/>
      <c r="AY964" s="546"/>
      <c r="AZ964" s="551"/>
      <c r="BA964" s="550"/>
      <c r="BB964" s="552"/>
      <c r="BC964" s="553"/>
      <c r="BD964" s="554"/>
      <c r="BE964" s="548"/>
    </row>
    <row r="965" spans="1:57" s="324" customFormat="1" ht="15" customHeight="1" x14ac:dyDescent="0.25">
      <c r="A965" s="312">
        <v>1</v>
      </c>
      <c r="B965" s="817">
        <v>728223210104</v>
      </c>
      <c r="C965" s="678" t="s">
        <v>595</v>
      </c>
      <c r="D965" s="705" t="s">
        <v>29</v>
      </c>
      <c r="E965" s="514">
        <v>3</v>
      </c>
      <c r="F965" s="514">
        <v>60</v>
      </c>
      <c r="G965" s="514">
        <v>233</v>
      </c>
      <c r="H965" s="498"/>
      <c r="I965" s="498"/>
      <c r="J965" s="498"/>
      <c r="K965" s="498"/>
      <c r="L965" s="318"/>
      <c r="M965" s="318"/>
      <c r="N965" s="318">
        <v>43</v>
      </c>
      <c r="O965" s="318">
        <f>SUM(L965:N965)</f>
        <v>43</v>
      </c>
      <c r="P965" s="318"/>
      <c r="Q965" s="318"/>
      <c r="R965" s="318"/>
      <c r="S965" s="318"/>
      <c r="T965" s="318"/>
      <c r="U965" s="318"/>
      <c r="V965" s="318"/>
      <c r="W965" s="318"/>
      <c r="X965" s="318"/>
      <c r="Y965" s="318"/>
      <c r="Z965" s="318"/>
      <c r="AA965" s="318"/>
      <c r="AB965" s="318"/>
      <c r="AC965" s="318"/>
      <c r="AD965" s="318"/>
      <c r="AE965" s="318"/>
      <c r="AF965" s="318"/>
      <c r="AG965" s="318"/>
      <c r="AH965" s="318"/>
      <c r="AI965" s="318"/>
      <c r="AJ965" s="318"/>
      <c r="AK965" s="318"/>
      <c r="AL965" s="318"/>
      <c r="AM965" s="318"/>
      <c r="AN965" s="318"/>
      <c r="AO965" s="318"/>
      <c r="AP965" s="318"/>
      <c r="AQ965" s="318"/>
      <c r="AR965" s="331"/>
      <c r="AS965" s="331"/>
      <c r="AT965" s="331">
        <f t="shared" si="167"/>
        <v>43</v>
      </c>
      <c r="AU965" s="331">
        <f>AR965+AS965+AT965</f>
        <v>43</v>
      </c>
      <c r="AV965" s="332">
        <f>((AU965/BC965)*BB965)/1000</f>
        <v>2.3865000000000001E-2</v>
      </c>
      <c r="AW965" s="332">
        <f>(AU965*BD965)/1000</f>
        <v>2.3865000000000001E-2</v>
      </c>
      <c r="AX965" s="312"/>
      <c r="AY965" s="312"/>
      <c r="AZ965" s="606"/>
      <c r="BA965" s="606"/>
      <c r="BB965" s="312">
        <v>0.55500000000000005</v>
      </c>
      <c r="BC965" s="312">
        <v>1</v>
      </c>
      <c r="BD965" s="740">
        <v>0.55500000000000005</v>
      </c>
      <c r="BE965" s="609"/>
    </row>
    <row r="966" spans="1:57" s="351" customFormat="1" ht="15" customHeight="1" x14ac:dyDescent="0.25">
      <c r="A966" s="361"/>
      <c r="B966" s="362"/>
      <c r="C966" s="363" t="s">
        <v>30</v>
      </c>
      <c r="D966" s="361"/>
      <c r="E966" s="364"/>
      <c r="F966" s="364"/>
      <c r="G966" s="364"/>
      <c r="H966" s="365"/>
      <c r="I966" s="365"/>
      <c r="J966" s="365"/>
      <c r="K966" s="365"/>
      <c r="L966" s="366"/>
      <c r="M966" s="366"/>
      <c r="N966" s="367">
        <f>SUM(N965)</f>
        <v>43</v>
      </c>
      <c r="O966" s="367">
        <f>SUM(O965)</f>
        <v>43</v>
      </c>
      <c r="P966" s="368"/>
      <c r="Q966" s="368"/>
      <c r="R966" s="368"/>
      <c r="S966" s="368"/>
      <c r="T966" s="368"/>
      <c r="U966" s="368"/>
      <c r="V966" s="368"/>
      <c r="W966" s="368"/>
      <c r="X966" s="368"/>
      <c r="Y966" s="368"/>
      <c r="Z966" s="368"/>
      <c r="AA966" s="368"/>
      <c r="AB966" s="368"/>
      <c r="AC966" s="368"/>
      <c r="AD966" s="368"/>
      <c r="AE966" s="368"/>
      <c r="AF966" s="368"/>
      <c r="AG966" s="368"/>
      <c r="AH966" s="368"/>
      <c r="AI966" s="368"/>
      <c r="AJ966" s="368"/>
      <c r="AK966" s="368"/>
      <c r="AL966" s="368"/>
      <c r="AM966" s="368"/>
      <c r="AN966" s="368"/>
      <c r="AO966" s="368"/>
      <c r="AP966" s="368"/>
      <c r="AQ966" s="368"/>
      <c r="AR966" s="366"/>
      <c r="AS966" s="366"/>
      <c r="AT966" s="366">
        <f t="shared" si="167"/>
        <v>43</v>
      </c>
      <c r="AU966" s="366">
        <f>AR966+AS966+AT966</f>
        <v>43</v>
      </c>
      <c r="AV966" s="369">
        <f>SUM(AV965)</f>
        <v>2.3865000000000001E-2</v>
      </c>
      <c r="AW966" s="369">
        <f>SUM(AW965)</f>
        <v>2.3865000000000001E-2</v>
      </c>
      <c r="AX966" s="361"/>
      <c r="AY966" s="361"/>
      <c r="AZ966" s="366"/>
      <c r="BA966" s="366"/>
      <c r="BB966" s="373"/>
      <c r="BC966" s="361"/>
      <c r="BD966" s="374"/>
      <c r="BE966" s="366"/>
    </row>
    <row r="967" spans="1:57" s="324" customFormat="1" ht="15" customHeight="1" x14ac:dyDescent="0.25">
      <c r="A967" s="818"/>
      <c r="B967" s="560"/>
      <c r="C967" s="810" t="s">
        <v>83</v>
      </c>
      <c r="D967" s="560"/>
      <c r="E967" s="560"/>
      <c r="F967" s="560"/>
      <c r="G967" s="560"/>
      <c r="H967" s="557"/>
      <c r="I967" s="557"/>
      <c r="J967" s="557"/>
      <c r="K967" s="557"/>
      <c r="L967" s="561"/>
      <c r="M967" s="561"/>
      <c r="N967" s="561"/>
      <c r="O967" s="561"/>
      <c r="P967" s="561"/>
      <c r="Q967" s="561"/>
      <c r="R967" s="561"/>
      <c r="S967" s="561"/>
      <c r="T967" s="561"/>
      <c r="U967" s="561"/>
      <c r="V967" s="561"/>
      <c r="W967" s="561"/>
      <c r="X967" s="561"/>
      <c r="Y967" s="561"/>
      <c r="Z967" s="561"/>
      <c r="AA967" s="561"/>
      <c r="AB967" s="561"/>
      <c r="AC967" s="561"/>
      <c r="AD967" s="561"/>
      <c r="AE967" s="561"/>
      <c r="AF967" s="561"/>
      <c r="AG967" s="561"/>
      <c r="AH967" s="561"/>
      <c r="AI967" s="561"/>
      <c r="AJ967" s="561"/>
      <c r="AK967" s="561"/>
      <c r="AL967" s="561"/>
      <c r="AM967" s="561"/>
      <c r="AN967" s="561"/>
      <c r="AO967" s="561"/>
      <c r="AP967" s="561"/>
      <c r="AQ967" s="561"/>
      <c r="AR967" s="563"/>
      <c r="AS967" s="563"/>
      <c r="AT967" s="563"/>
      <c r="AU967" s="779"/>
      <c r="AV967" s="819">
        <f>SUM(AV14:AV966)/2</f>
        <v>978.6432424851447</v>
      </c>
      <c r="AW967" s="819">
        <f>SUM(AW14:AW966)/2</f>
        <v>648.30964181219406</v>
      </c>
      <c r="AX967" s="560"/>
      <c r="AY967" s="560"/>
      <c r="AZ967" s="560"/>
      <c r="BA967" s="563"/>
      <c r="BB967" s="348"/>
      <c r="BC967" s="563"/>
      <c r="BD967" s="564"/>
      <c r="BE967" s="622"/>
    </row>
    <row r="973" spans="1:57" x14ac:dyDescent="0.25">
      <c r="AU973" s="1618"/>
      <c r="AV973" s="1619"/>
      <c r="AW973" s="1619"/>
    </row>
    <row r="974" spans="1:57" x14ac:dyDescent="0.25">
      <c r="AU974" s="1618"/>
      <c r="AV974" s="1619"/>
      <c r="AW974" s="1619"/>
    </row>
    <row r="975" spans="1:57" x14ac:dyDescent="0.25">
      <c r="AU975" s="1618"/>
      <c r="AV975" s="1619"/>
      <c r="AW975" s="1619"/>
    </row>
    <row r="976" spans="1:57" x14ac:dyDescent="0.25">
      <c r="AU976" s="1618"/>
      <c r="AV976" s="1619"/>
      <c r="AW976" s="1619"/>
    </row>
    <row r="977" spans="8:57" s="1620" customFormat="1" x14ac:dyDescent="0.25">
      <c r="H977" s="1621"/>
      <c r="I977" s="1621"/>
      <c r="J977" s="1621"/>
      <c r="K977" s="1621"/>
      <c r="L977" s="1621"/>
      <c r="M977" s="1621"/>
      <c r="N977" s="1621"/>
      <c r="O977" s="1621"/>
      <c r="P977" s="1621"/>
      <c r="Q977" s="1621"/>
      <c r="R977" s="1621"/>
      <c r="S977" s="1621"/>
      <c r="T977" s="1621"/>
      <c r="U977" s="1621"/>
      <c r="V977" s="1621"/>
      <c r="W977" s="1621"/>
      <c r="X977" s="1621"/>
      <c r="Y977" s="1621"/>
      <c r="Z977" s="1621"/>
      <c r="AA977" s="1621"/>
      <c r="AB977" s="1621"/>
      <c r="AC977" s="1621"/>
      <c r="AD977" s="1621"/>
      <c r="AE977" s="1621"/>
      <c r="AF977" s="1621"/>
      <c r="AG977" s="1621"/>
      <c r="AH977" s="1621"/>
      <c r="AI977" s="1621"/>
      <c r="AJ977" s="1621"/>
      <c r="AK977" s="1621"/>
      <c r="AL977" s="1621"/>
      <c r="AM977" s="1621"/>
      <c r="AN977" s="1621"/>
      <c r="AO977" s="1621"/>
      <c r="AP977" s="1621"/>
      <c r="AQ977" s="1621"/>
      <c r="AR977" s="1621"/>
      <c r="AS977" s="1621"/>
      <c r="AT977" s="1621"/>
      <c r="AU977" s="1622"/>
      <c r="AV977" s="1623"/>
      <c r="AW977" s="1623"/>
      <c r="AX977" s="1621"/>
      <c r="AY977" s="1621"/>
      <c r="AZ977" s="1621"/>
      <c r="BA977" s="1621"/>
      <c r="BB977" s="1621"/>
      <c r="BC977" s="1621"/>
      <c r="BD977" s="1621"/>
      <c r="BE977" s="1621"/>
    </row>
    <row r="978" spans="8:57" x14ac:dyDescent="0.25">
      <c r="AU978" s="1618"/>
      <c r="AV978" s="1619"/>
      <c r="AW978" s="1619"/>
    </row>
    <row r="979" spans="8:57" x14ac:dyDescent="0.25">
      <c r="AU979" s="1618"/>
      <c r="AV979" s="1619"/>
      <c r="AW979" s="1619"/>
    </row>
    <row r="980" spans="8:57" s="1620" customFormat="1" x14ac:dyDescent="0.25">
      <c r="H980" s="1621"/>
      <c r="I980" s="1621"/>
      <c r="J980" s="1621"/>
      <c r="K980" s="1621"/>
      <c r="L980" s="1621"/>
      <c r="M980" s="1621"/>
      <c r="N980" s="1621"/>
      <c r="O980" s="1621"/>
      <c r="P980" s="1621"/>
      <c r="Q980" s="1621"/>
      <c r="R980" s="1621"/>
      <c r="S980" s="1621"/>
      <c r="T980" s="1621"/>
      <c r="U980" s="1621"/>
      <c r="V980" s="1621"/>
      <c r="W980" s="1621"/>
      <c r="X980" s="1621"/>
      <c r="Y980" s="1621"/>
      <c r="Z980" s="1621"/>
      <c r="AA980" s="1621"/>
      <c r="AB980" s="1621"/>
      <c r="AC980" s="1621"/>
      <c r="AD980" s="1621"/>
      <c r="AE980" s="1621"/>
      <c r="AF980" s="1621"/>
      <c r="AG980" s="1621"/>
      <c r="AH980" s="1621"/>
      <c r="AI980" s="1621"/>
      <c r="AJ980" s="1621"/>
      <c r="AK980" s="1621"/>
      <c r="AL980" s="1621"/>
      <c r="AM980" s="1621"/>
      <c r="AN980" s="1621"/>
      <c r="AO980" s="1621"/>
      <c r="AP980" s="1621"/>
      <c r="AQ980" s="1621"/>
      <c r="AR980" s="1621"/>
      <c r="AS980" s="1621"/>
      <c r="AT980" s="1621"/>
      <c r="AU980" s="1622"/>
      <c r="AV980" s="1623"/>
      <c r="AW980" s="1623"/>
      <c r="AX980" s="1621"/>
      <c r="AY980" s="1621"/>
      <c r="AZ980" s="1621"/>
      <c r="BA980" s="1621"/>
      <c r="BB980" s="1621"/>
      <c r="BC980" s="1621"/>
      <c r="BD980" s="1621"/>
      <c r="BE980" s="1621"/>
    </row>
    <row r="981" spans="8:57" x14ac:dyDescent="0.25">
      <c r="AU981" s="1618"/>
      <c r="AV981" s="1619"/>
      <c r="AW981" s="1619"/>
    </row>
    <row r="982" spans="8:57" x14ac:dyDescent="0.25">
      <c r="AU982" s="1618"/>
      <c r="AV982" s="1619"/>
      <c r="AW982" s="1619"/>
    </row>
    <row r="983" spans="8:57" x14ac:dyDescent="0.25">
      <c r="AU983" s="1618"/>
      <c r="AV983" s="1619"/>
      <c r="AW983" s="1619"/>
    </row>
    <row r="984" spans="8:57" s="1620" customFormat="1" x14ac:dyDescent="0.25">
      <c r="H984" s="1621"/>
      <c r="I984" s="1621"/>
      <c r="J984" s="1621"/>
      <c r="K984" s="1621"/>
      <c r="L984" s="1621"/>
      <c r="M984" s="1621"/>
      <c r="N984" s="1621"/>
      <c r="O984" s="1621"/>
      <c r="P984" s="1621"/>
      <c r="Q984" s="1621"/>
      <c r="R984" s="1621"/>
      <c r="S984" s="1621"/>
      <c r="T984" s="1621"/>
      <c r="U984" s="1621"/>
      <c r="V984" s="1621"/>
      <c r="W984" s="1621"/>
      <c r="X984" s="1621"/>
      <c r="Y984" s="1621"/>
      <c r="Z984" s="1621"/>
      <c r="AA984" s="1621"/>
      <c r="AB984" s="1621"/>
      <c r="AC984" s="1621"/>
      <c r="AD984" s="1621"/>
      <c r="AE984" s="1621"/>
      <c r="AF984" s="1621"/>
      <c r="AG984" s="1621"/>
      <c r="AH984" s="1621"/>
      <c r="AI984" s="1621"/>
      <c r="AJ984" s="1621"/>
      <c r="AK984" s="1621"/>
      <c r="AL984" s="1621"/>
      <c r="AM984" s="1621"/>
      <c r="AN984" s="1621"/>
      <c r="AO984" s="1621"/>
      <c r="AP984" s="1621"/>
      <c r="AQ984" s="1621"/>
      <c r="AR984" s="1621"/>
      <c r="AS984" s="1621"/>
      <c r="AT984" s="1621"/>
      <c r="AU984" s="1622"/>
      <c r="AV984" s="1623"/>
      <c r="AW984" s="1623"/>
      <c r="AX984" s="1621"/>
      <c r="AY984" s="1621"/>
      <c r="AZ984" s="1621"/>
      <c r="BA984" s="1621"/>
      <c r="BB984" s="1621"/>
      <c r="BC984" s="1621"/>
      <c r="BD984" s="1621"/>
      <c r="BE984" s="1621"/>
    </row>
    <row r="985" spans="8:57" s="1620" customFormat="1" x14ac:dyDescent="0.25">
      <c r="H985" s="1621"/>
      <c r="I985" s="1621"/>
      <c r="J985" s="1621"/>
      <c r="K985" s="1621"/>
      <c r="L985" s="1621"/>
      <c r="M985" s="1621"/>
      <c r="N985" s="1621"/>
      <c r="O985" s="1621"/>
      <c r="P985" s="1621"/>
      <c r="Q985" s="1621"/>
      <c r="R985" s="1621"/>
      <c r="S985" s="1621"/>
      <c r="T985" s="1621"/>
      <c r="U985" s="1621"/>
      <c r="V985" s="1621"/>
      <c r="W985" s="1621"/>
      <c r="X985" s="1621"/>
      <c r="Y985" s="1621"/>
      <c r="Z985" s="1621"/>
      <c r="AA985" s="1621"/>
      <c r="AB985" s="1621"/>
      <c r="AC985" s="1621"/>
      <c r="AD985" s="1621"/>
      <c r="AE985" s="1621"/>
      <c r="AF985" s="1621"/>
      <c r="AG985" s="1621"/>
      <c r="AH985" s="1621"/>
      <c r="AI985" s="1621"/>
      <c r="AJ985" s="1621"/>
      <c r="AK985" s="1621"/>
      <c r="AL985" s="1621"/>
      <c r="AM985" s="1621"/>
      <c r="AN985" s="1621"/>
      <c r="AO985" s="1621"/>
      <c r="AP985" s="1621"/>
      <c r="AQ985" s="1621"/>
      <c r="AR985" s="1621"/>
      <c r="AS985" s="1621"/>
      <c r="AT985" s="1621"/>
      <c r="AU985" s="1622"/>
      <c r="AV985" s="1623"/>
      <c r="AW985" s="1623"/>
      <c r="AX985" s="1621"/>
      <c r="AY985" s="1621"/>
      <c r="AZ985" s="1621"/>
      <c r="BA985" s="1621"/>
      <c r="BB985" s="1621"/>
      <c r="BC985" s="1621"/>
      <c r="BD985" s="1621"/>
      <c r="BE985" s="1621"/>
    </row>
    <row r="986" spans="8:57" s="1620" customFormat="1" x14ac:dyDescent="0.25">
      <c r="H986" s="1621"/>
      <c r="I986" s="1621"/>
      <c r="J986" s="1621"/>
      <c r="K986" s="1621"/>
      <c r="L986" s="1621"/>
      <c r="M986" s="1621"/>
      <c r="N986" s="1621"/>
      <c r="O986" s="1621"/>
      <c r="P986" s="1621"/>
      <c r="Q986" s="1621"/>
      <c r="R986" s="1621"/>
      <c r="S986" s="1621"/>
      <c r="T986" s="1621"/>
      <c r="U986" s="1621"/>
      <c r="V986" s="1621"/>
      <c r="W986" s="1621"/>
      <c r="X986" s="1621"/>
      <c r="Y986" s="1621"/>
      <c r="Z986" s="1621"/>
      <c r="AA986" s="1621"/>
      <c r="AB986" s="1621"/>
      <c r="AC986" s="1621"/>
      <c r="AD986" s="1621"/>
      <c r="AE986" s="1621"/>
      <c r="AF986" s="1621"/>
      <c r="AG986" s="1621"/>
      <c r="AH986" s="1621"/>
      <c r="AI986" s="1621"/>
      <c r="AJ986" s="1621"/>
      <c r="AK986" s="1621"/>
      <c r="AL986" s="1621"/>
      <c r="AM986" s="1621"/>
      <c r="AN986" s="1621"/>
      <c r="AO986" s="1621"/>
      <c r="AP986" s="1621"/>
      <c r="AQ986" s="1621"/>
      <c r="AR986" s="1621"/>
      <c r="AS986" s="1621"/>
      <c r="AT986" s="1621"/>
      <c r="AU986" s="1622"/>
      <c r="AV986" s="1623"/>
      <c r="AW986" s="1623"/>
      <c r="AX986" s="1621"/>
      <c r="AY986" s="1621"/>
      <c r="AZ986" s="1621"/>
      <c r="BA986" s="1621"/>
      <c r="BB986" s="1621"/>
      <c r="BC986" s="1621"/>
      <c r="BD986" s="1621"/>
      <c r="BE986" s="1621"/>
    </row>
    <row r="987" spans="8:57" s="1624" customFormat="1" ht="14.25" x14ac:dyDescent="0.2">
      <c r="AU987" s="1625"/>
      <c r="AV987" s="1626"/>
      <c r="AW987" s="1626"/>
    </row>
  </sheetData>
  <mergeCells count="21">
    <mergeCell ref="AJ3:AM3"/>
    <mergeCell ref="A3:A9"/>
    <mergeCell ref="D3:D9"/>
    <mergeCell ref="E3:E9"/>
    <mergeCell ref="F3:F9"/>
    <mergeCell ref="G3:G9"/>
    <mergeCell ref="L3:O3"/>
    <mergeCell ref="P3:S3"/>
    <mergeCell ref="T3:W3"/>
    <mergeCell ref="X3:AA3"/>
    <mergeCell ref="AB3:AE3"/>
    <mergeCell ref="AF3:AI3"/>
    <mergeCell ref="AN3:AQ3"/>
    <mergeCell ref="AX3:AX9"/>
    <mergeCell ref="AY3:AY9"/>
    <mergeCell ref="BD3:BD9"/>
    <mergeCell ref="BE3:BE9"/>
    <mergeCell ref="AZ5:AZ9"/>
    <mergeCell ref="BA5:BA9"/>
    <mergeCell ref="BB5:BB9"/>
    <mergeCell ref="BC5:BC9"/>
  </mergeCells>
  <conditionalFormatting sqref="AF814 AI814">
    <cfRule type="cellIs" dxfId="1" priority="2" stopIfTrue="1" operator="equal">
      <formula>0</formula>
    </cfRule>
  </conditionalFormatting>
  <conditionalFormatting sqref="AF815 AI815">
    <cfRule type="cellIs" dxfId="0" priority="1" stopIfTrue="1" operator="equal">
      <formula>0</formula>
    </cfRule>
  </conditionalFormatting>
  <printOptions horizontalCentered="1"/>
  <pageMargins left="0.31496062992125984" right="0.31496062992125984" top="1.1417322834645669" bottom="0.74803149606299213" header="0.31496062992125984" footer="0.31496062992125984"/>
  <pageSetup paperSize="9" scale="60" firstPageNumber="70" pageOrder="overThenDown" orientation="landscape" useFirstPageNumber="1" r:id="rId1"/>
  <headerFooter>
    <oddFooter>&amp;L&amp;A&amp;CСписък излишни ОБВВПИ към 01.01.2022 г.&amp;R&amp;P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16"/>
  <sheetViews>
    <sheetView view="pageBreakPreview" zoomScale="90" zoomScaleNormal="100" zoomScaleSheetLayoutView="90" workbookViewId="0">
      <selection activeCell="K9" sqref="K9"/>
    </sheetView>
  </sheetViews>
  <sheetFormatPr defaultRowHeight="12.75" x14ac:dyDescent="0.2"/>
  <cols>
    <col min="1" max="1" width="4.140625" style="1477" customWidth="1"/>
    <col min="2" max="2" width="8.42578125" style="1477" customWidth="1"/>
    <col min="3" max="3" width="22.28515625" style="1461" customWidth="1"/>
    <col min="4" max="4" width="4" style="1478" customWidth="1"/>
    <col min="5" max="6" width="4" style="1477" customWidth="1"/>
    <col min="7" max="7" width="4.42578125" style="1478" customWidth="1"/>
    <col min="8" max="8" width="2.5703125" style="1478" customWidth="1"/>
    <col min="9" max="9" width="2.7109375" style="1478" customWidth="1"/>
    <col min="10" max="10" width="3.28515625" style="1478" customWidth="1"/>
    <col min="11" max="11" width="3.7109375" style="1478" customWidth="1"/>
    <col min="12" max="12" width="3.85546875" style="1478" customWidth="1"/>
    <col min="13" max="13" width="3.7109375" style="1478" customWidth="1"/>
    <col min="14" max="14" width="3.5703125" style="1478" customWidth="1"/>
    <col min="15" max="15" width="3.140625" style="1478" customWidth="1"/>
    <col min="16" max="16" width="3.5703125" style="1478" customWidth="1"/>
    <col min="17" max="17" width="3.7109375" style="1478" customWidth="1"/>
    <col min="18" max="18" width="3.5703125" style="1478" customWidth="1"/>
    <col min="19" max="19" width="3.28515625" style="1478" customWidth="1"/>
    <col min="20" max="20" width="2.5703125" style="1478" customWidth="1"/>
    <col min="21" max="21" width="5" style="1478" customWidth="1"/>
    <col min="22" max="22" width="3.42578125" style="1478" customWidth="1"/>
    <col min="23" max="23" width="5.42578125" style="1478" customWidth="1"/>
    <col min="24" max="24" width="3.28515625" style="1456" customWidth="1"/>
    <col min="25" max="25" width="5.28515625" style="1456" customWidth="1"/>
    <col min="26" max="26" width="3.5703125" style="1456" customWidth="1"/>
    <col min="27" max="27" width="5" style="1456" customWidth="1"/>
    <col min="28" max="28" width="7" style="1456" customWidth="1"/>
    <col min="29" max="29" width="6.7109375" style="1456" customWidth="1"/>
    <col min="30" max="31" width="3.28515625" style="1456" customWidth="1"/>
    <col min="32" max="32" width="3.42578125" style="1456" customWidth="1"/>
    <col min="33" max="33" width="5.5703125" style="1456" customWidth="1"/>
    <col min="34" max="34" width="6" style="1456" customWidth="1"/>
    <col min="35" max="35" width="5" style="1456" customWidth="1"/>
    <col min="36" max="36" width="6.5703125" style="1456" customWidth="1"/>
    <col min="37" max="37" width="5.85546875" style="1456" customWidth="1"/>
    <col min="38" max="132" width="8.85546875" style="1456"/>
    <col min="133" max="133" width="4.140625" style="1456" customWidth="1"/>
    <col min="134" max="134" width="8.42578125" style="1456" customWidth="1"/>
    <col min="135" max="135" width="22.28515625" style="1456" customWidth="1"/>
    <col min="136" max="138" width="4" style="1456" customWidth="1"/>
    <col min="139" max="139" width="4.42578125" style="1456" customWidth="1"/>
    <col min="140" max="140" width="2.5703125" style="1456" customWidth="1"/>
    <col min="141" max="141" width="2.7109375" style="1456" customWidth="1"/>
    <col min="142" max="142" width="3.28515625" style="1456" customWidth="1"/>
    <col min="143" max="143" width="3.7109375" style="1456" customWidth="1"/>
    <col min="144" max="145" width="2.42578125" style="1456" customWidth="1"/>
    <col min="146" max="146" width="3.5703125" style="1456" customWidth="1"/>
    <col min="147" max="147" width="3.140625" style="1456" customWidth="1"/>
    <col min="148" max="148" width="2.42578125" style="1456" customWidth="1"/>
    <col min="149" max="150" width="2.85546875" style="1456" customWidth="1"/>
    <col min="151" max="151" width="3.28515625" style="1456" customWidth="1"/>
    <col min="152" max="152" width="2.5703125" style="1456" customWidth="1"/>
    <col min="153" max="153" width="5" style="1456" customWidth="1"/>
    <col min="154" max="154" width="3.42578125" style="1456" customWidth="1"/>
    <col min="155" max="155" width="4.7109375" style="1456" customWidth="1"/>
    <col min="156" max="156" width="2.5703125" style="1456" customWidth="1"/>
    <col min="157" max="157" width="5.28515625" style="1456" customWidth="1"/>
    <col min="158" max="158" width="3.5703125" style="1456" customWidth="1"/>
    <col min="159" max="159" width="5" style="1456" customWidth="1"/>
    <col min="160" max="160" width="7" style="1456" customWidth="1"/>
    <col min="161" max="161" width="6.7109375" style="1456" customWidth="1"/>
    <col min="162" max="163" width="3.28515625" style="1456" customWidth="1"/>
    <col min="164" max="164" width="3.42578125" style="1456" customWidth="1"/>
    <col min="165" max="165" width="5.5703125" style="1456" customWidth="1"/>
    <col min="166" max="166" width="6" style="1456" customWidth="1"/>
    <col min="167" max="167" width="5" style="1456" customWidth="1"/>
    <col min="168" max="168" width="6.5703125" style="1456" customWidth="1"/>
    <col min="169" max="169" width="3.7109375" style="1456" customWidth="1"/>
    <col min="170" max="388" width="8.85546875" style="1456"/>
    <col min="389" max="389" width="4.140625" style="1456" customWidth="1"/>
    <col min="390" max="390" width="8.42578125" style="1456" customWidth="1"/>
    <col min="391" max="391" width="22.28515625" style="1456" customWidth="1"/>
    <col min="392" max="394" width="4" style="1456" customWidth="1"/>
    <col min="395" max="395" width="4.42578125" style="1456" customWidth="1"/>
    <col min="396" max="396" width="2.5703125" style="1456" customWidth="1"/>
    <col min="397" max="397" width="2.7109375" style="1456" customWidth="1"/>
    <col min="398" max="398" width="3.28515625" style="1456" customWidth="1"/>
    <col min="399" max="399" width="3.7109375" style="1456" customWidth="1"/>
    <col min="400" max="401" width="2.42578125" style="1456" customWidth="1"/>
    <col min="402" max="402" width="3.5703125" style="1456" customWidth="1"/>
    <col min="403" max="403" width="3.140625" style="1456" customWidth="1"/>
    <col min="404" max="404" width="2.42578125" style="1456" customWidth="1"/>
    <col min="405" max="406" width="2.85546875" style="1456" customWidth="1"/>
    <col min="407" max="407" width="3.28515625" style="1456" customWidth="1"/>
    <col min="408" max="408" width="2.5703125" style="1456" customWidth="1"/>
    <col min="409" max="409" width="5" style="1456" customWidth="1"/>
    <col min="410" max="410" width="3.42578125" style="1456" customWidth="1"/>
    <col min="411" max="411" width="4.7109375" style="1456" customWidth="1"/>
    <col min="412" max="412" width="2.5703125" style="1456" customWidth="1"/>
    <col min="413" max="413" width="5.28515625" style="1456" customWidth="1"/>
    <col min="414" max="414" width="3.5703125" style="1456" customWidth="1"/>
    <col min="415" max="415" width="5" style="1456" customWidth="1"/>
    <col min="416" max="416" width="7" style="1456" customWidth="1"/>
    <col min="417" max="417" width="6.7109375" style="1456" customWidth="1"/>
    <col min="418" max="419" width="3.28515625" style="1456" customWidth="1"/>
    <col min="420" max="420" width="3.42578125" style="1456" customWidth="1"/>
    <col min="421" max="421" width="5.5703125" style="1456" customWidth="1"/>
    <col min="422" max="422" width="6" style="1456" customWidth="1"/>
    <col min="423" max="423" width="5" style="1456" customWidth="1"/>
    <col min="424" max="424" width="6.5703125" style="1456" customWidth="1"/>
    <col min="425" max="425" width="3.7109375" style="1456" customWidth="1"/>
    <col min="426" max="644" width="8.85546875" style="1456"/>
    <col min="645" max="645" width="4.140625" style="1456" customWidth="1"/>
    <col min="646" max="646" width="8.42578125" style="1456" customWidth="1"/>
    <col min="647" max="647" width="22.28515625" style="1456" customWidth="1"/>
    <col min="648" max="650" width="4" style="1456" customWidth="1"/>
    <col min="651" max="651" width="4.42578125" style="1456" customWidth="1"/>
    <col min="652" max="652" width="2.5703125" style="1456" customWidth="1"/>
    <col min="653" max="653" width="2.7109375" style="1456" customWidth="1"/>
    <col min="654" max="654" width="3.28515625" style="1456" customWidth="1"/>
    <col min="655" max="655" width="3.7109375" style="1456" customWidth="1"/>
    <col min="656" max="657" width="2.42578125" style="1456" customWidth="1"/>
    <col min="658" max="658" width="3.5703125" style="1456" customWidth="1"/>
    <col min="659" max="659" width="3.140625" style="1456" customWidth="1"/>
    <col min="660" max="660" width="2.42578125" style="1456" customWidth="1"/>
    <col min="661" max="662" width="2.85546875" style="1456" customWidth="1"/>
    <col min="663" max="663" width="3.28515625" style="1456" customWidth="1"/>
    <col min="664" max="664" width="2.5703125" style="1456" customWidth="1"/>
    <col min="665" max="665" width="5" style="1456" customWidth="1"/>
    <col min="666" max="666" width="3.42578125" style="1456" customWidth="1"/>
    <col min="667" max="667" width="4.7109375" style="1456" customWidth="1"/>
    <col min="668" max="668" width="2.5703125" style="1456" customWidth="1"/>
    <col min="669" max="669" width="5.28515625" style="1456" customWidth="1"/>
    <col min="670" max="670" width="3.5703125" style="1456" customWidth="1"/>
    <col min="671" max="671" width="5" style="1456" customWidth="1"/>
    <col min="672" max="672" width="7" style="1456" customWidth="1"/>
    <col min="673" max="673" width="6.7109375" style="1456" customWidth="1"/>
    <col min="674" max="675" width="3.28515625" style="1456" customWidth="1"/>
    <col min="676" max="676" width="3.42578125" style="1456" customWidth="1"/>
    <col min="677" max="677" width="5.5703125" style="1456" customWidth="1"/>
    <col min="678" max="678" width="6" style="1456" customWidth="1"/>
    <col min="679" max="679" width="5" style="1456" customWidth="1"/>
    <col min="680" max="680" width="6.5703125" style="1456" customWidth="1"/>
    <col min="681" max="681" width="3.7109375" style="1456" customWidth="1"/>
    <col min="682" max="900" width="8.85546875" style="1456"/>
    <col min="901" max="901" width="4.140625" style="1456" customWidth="1"/>
    <col min="902" max="902" width="8.42578125" style="1456" customWidth="1"/>
    <col min="903" max="903" width="22.28515625" style="1456" customWidth="1"/>
    <col min="904" max="906" width="4" style="1456" customWidth="1"/>
    <col min="907" max="907" width="4.42578125" style="1456" customWidth="1"/>
    <col min="908" max="908" width="2.5703125" style="1456" customWidth="1"/>
    <col min="909" max="909" width="2.7109375" style="1456" customWidth="1"/>
    <col min="910" max="910" width="3.28515625" style="1456" customWidth="1"/>
    <col min="911" max="911" width="3.7109375" style="1456" customWidth="1"/>
    <col min="912" max="913" width="2.42578125" style="1456" customWidth="1"/>
    <col min="914" max="914" width="3.5703125" style="1456" customWidth="1"/>
    <col min="915" max="915" width="3.140625" style="1456" customWidth="1"/>
    <col min="916" max="916" width="2.42578125" style="1456" customWidth="1"/>
    <col min="917" max="918" width="2.85546875" style="1456" customWidth="1"/>
    <col min="919" max="919" width="3.28515625" style="1456" customWidth="1"/>
    <col min="920" max="920" width="2.5703125" style="1456" customWidth="1"/>
    <col min="921" max="921" width="5" style="1456" customWidth="1"/>
    <col min="922" max="922" width="3.42578125" style="1456" customWidth="1"/>
    <col min="923" max="923" width="4.7109375" style="1456" customWidth="1"/>
    <col min="924" max="924" width="2.5703125" style="1456" customWidth="1"/>
    <col min="925" max="925" width="5.28515625" style="1456" customWidth="1"/>
    <col min="926" max="926" width="3.5703125" style="1456" customWidth="1"/>
    <col min="927" max="927" width="5" style="1456" customWidth="1"/>
    <col min="928" max="928" width="7" style="1456" customWidth="1"/>
    <col min="929" max="929" width="6.7109375" style="1456" customWidth="1"/>
    <col min="930" max="931" width="3.28515625" style="1456" customWidth="1"/>
    <col min="932" max="932" width="3.42578125" style="1456" customWidth="1"/>
    <col min="933" max="933" width="5.5703125" style="1456" customWidth="1"/>
    <col min="934" max="934" width="6" style="1456" customWidth="1"/>
    <col min="935" max="935" width="5" style="1456" customWidth="1"/>
    <col min="936" max="936" width="6.5703125" style="1456" customWidth="1"/>
    <col min="937" max="937" width="3.7109375" style="1456" customWidth="1"/>
    <col min="938" max="1156" width="8.85546875" style="1456"/>
    <col min="1157" max="1157" width="4.140625" style="1456" customWidth="1"/>
    <col min="1158" max="1158" width="8.42578125" style="1456" customWidth="1"/>
    <col min="1159" max="1159" width="22.28515625" style="1456" customWidth="1"/>
    <col min="1160" max="1162" width="4" style="1456" customWidth="1"/>
    <col min="1163" max="1163" width="4.42578125" style="1456" customWidth="1"/>
    <col min="1164" max="1164" width="2.5703125" style="1456" customWidth="1"/>
    <col min="1165" max="1165" width="2.7109375" style="1456" customWidth="1"/>
    <col min="1166" max="1166" width="3.28515625" style="1456" customWidth="1"/>
    <col min="1167" max="1167" width="3.7109375" style="1456" customWidth="1"/>
    <col min="1168" max="1169" width="2.42578125" style="1456" customWidth="1"/>
    <col min="1170" max="1170" width="3.5703125" style="1456" customWidth="1"/>
    <col min="1171" max="1171" width="3.140625" style="1456" customWidth="1"/>
    <col min="1172" max="1172" width="2.42578125" style="1456" customWidth="1"/>
    <col min="1173" max="1174" width="2.85546875" style="1456" customWidth="1"/>
    <col min="1175" max="1175" width="3.28515625" style="1456" customWidth="1"/>
    <col min="1176" max="1176" width="2.5703125" style="1456" customWidth="1"/>
    <col min="1177" max="1177" width="5" style="1456" customWidth="1"/>
    <col min="1178" max="1178" width="3.42578125" style="1456" customWidth="1"/>
    <col min="1179" max="1179" width="4.7109375" style="1456" customWidth="1"/>
    <col min="1180" max="1180" width="2.5703125" style="1456" customWidth="1"/>
    <col min="1181" max="1181" width="5.28515625" style="1456" customWidth="1"/>
    <col min="1182" max="1182" width="3.5703125" style="1456" customWidth="1"/>
    <col min="1183" max="1183" width="5" style="1456" customWidth="1"/>
    <col min="1184" max="1184" width="7" style="1456" customWidth="1"/>
    <col min="1185" max="1185" width="6.7109375" style="1456" customWidth="1"/>
    <col min="1186" max="1187" width="3.28515625" style="1456" customWidth="1"/>
    <col min="1188" max="1188" width="3.42578125" style="1456" customWidth="1"/>
    <col min="1189" max="1189" width="5.5703125" style="1456" customWidth="1"/>
    <col min="1190" max="1190" width="6" style="1456" customWidth="1"/>
    <col min="1191" max="1191" width="5" style="1456" customWidth="1"/>
    <col min="1192" max="1192" width="6.5703125" style="1456" customWidth="1"/>
    <col min="1193" max="1193" width="3.7109375" style="1456" customWidth="1"/>
    <col min="1194" max="1412" width="8.85546875" style="1456"/>
    <col min="1413" max="1413" width="4.140625" style="1456" customWidth="1"/>
    <col min="1414" max="1414" width="8.42578125" style="1456" customWidth="1"/>
    <col min="1415" max="1415" width="22.28515625" style="1456" customWidth="1"/>
    <col min="1416" max="1418" width="4" style="1456" customWidth="1"/>
    <col min="1419" max="1419" width="4.42578125" style="1456" customWidth="1"/>
    <col min="1420" max="1420" width="2.5703125" style="1456" customWidth="1"/>
    <col min="1421" max="1421" width="2.7109375" style="1456" customWidth="1"/>
    <col min="1422" max="1422" width="3.28515625" style="1456" customWidth="1"/>
    <col min="1423" max="1423" width="3.7109375" style="1456" customWidth="1"/>
    <col min="1424" max="1425" width="2.42578125" style="1456" customWidth="1"/>
    <col min="1426" max="1426" width="3.5703125" style="1456" customWidth="1"/>
    <col min="1427" max="1427" width="3.140625" style="1456" customWidth="1"/>
    <col min="1428" max="1428" width="2.42578125" style="1456" customWidth="1"/>
    <col min="1429" max="1430" width="2.85546875" style="1456" customWidth="1"/>
    <col min="1431" max="1431" width="3.28515625" style="1456" customWidth="1"/>
    <col min="1432" max="1432" width="2.5703125" style="1456" customWidth="1"/>
    <col min="1433" max="1433" width="5" style="1456" customWidth="1"/>
    <col min="1434" max="1434" width="3.42578125" style="1456" customWidth="1"/>
    <col min="1435" max="1435" width="4.7109375" style="1456" customWidth="1"/>
    <col min="1436" max="1436" width="2.5703125" style="1456" customWidth="1"/>
    <col min="1437" max="1437" width="5.28515625" style="1456" customWidth="1"/>
    <col min="1438" max="1438" width="3.5703125" style="1456" customWidth="1"/>
    <col min="1439" max="1439" width="5" style="1456" customWidth="1"/>
    <col min="1440" max="1440" width="7" style="1456" customWidth="1"/>
    <col min="1441" max="1441" width="6.7109375" style="1456" customWidth="1"/>
    <col min="1442" max="1443" width="3.28515625" style="1456" customWidth="1"/>
    <col min="1444" max="1444" width="3.42578125" style="1456" customWidth="1"/>
    <col min="1445" max="1445" width="5.5703125" style="1456" customWidth="1"/>
    <col min="1446" max="1446" width="6" style="1456" customWidth="1"/>
    <col min="1447" max="1447" width="5" style="1456" customWidth="1"/>
    <col min="1448" max="1448" width="6.5703125" style="1456" customWidth="1"/>
    <col min="1449" max="1449" width="3.7109375" style="1456" customWidth="1"/>
    <col min="1450" max="1668" width="8.85546875" style="1456"/>
    <col min="1669" max="1669" width="4.140625" style="1456" customWidth="1"/>
    <col min="1670" max="1670" width="8.42578125" style="1456" customWidth="1"/>
    <col min="1671" max="1671" width="22.28515625" style="1456" customWidth="1"/>
    <col min="1672" max="1674" width="4" style="1456" customWidth="1"/>
    <col min="1675" max="1675" width="4.42578125" style="1456" customWidth="1"/>
    <col min="1676" max="1676" width="2.5703125" style="1456" customWidth="1"/>
    <col min="1677" max="1677" width="2.7109375" style="1456" customWidth="1"/>
    <col min="1678" max="1678" width="3.28515625" style="1456" customWidth="1"/>
    <col min="1679" max="1679" width="3.7109375" style="1456" customWidth="1"/>
    <col min="1680" max="1681" width="2.42578125" style="1456" customWidth="1"/>
    <col min="1682" max="1682" width="3.5703125" style="1456" customWidth="1"/>
    <col min="1683" max="1683" width="3.140625" style="1456" customWidth="1"/>
    <col min="1684" max="1684" width="2.42578125" style="1456" customWidth="1"/>
    <col min="1685" max="1686" width="2.85546875" style="1456" customWidth="1"/>
    <col min="1687" max="1687" width="3.28515625" style="1456" customWidth="1"/>
    <col min="1688" max="1688" width="2.5703125" style="1456" customWidth="1"/>
    <col min="1689" max="1689" width="5" style="1456" customWidth="1"/>
    <col min="1690" max="1690" width="3.42578125" style="1456" customWidth="1"/>
    <col min="1691" max="1691" width="4.7109375" style="1456" customWidth="1"/>
    <col min="1692" max="1692" width="2.5703125" style="1456" customWidth="1"/>
    <col min="1693" max="1693" width="5.28515625" style="1456" customWidth="1"/>
    <col min="1694" max="1694" width="3.5703125" style="1456" customWidth="1"/>
    <col min="1695" max="1695" width="5" style="1456" customWidth="1"/>
    <col min="1696" max="1696" width="7" style="1456" customWidth="1"/>
    <col min="1697" max="1697" width="6.7109375" style="1456" customWidth="1"/>
    <col min="1698" max="1699" width="3.28515625" style="1456" customWidth="1"/>
    <col min="1700" max="1700" width="3.42578125" style="1456" customWidth="1"/>
    <col min="1701" max="1701" width="5.5703125" style="1456" customWidth="1"/>
    <col min="1702" max="1702" width="6" style="1456" customWidth="1"/>
    <col min="1703" max="1703" width="5" style="1456" customWidth="1"/>
    <col min="1704" max="1704" width="6.5703125" style="1456" customWidth="1"/>
    <col min="1705" max="1705" width="3.7109375" style="1456" customWidth="1"/>
    <col min="1706" max="1924" width="8.85546875" style="1456"/>
    <col min="1925" max="1925" width="4.140625" style="1456" customWidth="1"/>
    <col min="1926" max="1926" width="8.42578125" style="1456" customWidth="1"/>
    <col min="1927" max="1927" width="22.28515625" style="1456" customWidth="1"/>
    <col min="1928" max="1930" width="4" style="1456" customWidth="1"/>
    <col min="1931" max="1931" width="4.42578125" style="1456" customWidth="1"/>
    <col min="1932" max="1932" width="2.5703125" style="1456" customWidth="1"/>
    <col min="1933" max="1933" width="2.7109375" style="1456" customWidth="1"/>
    <col min="1934" max="1934" width="3.28515625" style="1456" customWidth="1"/>
    <col min="1935" max="1935" width="3.7109375" style="1456" customWidth="1"/>
    <col min="1936" max="1937" width="2.42578125" style="1456" customWidth="1"/>
    <col min="1938" max="1938" width="3.5703125" style="1456" customWidth="1"/>
    <col min="1939" max="1939" width="3.140625" style="1456" customWidth="1"/>
    <col min="1940" max="1940" width="2.42578125" style="1456" customWidth="1"/>
    <col min="1941" max="1942" width="2.85546875" style="1456" customWidth="1"/>
    <col min="1943" max="1943" width="3.28515625" style="1456" customWidth="1"/>
    <col min="1944" max="1944" width="2.5703125" style="1456" customWidth="1"/>
    <col min="1945" max="1945" width="5" style="1456" customWidth="1"/>
    <col min="1946" max="1946" width="3.42578125" style="1456" customWidth="1"/>
    <col min="1947" max="1947" width="4.7109375" style="1456" customWidth="1"/>
    <col min="1948" max="1948" width="2.5703125" style="1456" customWidth="1"/>
    <col min="1949" max="1949" width="5.28515625" style="1456" customWidth="1"/>
    <col min="1950" max="1950" width="3.5703125" style="1456" customWidth="1"/>
    <col min="1951" max="1951" width="5" style="1456" customWidth="1"/>
    <col min="1952" max="1952" width="7" style="1456" customWidth="1"/>
    <col min="1953" max="1953" width="6.7109375" style="1456" customWidth="1"/>
    <col min="1954" max="1955" width="3.28515625" style="1456" customWidth="1"/>
    <col min="1956" max="1956" width="3.42578125" style="1456" customWidth="1"/>
    <col min="1957" max="1957" width="5.5703125" style="1456" customWidth="1"/>
    <col min="1958" max="1958" width="6" style="1456" customWidth="1"/>
    <col min="1959" max="1959" width="5" style="1456" customWidth="1"/>
    <col min="1960" max="1960" width="6.5703125" style="1456" customWidth="1"/>
    <col min="1961" max="1961" width="3.7109375" style="1456" customWidth="1"/>
    <col min="1962" max="2180" width="8.85546875" style="1456"/>
    <col min="2181" max="2181" width="4.140625" style="1456" customWidth="1"/>
    <col min="2182" max="2182" width="8.42578125" style="1456" customWidth="1"/>
    <col min="2183" max="2183" width="22.28515625" style="1456" customWidth="1"/>
    <col min="2184" max="2186" width="4" style="1456" customWidth="1"/>
    <col min="2187" max="2187" width="4.42578125" style="1456" customWidth="1"/>
    <col min="2188" max="2188" width="2.5703125" style="1456" customWidth="1"/>
    <col min="2189" max="2189" width="2.7109375" style="1456" customWidth="1"/>
    <col min="2190" max="2190" width="3.28515625" style="1456" customWidth="1"/>
    <col min="2191" max="2191" width="3.7109375" style="1456" customWidth="1"/>
    <col min="2192" max="2193" width="2.42578125" style="1456" customWidth="1"/>
    <col min="2194" max="2194" width="3.5703125" style="1456" customWidth="1"/>
    <col min="2195" max="2195" width="3.140625" style="1456" customWidth="1"/>
    <col min="2196" max="2196" width="2.42578125" style="1456" customWidth="1"/>
    <col min="2197" max="2198" width="2.85546875" style="1456" customWidth="1"/>
    <col min="2199" max="2199" width="3.28515625" style="1456" customWidth="1"/>
    <col min="2200" max="2200" width="2.5703125" style="1456" customWidth="1"/>
    <col min="2201" max="2201" width="5" style="1456" customWidth="1"/>
    <col min="2202" max="2202" width="3.42578125" style="1456" customWidth="1"/>
    <col min="2203" max="2203" width="4.7109375" style="1456" customWidth="1"/>
    <col min="2204" max="2204" width="2.5703125" style="1456" customWidth="1"/>
    <col min="2205" max="2205" width="5.28515625" style="1456" customWidth="1"/>
    <col min="2206" max="2206" width="3.5703125" style="1456" customWidth="1"/>
    <col min="2207" max="2207" width="5" style="1456" customWidth="1"/>
    <col min="2208" max="2208" width="7" style="1456" customWidth="1"/>
    <col min="2209" max="2209" width="6.7109375" style="1456" customWidth="1"/>
    <col min="2210" max="2211" width="3.28515625" style="1456" customWidth="1"/>
    <col min="2212" max="2212" width="3.42578125" style="1456" customWidth="1"/>
    <col min="2213" max="2213" width="5.5703125" style="1456" customWidth="1"/>
    <col min="2214" max="2214" width="6" style="1456" customWidth="1"/>
    <col min="2215" max="2215" width="5" style="1456" customWidth="1"/>
    <col min="2216" max="2216" width="6.5703125" style="1456" customWidth="1"/>
    <col min="2217" max="2217" width="3.7109375" style="1456" customWidth="1"/>
    <col min="2218" max="2436" width="8.85546875" style="1456"/>
    <col min="2437" max="2437" width="4.140625" style="1456" customWidth="1"/>
    <col min="2438" max="2438" width="8.42578125" style="1456" customWidth="1"/>
    <col min="2439" max="2439" width="22.28515625" style="1456" customWidth="1"/>
    <col min="2440" max="2442" width="4" style="1456" customWidth="1"/>
    <col min="2443" max="2443" width="4.42578125" style="1456" customWidth="1"/>
    <col min="2444" max="2444" width="2.5703125" style="1456" customWidth="1"/>
    <col min="2445" max="2445" width="2.7109375" style="1456" customWidth="1"/>
    <col min="2446" max="2446" width="3.28515625" style="1456" customWidth="1"/>
    <col min="2447" max="2447" width="3.7109375" style="1456" customWidth="1"/>
    <col min="2448" max="2449" width="2.42578125" style="1456" customWidth="1"/>
    <col min="2450" max="2450" width="3.5703125" style="1456" customWidth="1"/>
    <col min="2451" max="2451" width="3.140625" style="1456" customWidth="1"/>
    <col min="2452" max="2452" width="2.42578125" style="1456" customWidth="1"/>
    <col min="2453" max="2454" width="2.85546875" style="1456" customWidth="1"/>
    <col min="2455" max="2455" width="3.28515625" style="1456" customWidth="1"/>
    <col min="2456" max="2456" width="2.5703125" style="1456" customWidth="1"/>
    <col min="2457" max="2457" width="5" style="1456" customWidth="1"/>
    <col min="2458" max="2458" width="3.42578125" style="1456" customWidth="1"/>
    <col min="2459" max="2459" width="4.7109375" style="1456" customWidth="1"/>
    <col min="2460" max="2460" width="2.5703125" style="1456" customWidth="1"/>
    <col min="2461" max="2461" width="5.28515625" style="1456" customWidth="1"/>
    <col min="2462" max="2462" width="3.5703125" style="1456" customWidth="1"/>
    <col min="2463" max="2463" width="5" style="1456" customWidth="1"/>
    <col min="2464" max="2464" width="7" style="1456" customWidth="1"/>
    <col min="2465" max="2465" width="6.7109375" style="1456" customWidth="1"/>
    <col min="2466" max="2467" width="3.28515625" style="1456" customWidth="1"/>
    <col min="2468" max="2468" width="3.42578125" style="1456" customWidth="1"/>
    <col min="2469" max="2469" width="5.5703125" style="1456" customWidth="1"/>
    <col min="2470" max="2470" width="6" style="1456" customWidth="1"/>
    <col min="2471" max="2471" width="5" style="1456" customWidth="1"/>
    <col min="2472" max="2472" width="6.5703125" style="1456" customWidth="1"/>
    <col min="2473" max="2473" width="3.7109375" style="1456" customWidth="1"/>
    <col min="2474" max="2692" width="8.85546875" style="1456"/>
    <col min="2693" max="2693" width="4.140625" style="1456" customWidth="1"/>
    <col min="2694" max="2694" width="8.42578125" style="1456" customWidth="1"/>
    <col min="2695" max="2695" width="22.28515625" style="1456" customWidth="1"/>
    <col min="2696" max="2698" width="4" style="1456" customWidth="1"/>
    <col min="2699" max="2699" width="4.42578125" style="1456" customWidth="1"/>
    <col min="2700" max="2700" width="2.5703125" style="1456" customWidth="1"/>
    <col min="2701" max="2701" width="2.7109375" style="1456" customWidth="1"/>
    <col min="2702" max="2702" width="3.28515625" style="1456" customWidth="1"/>
    <col min="2703" max="2703" width="3.7109375" style="1456" customWidth="1"/>
    <col min="2704" max="2705" width="2.42578125" style="1456" customWidth="1"/>
    <col min="2706" max="2706" width="3.5703125" style="1456" customWidth="1"/>
    <col min="2707" max="2707" width="3.140625" style="1456" customWidth="1"/>
    <col min="2708" max="2708" width="2.42578125" style="1456" customWidth="1"/>
    <col min="2709" max="2710" width="2.85546875" style="1456" customWidth="1"/>
    <col min="2711" max="2711" width="3.28515625" style="1456" customWidth="1"/>
    <col min="2712" max="2712" width="2.5703125" style="1456" customWidth="1"/>
    <col min="2713" max="2713" width="5" style="1456" customWidth="1"/>
    <col min="2714" max="2714" width="3.42578125" style="1456" customWidth="1"/>
    <col min="2715" max="2715" width="4.7109375" style="1456" customWidth="1"/>
    <col min="2716" max="2716" width="2.5703125" style="1456" customWidth="1"/>
    <col min="2717" max="2717" width="5.28515625" style="1456" customWidth="1"/>
    <col min="2718" max="2718" width="3.5703125" style="1456" customWidth="1"/>
    <col min="2719" max="2719" width="5" style="1456" customWidth="1"/>
    <col min="2720" max="2720" width="7" style="1456" customWidth="1"/>
    <col min="2721" max="2721" width="6.7109375" style="1456" customWidth="1"/>
    <col min="2722" max="2723" width="3.28515625" style="1456" customWidth="1"/>
    <col min="2724" max="2724" width="3.42578125" style="1456" customWidth="1"/>
    <col min="2725" max="2725" width="5.5703125" style="1456" customWidth="1"/>
    <col min="2726" max="2726" width="6" style="1456" customWidth="1"/>
    <col min="2727" max="2727" width="5" style="1456" customWidth="1"/>
    <col min="2728" max="2728" width="6.5703125" style="1456" customWidth="1"/>
    <col min="2729" max="2729" width="3.7109375" style="1456" customWidth="1"/>
    <col min="2730" max="2948" width="8.85546875" style="1456"/>
    <col min="2949" max="2949" width="4.140625" style="1456" customWidth="1"/>
    <col min="2950" max="2950" width="8.42578125" style="1456" customWidth="1"/>
    <col min="2951" max="2951" width="22.28515625" style="1456" customWidth="1"/>
    <col min="2952" max="2954" width="4" style="1456" customWidth="1"/>
    <col min="2955" max="2955" width="4.42578125" style="1456" customWidth="1"/>
    <col min="2956" max="2956" width="2.5703125" style="1456" customWidth="1"/>
    <col min="2957" max="2957" width="2.7109375" style="1456" customWidth="1"/>
    <col min="2958" max="2958" width="3.28515625" style="1456" customWidth="1"/>
    <col min="2959" max="2959" width="3.7109375" style="1456" customWidth="1"/>
    <col min="2960" max="2961" width="2.42578125" style="1456" customWidth="1"/>
    <col min="2962" max="2962" width="3.5703125" style="1456" customWidth="1"/>
    <col min="2963" max="2963" width="3.140625" style="1456" customWidth="1"/>
    <col min="2964" max="2964" width="2.42578125" style="1456" customWidth="1"/>
    <col min="2965" max="2966" width="2.85546875" style="1456" customWidth="1"/>
    <col min="2967" max="2967" width="3.28515625" style="1456" customWidth="1"/>
    <col min="2968" max="2968" width="2.5703125" style="1456" customWidth="1"/>
    <col min="2969" max="2969" width="5" style="1456" customWidth="1"/>
    <col min="2970" max="2970" width="3.42578125" style="1456" customWidth="1"/>
    <col min="2971" max="2971" width="4.7109375" style="1456" customWidth="1"/>
    <col min="2972" max="2972" width="2.5703125" style="1456" customWidth="1"/>
    <col min="2973" max="2973" width="5.28515625" style="1456" customWidth="1"/>
    <col min="2974" max="2974" width="3.5703125" style="1456" customWidth="1"/>
    <col min="2975" max="2975" width="5" style="1456" customWidth="1"/>
    <col min="2976" max="2976" width="7" style="1456" customWidth="1"/>
    <col min="2977" max="2977" width="6.7109375" style="1456" customWidth="1"/>
    <col min="2978" max="2979" width="3.28515625" style="1456" customWidth="1"/>
    <col min="2980" max="2980" width="3.42578125" style="1456" customWidth="1"/>
    <col min="2981" max="2981" width="5.5703125" style="1456" customWidth="1"/>
    <col min="2982" max="2982" width="6" style="1456" customWidth="1"/>
    <col min="2983" max="2983" width="5" style="1456" customWidth="1"/>
    <col min="2984" max="2984" width="6.5703125" style="1456" customWidth="1"/>
    <col min="2985" max="2985" width="3.7109375" style="1456" customWidth="1"/>
    <col min="2986" max="3204" width="8.85546875" style="1456"/>
    <col min="3205" max="3205" width="4.140625" style="1456" customWidth="1"/>
    <col min="3206" max="3206" width="8.42578125" style="1456" customWidth="1"/>
    <col min="3207" max="3207" width="22.28515625" style="1456" customWidth="1"/>
    <col min="3208" max="3210" width="4" style="1456" customWidth="1"/>
    <col min="3211" max="3211" width="4.42578125" style="1456" customWidth="1"/>
    <col min="3212" max="3212" width="2.5703125" style="1456" customWidth="1"/>
    <col min="3213" max="3213" width="2.7109375" style="1456" customWidth="1"/>
    <col min="3214" max="3214" width="3.28515625" style="1456" customWidth="1"/>
    <col min="3215" max="3215" width="3.7109375" style="1456" customWidth="1"/>
    <col min="3216" max="3217" width="2.42578125" style="1456" customWidth="1"/>
    <col min="3218" max="3218" width="3.5703125" style="1456" customWidth="1"/>
    <col min="3219" max="3219" width="3.140625" style="1456" customWidth="1"/>
    <col min="3220" max="3220" width="2.42578125" style="1456" customWidth="1"/>
    <col min="3221" max="3222" width="2.85546875" style="1456" customWidth="1"/>
    <col min="3223" max="3223" width="3.28515625" style="1456" customWidth="1"/>
    <col min="3224" max="3224" width="2.5703125" style="1456" customWidth="1"/>
    <col min="3225" max="3225" width="5" style="1456" customWidth="1"/>
    <col min="3226" max="3226" width="3.42578125" style="1456" customWidth="1"/>
    <col min="3227" max="3227" width="4.7109375" style="1456" customWidth="1"/>
    <col min="3228" max="3228" width="2.5703125" style="1456" customWidth="1"/>
    <col min="3229" max="3229" width="5.28515625" style="1456" customWidth="1"/>
    <col min="3230" max="3230" width="3.5703125" style="1456" customWidth="1"/>
    <col min="3231" max="3231" width="5" style="1456" customWidth="1"/>
    <col min="3232" max="3232" width="7" style="1456" customWidth="1"/>
    <col min="3233" max="3233" width="6.7109375" style="1456" customWidth="1"/>
    <col min="3234" max="3235" width="3.28515625" style="1456" customWidth="1"/>
    <col min="3236" max="3236" width="3.42578125" style="1456" customWidth="1"/>
    <col min="3237" max="3237" width="5.5703125" style="1456" customWidth="1"/>
    <col min="3238" max="3238" width="6" style="1456" customWidth="1"/>
    <col min="3239" max="3239" width="5" style="1456" customWidth="1"/>
    <col min="3240" max="3240" width="6.5703125" style="1456" customWidth="1"/>
    <col min="3241" max="3241" width="3.7109375" style="1456" customWidth="1"/>
    <col min="3242" max="3460" width="8.85546875" style="1456"/>
    <col min="3461" max="3461" width="4.140625" style="1456" customWidth="1"/>
    <col min="3462" max="3462" width="8.42578125" style="1456" customWidth="1"/>
    <col min="3463" max="3463" width="22.28515625" style="1456" customWidth="1"/>
    <col min="3464" max="3466" width="4" style="1456" customWidth="1"/>
    <col min="3467" max="3467" width="4.42578125" style="1456" customWidth="1"/>
    <col min="3468" max="3468" width="2.5703125" style="1456" customWidth="1"/>
    <col min="3469" max="3469" width="2.7109375" style="1456" customWidth="1"/>
    <col min="3470" max="3470" width="3.28515625" style="1456" customWidth="1"/>
    <col min="3471" max="3471" width="3.7109375" style="1456" customWidth="1"/>
    <col min="3472" max="3473" width="2.42578125" style="1456" customWidth="1"/>
    <col min="3474" max="3474" width="3.5703125" style="1456" customWidth="1"/>
    <col min="3475" max="3475" width="3.140625" style="1456" customWidth="1"/>
    <col min="3476" max="3476" width="2.42578125" style="1456" customWidth="1"/>
    <col min="3477" max="3478" width="2.85546875" style="1456" customWidth="1"/>
    <col min="3479" max="3479" width="3.28515625" style="1456" customWidth="1"/>
    <col min="3480" max="3480" width="2.5703125" style="1456" customWidth="1"/>
    <col min="3481" max="3481" width="5" style="1456" customWidth="1"/>
    <col min="3482" max="3482" width="3.42578125" style="1456" customWidth="1"/>
    <col min="3483" max="3483" width="4.7109375" style="1456" customWidth="1"/>
    <col min="3484" max="3484" width="2.5703125" style="1456" customWidth="1"/>
    <col min="3485" max="3485" width="5.28515625" style="1456" customWidth="1"/>
    <col min="3486" max="3486" width="3.5703125" style="1456" customWidth="1"/>
    <col min="3487" max="3487" width="5" style="1456" customWidth="1"/>
    <col min="3488" max="3488" width="7" style="1456" customWidth="1"/>
    <col min="3489" max="3489" width="6.7109375" style="1456" customWidth="1"/>
    <col min="3490" max="3491" width="3.28515625" style="1456" customWidth="1"/>
    <col min="3492" max="3492" width="3.42578125" style="1456" customWidth="1"/>
    <col min="3493" max="3493" width="5.5703125" style="1456" customWidth="1"/>
    <col min="3494" max="3494" width="6" style="1456" customWidth="1"/>
    <col min="3495" max="3495" width="5" style="1456" customWidth="1"/>
    <col min="3496" max="3496" width="6.5703125" style="1456" customWidth="1"/>
    <col min="3497" max="3497" width="3.7109375" style="1456" customWidth="1"/>
    <col min="3498" max="3716" width="8.85546875" style="1456"/>
    <col min="3717" max="3717" width="4.140625" style="1456" customWidth="1"/>
    <col min="3718" max="3718" width="8.42578125" style="1456" customWidth="1"/>
    <col min="3719" max="3719" width="22.28515625" style="1456" customWidth="1"/>
    <col min="3720" max="3722" width="4" style="1456" customWidth="1"/>
    <col min="3723" max="3723" width="4.42578125" style="1456" customWidth="1"/>
    <col min="3724" max="3724" width="2.5703125" style="1456" customWidth="1"/>
    <col min="3725" max="3725" width="2.7109375" style="1456" customWidth="1"/>
    <col min="3726" max="3726" width="3.28515625" style="1456" customWidth="1"/>
    <col min="3727" max="3727" width="3.7109375" style="1456" customWidth="1"/>
    <col min="3728" max="3729" width="2.42578125" style="1456" customWidth="1"/>
    <col min="3730" max="3730" width="3.5703125" style="1456" customWidth="1"/>
    <col min="3731" max="3731" width="3.140625" style="1456" customWidth="1"/>
    <col min="3732" max="3732" width="2.42578125" style="1456" customWidth="1"/>
    <col min="3733" max="3734" width="2.85546875" style="1456" customWidth="1"/>
    <col min="3735" max="3735" width="3.28515625" style="1456" customWidth="1"/>
    <col min="3736" max="3736" width="2.5703125" style="1456" customWidth="1"/>
    <col min="3737" max="3737" width="5" style="1456" customWidth="1"/>
    <col min="3738" max="3738" width="3.42578125" style="1456" customWidth="1"/>
    <col min="3739" max="3739" width="4.7109375" style="1456" customWidth="1"/>
    <col min="3740" max="3740" width="2.5703125" style="1456" customWidth="1"/>
    <col min="3741" max="3741" width="5.28515625" style="1456" customWidth="1"/>
    <col min="3742" max="3742" width="3.5703125" style="1456" customWidth="1"/>
    <col min="3743" max="3743" width="5" style="1456" customWidth="1"/>
    <col min="3744" max="3744" width="7" style="1456" customWidth="1"/>
    <col min="3745" max="3745" width="6.7109375" style="1456" customWidth="1"/>
    <col min="3746" max="3747" width="3.28515625" style="1456" customWidth="1"/>
    <col min="3748" max="3748" width="3.42578125" style="1456" customWidth="1"/>
    <col min="3749" max="3749" width="5.5703125" style="1456" customWidth="1"/>
    <col min="3750" max="3750" width="6" style="1456" customWidth="1"/>
    <col min="3751" max="3751" width="5" style="1456" customWidth="1"/>
    <col min="3752" max="3752" width="6.5703125" style="1456" customWidth="1"/>
    <col min="3753" max="3753" width="3.7109375" style="1456" customWidth="1"/>
    <col min="3754" max="3972" width="8.85546875" style="1456"/>
    <col min="3973" max="3973" width="4.140625" style="1456" customWidth="1"/>
    <col min="3974" max="3974" width="8.42578125" style="1456" customWidth="1"/>
    <col min="3975" max="3975" width="22.28515625" style="1456" customWidth="1"/>
    <col min="3976" max="3978" width="4" style="1456" customWidth="1"/>
    <col min="3979" max="3979" width="4.42578125" style="1456" customWidth="1"/>
    <col min="3980" max="3980" width="2.5703125" style="1456" customWidth="1"/>
    <col min="3981" max="3981" width="2.7109375" style="1456" customWidth="1"/>
    <col min="3982" max="3982" width="3.28515625" style="1456" customWidth="1"/>
    <col min="3983" max="3983" width="3.7109375" style="1456" customWidth="1"/>
    <col min="3984" max="3985" width="2.42578125" style="1456" customWidth="1"/>
    <col min="3986" max="3986" width="3.5703125" style="1456" customWidth="1"/>
    <col min="3987" max="3987" width="3.140625" style="1456" customWidth="1"/>
    <col min="3988" max="3988" width="2.42578125" style="1456" customWidth="1"/>
    <col min="3989" max="3990" width="2.85546875" style="1456" customWidth="1"/>
    <col min="3991" max="3991" width="3.28515625" style="1456" customWidth="1"/>
    <col min="3992" max="3992" width="2.5703125" style="1456" customWidth="1"/>
    <col min="3993" max="3993" width="5" style="1456" customWidth="1"/>
    <col min="3994" max="3994" width="3.42578125" style="1456" customWidth="1"/>
    <col min="3995" max="3995" width="4.7109375" style="1456" customWidth="1"/>
    <col min="3996" max="3996" width="2.5703125" style="1456" customWidth="1"/>
    <col min="3997" max="3997" width="5.28515625" style="1456" customWidth="1"/>
    <col min="3998" max="3998" width="3.5703125" style="1456" customWidth="1"/>
    <col min="3999" max="3999" width="5" style="1456" customWidth="1"/>
    <col min="4000" max="4000" width="7" style="1456" customWidth="1"/>
    <col min="4001" max="4001" width="6.7109375" style="1456" customWidth="1"/>
    <col min="4002" max="4003" width="3.28515625" style="1456" customWidth="1"/>
    <col min="4004" max="4004" width="3.42578125" style="1456" customWidth="1"/>
    <col min="4005" max="4005" width="5.5703125" style="1456" customWidth="1"/>
    <col min="4006" max="4006" width="6" style="1456" customWidth="1"/>
    <col min="4007" max="4007" width="5" style="1456" customWidth="1"/>
    <col min="4008" max="4008" width="6.5703125" style="1456" customWidth="1"/>
    <col min="4009" max="4009" width="3.7109375" style="1456" customWidth="1"/>
    <col min="4010" max="4228" width="8.85546875" style="1456"/>
    <col min="4229" max="4229" width="4.140625" style="1456" customWidth="1"/>
    <col min="4230" max="4230" width="8.42578125" style="1456" customWidth="1"/>
    <col min="4231" max="4231" width="22.28515625" style="1456" customWidth="1"/>
    <col min="4232" max="4234" width="4" style="1456" customWidth="1"/>
    <col min="4235" max="4235" width="4.42578125" style="1456" customWidth="1"/>
    <col min="4236" max="4236" width="2.5703125" style="1456" customWidth="1"/>
    <col min="4237" max="4237" width="2.7109375" style="1456" customWidth="1"/>
    <col min="4238" max="4238" width="3.28515625" style="1456" customWidth="1"/>
    <col min="4239" max="4239" width="3.7109375" style="1456" customWidth="1"/>
    <col min="4240" max="4241" width="2.42578125" style="1456" customWidth="1"/>
    <col min="4242" max="4242" width="3.5703125" style="1456" customWidth="1"/>
    <col min="4243" max="4243" width="3.140625" style="1456" customWidth="1"/>
    <col min="4244" max="4244" width="2.42578125" style="1456" customWidth="1"/>
    <col min="4245" max="4246" width="2.85546875" style="1456" customWidth="1"/>
    <col min="4247" max="4247" width="3.28515625" style="1456" customWidth="1"/>
    <col min="4248" max="4248" width="2.5703125" style="1456" customWidth="1"/>
    <col min="4249" max="4249" width="5" style="1456" customWidth="1"/>
    <col min="4250" max="4250" width="3.42578125" style="1456" customWidth="1"/>
    <col min="4251" max="4251" width="4.7109375" style="1456" customWidth="1"/>
    <col min="4252" max="4252" width="2.5703125" style="1456" customWidth="1"/>
    <col min="4253" max="4253" width="5.28515625" style="1456" customWidth="1"/>
    <col min="4254" max="4254" width="3.5703125" style="1456" customWidth="1"/>
    <col min="4255" max="4255" width="5" style="1456" customWidth="1"/>
    <col min="4256" max="4256" width="7" style="1456" customWidth="1"/>
    <col min="4257" max="4257" width="6.7109375" style="1456" customWidth="1"/>
    <col min="4258" max="4259" width="3.28515625" style="1456" customWidth="1"/>
    <col min="4260" max="4260" width="3.42578125" style="1456" customWidth="1"/>
    <col min="4261" max="4261" width="5.5703125" style="1456" customWidth="1"/>
    <col min="4262" max="4262" width="6" style="1456" customWidth="1"/>
    <col min="4263" max="4263" width="5" style="1456" customWidth="1"/>
    <col min="4264" max="4264" width="6.5703125" style="1456" customWidth="1"/>
    <col min="4265" max="4265" width="3.7109375" style="1456" customWidth="1"/>
    <col min="4266" max="4484" width="8.85546875" style="1456"/>
    <col min="4485" max="4485" width="4.140625" style="1456" customWidth="1"/>
    <col min="4486" max="4486" width="8.42578125" style="1456" customWidth="1"/>
    <col min="4487" max="4487" width="22.28515625" style="1456" customWidth="1"/>
    <col min="4488" max="4490" width="4" style="1456" customWidth="1"/>
    <col min="4491" max="4491" width="4.42578125" style="1456" customWidth="1"/>
    <col min="4492" max="4492" width="2.5703125" style="1456" customWidth="1"/>
    <col min="4493" max="4493" width="2.7109375" style="1456" customWidth="1"/>
    <col min="4494" max="4494" width="3.28515625" style="1456" customWidth="1"/>
    <col min="4495" max="4495" width="3.7109375" style="1456" customWidth="1"/>
    <col min="4496" max="4497" width="2.42578125" style="1456" customWidth="1"/>
    <col min="4498" max="4498" width="3.5703125" style="1456" customWidth="1"/>
    <col min="4499" max="4499" width="3.140625" style="1456" customWidth="1"/>
    <col min="4500" max="4500" width="2.42578125" style="1456" customWidth="1"/>
    <col min="4501" max="4502" width="2.85546875" style="1456" customWidth="1"/>
    <col min="4503" max="4503" width="3.28515625" style="1456" customWidth="1"/>
    <col min="4504" max="4504" width="2.5703125" style="1456" customWidth="1"/>
    <col min="4505" max="4505" width="5" style="1456" customWidth="1"/>
    <col min="4506" max="4506" width="3.42578125" style="1456" customWidth="1"/>
    <col min="4507" max="4507" width="4.7109375" style="1456" customWidth="1"/>
    <col min="4508" max="4508" width="2.5703125" style="1456" customWidth="1"/>
    <col min="4509" max="4509" width="5.28515625" style="1456" customWidth="1"/>
    <col min="4510" max="4510" width="3.5703125" style="1456" customWidth="1"/>
    <col min="4511" max="4511" width="5" style="1456" customWidth="1"/>
    <col min="4512" max="4512" width="7" style="1456" customWidth="1"/>
    <col min="4513" max="4513" width="6.7109375" style="1456" customWidth="1"/>
    <col min="4514" max="4515" width="3.28515625" style="1456" customWidth="1"/>
    <col min="4516" max="4516" width="3.42578125" style="1456" customWidth="1"/>
    <col min="4517" max="4517" width="5.5703125" style="1456" customWidth="1"/>
    <col min="4518" max="4518" width="6" style="1456" customWidth="1"/>
    <col min="4519" max="4519" width="5" style="1456" customWidth="1"/>
    <col min="4520" max="4520" width="6.5703125" style="1456" customWidth="1"/>
    <col min="4521" max="4521" width="3.7109375" style="1456" customWidth="1"/>
    <col min="4522" max="4740" width="8.85546875" style="1456"/>
    <col min="4741" max="4741" width="4.140625" style="1456" customWidth="1"/>
    <col min="4742" max="4742" width="8.42578125" style="1456" customWidth="1"/>
    <col min="4743" max="4743" width="22.28515625" style="1456" customWidth="1"/>
    <col min="4744" max="4746" width="4" style="1456" customWidth="1"/>
    <col min="4747" max="4747" width="4.42578125" style="1456" customWidth="1"/>
    <col min="4748" max="4748" width="2.5703125" style="1456" customWidth="1"/>
    <col min="4749" max="4749" width="2.7109375" style="1456" customWidth="1"/>
    <col min="4750" max="4750" width="3.28515625" style="1456" customWidth="1"/>
    <col min="4751" max="4751" width="3.7109375" style="1456" customWidth="1"/>
    <col min="4752" max="4753" width="2.42578125" style="1456" customWidth="1"/>
    <col min="4754" max="4754" width="3.5703125" style="1456" customWidth="1"/>
    <col min="4755" max="4755" width="3.140625" style="1456" customWidth="1"/>
    <col min="4756" max="4756" width="2.42578125" style="1456" customWidth="1"/>
    <col min="4757" max="4758" width="2.85546875" style="1456" customWidth="1"/>
    <col min="4759" max="4759" width="3.28515625" style="1456" customWidth="1"/>
    <col min="4760" max="4760" width="2.5703125" style="1456" customWidth="1"/>
    <col min="4761" max="4761" width="5" style="1456" customWidth="1"/>
    <col min="4762" max="4762" width="3.42578125" style="1456" customWidth="1"/>
    <col min="4763" max="4763" width="4.7109375" style="1456" customWidth="1"/>
    <col min="4764" max="4764" width="2.5703125" style="1456" customWidth="1"/>
    <col min="4765" max="4765" width="5.28515625" style="1456" customWidth="1"/>
    <col min="4766" max="4766" width="3.5703125" style="1456" customWidth="1"/>
    <col min="4767" max="4767" width="5" style="1456" customWidth="1"/>
    <col min="4768" max="4768" width="7" style="1456" customWidth="1"/>
    <col min="4769" max="4769" width="6.7109375" style="1456" customWidth="1"/>
    <col min="4770" max="4771" width="3.28515625" style="1456" customWidth="1"/>
    <col min="4772" max="4772" width="3.42578125" style="1456" customWidth="1"/>
    <col min="4773" max="4773" width="5.5703125" style="1456" customWidth="1"/>
    <col min="4774" max="4774" width="6" style="1456" customWidth="1"/>
    <col min="4775" max="4775" width="5" style="1456" customWidth="1"/>
    <col min="4776" max="4776" width="6.5703125" style="1456" customWidth="1"/>
    <col min="4777" max="4777" width="3.7109375" style="1456" customWidth="1"/>
    <col min="4778" max="4996" width="8.85546875" style="1456"/>
    <col min="4997" max="4997" width="4.140625" style="1456" customWidth="1"/>
    <col min="4998" max="4998" width="8.42578125" style="1456" customWidth="1"/>
    <col min="4999" max="4999" width="22.28515625" style="1456" customWidth="1"/>
    <col min="5000" max="5002" width="4" style="1456" customWidth="1"/>
    <col min="5003" max="5003" width="4.42578125" style="1456" customWidth="1"/>
    <col min="5004" max="5004" width="2.5703125" style="1456" customWidth="1"/>
    <col min="5005" max="5005" width="2.7109375" style="1456" customWidth="1"/>
    <col min="5006" max="5006" width="3.28515625" style="1456" customWidth="1"/>
    <col min="5007" max="5007" width="3.7109375" style="1456" customWidth="1"/>
    <col min="5008" max="5009" width="2.42578125" style="1456" customWidth="1"/>
    <col min="5010" max="5010" width="3.5703125" style="1456" customWidth="1"/>
    <col min="5011" max="5011" width="3.140625" style="1456" customWidth="1"/>
    <col min="5012" max="5012" width="2.42578125" style="1456" customWidth="1"/>
    <col min="5013" max="5014" width="2.85546875" style="1456" customWidth="1"/>
    <col min="5015" max="5015" width="3.28515625" style="1456" customWidth="1"/>
    <col min="5016" max="5016" width="2.5703125" style="1456" customWidth="1"/>
    <col min="5017" max="5017" width="5" style="1456" customWidth="1"/>
    <col min="5018" max="5018" width="3.42578125" style="1456" customWidth="1"/>
    <col min="5019" max="5019" width="4.7109375" style="1456" customWidth="1"/>
    <col min="5020" max="5020" width="2.5703125" style="1456" customWidth="1"/>
    <col min="5021" max="5021" width="5.28515625" style="1456" customWidth="1"/>
    <col min="5022" max="5022" width="3.5703125" style="1456" customWidth="1"/>
    <col min="5023" max="5023" width="5" style="1456" customWidth="1"/>
    <col min="5024" max="5024" width="7" style="1456" customWidth="1"/>
    <col min="5025" max="5025" width="6.7109375" style="1456" customWidth="1"/>
    <col min="5026" max="5027" width="3.28515625" style="1456" customWidth="1"/>
    <col min="5028" max="5028" width="3.42578125" style="1456" customWidth="1"/>
    <col min="5029" max="5029" width="5.5703125" style="1456" customWidth="1"/>
    <col min="5030" max="5030" width="6" style="1456" customWidth="1"/>
    <col min="5031" max="5031" width="5" style="1456" customWidth="1"/>
    <col min="5032" max="5032" width="6.5703125" style="1456" customWidth="1"/>
    <col min="5033" max="5033" width="3.7109375" style="1456" customWidth="1"/>
    <col min="5034" max="5252" width="8.85546875" style="1456"/>
    <col min="5253" max="5253" width="4.140625" style="1456" customWidth="1"/>
    <col min="5254" max="5254" width="8.42578125" style="1456" customWidth="1"/>
    <col min="5255" max="5255" width="22.28515625" style="1456" customWidth="1"/>
    <col min="5256" max="5258" width="4" style="1456" customWidth="1"/>
    <col min="5259" max="5259" width="4.42578125" style="1456" customWidth="1"/>
    <col min="5260" max="5260" width="2.5703125" style="1456" customWidth="1"/>
    <col min="5261" max="5261" width="2.7109375" style="1456" customWidth="1"/>
    <col min="5262" max="5262" width="3.28515625" style="1456" customWidth="1"/>
    <col min="5263" max="5263" width="3.7109375" style="1456" customWidth="1"/>
    <col min="5264" max="5265" width="2.42578125" style="1456" customWidth="1"/>
    <col min="5266" max="5266" width="3.5703125" style="1456" customWidth="1"/>
    <col min="5267" max="5267" width="3.140625" style="1456" customWidth="1"/>
    <col min="5268" max="5268" width="2.42578125" style="1456" customWidth="1"/>
    <col min="5269" max="5270" width="2.85546875" style="1456" customWidth="1"/>
    <col min="5271" max="5271" width="3.28515625" style="1456" customWidth="1"/>
    <col min="5272" max="5272" width="2.5703125" style="1456" customWidth="1"/>
    <col min="5273" max="5273" width="5" style="1456" customWidth="1"/>
    <col min="5274" max="5274" width="3.42578125" style="1456" customWidth="1"/>
    <col min="5275" max="5275" width="4.7109375" style="1456" customWidth="1"/>
    <col min="5276" max="5276" width="2.5703125" style="1456" customWidth="1"/>
    <col min="5277" max="5277" width="5.28515625" style="1456" customWidth="1"/>
    <col min="5278" max="5278" width="3.5703125" style="1456" customWidth="1"/>
    <col min="5279" max="5279" width="5" style="1456" customWidth="1"/>
    <col min="5280" max="5280" width="7" style="1456" customWidth="1"/>
    <col min="5281" max="5281" width="6.7109375" style="1456" customWidth="1"/>
    <col min="5282" max="5283" width="3.28515625" style="1456" customWidth="1"/>
    <col min="5284" max="5284" width="3.42578125" style="1456" customWidth="1"/>
    <col min="5285" max="5285" width="5.5703125" style="1456" customWidth="1"/>
    <col min="5286" max="5286" width="6" style="1456" customWidth="1"/>
    <col min="5287" max="5287" width="5" style="1456" customWidth="1"/>
    <col min="5288" max="5288" width="6.5703125" style="1456" customWidth="1"/>
    <col min="5289" max="5289" width="3.7109375" style="1456" customWidth="1"/>
    <col min="5290" max="5508" width="8.85546875" style="1456"/>
    <col min="5509" max="5509" width="4.140625" style="1456" customWidth="1"/>
    <col min="5510" max="5510" width="8.42578125" style="1456" customWidth="1"/>
    <col min="5511" max="5511" width="22.28515625" style="1456" customWidth="1"/>
    <col min="5512" max="5514" width="4" style="1456" customWidth="1"/>
    <col min="5515" max="5515" width="4.42578125" style="1456" customWidth="1"/>
    <col min="5516" max="5516" width="2.5703125" style="1456" customWidth="1"/>
    <col min="5517" max="5517" width="2.7109375" style="1456" customWidth="1"/>
    <col min="5518" max="5518" width="3.28515625" style="1456" customWidth="1"/>
    <col min="5519" max="5519" width="3.7109375" style="1456" customWidth="1"/>
    <col min="5520" max="5521" width="2.42578125" style="1456" customWidth="1"/>
    <col min="5522" max="5522" width="3.5703125" style="1456" customWidth="1"/>
    <col min="5523" max="5523" width="3.140625" style="1456" customWidth="1"/>
    <col min="5524" max="5524" width="2.42578125" style="1456" customWidth="1"/>
    <col min="5525" max="5526" width="2.85546875" style="1456" customWidth="1"/>
    <col min="5527" max="5527" width="3.28515625" style="1456" customWidth="1"/>
    <col min="5528" max="5528" width="2.5703125" style="1456" customWidth="1"/>
    <col min="5529" max="5529" width="5" style="1456" customWidth="1"/>
    <col min="5530" max="5530" width="3.42578125" style="1456" customWidth="1"/>
    <col min="5531" max="5531" width="4.7109375" style="1456" customWidth="1"/>
    <col min="5532" max="5532" width="2.5703125" style="1456" customWidth="1"/>
    <col min="5533" max="5533" width="5.28515625" style="1456" customWidth="1"/>
    <col min="5534" max="5534" width="3.5703125" style="1456" customWidth="1"/>
    <col min="5535" max="5535" width="5" style="1456" customWidth="1"/>
    <col min="5536" max="5536" width="7" style="1456" customWidth="1"/>
    <col min="5537" max="5537" width="6.7109375" style="1456" customWidth="1"/>
    <col min="5538" max="5539" width="3.28515625" style="1456" customWidth="1"/>
    <col min="5540" max="5540" width="3.42578125" style="1456" customWidth="1"/>
    <col min="5541" max="5541" width="5.5703125" style="1456" customWidth="1"/>
    <col min="5542" max="5542" width="6" style="1456" customWidth="1"/>
    <col min="5543" max="5543" width="5" style="1456" customWidth="1"/>
    <col min="5544" max="5544" width="6.5703125" style="1456" customWidth="1"/>
    <col min="5545" max="5545" width="3.7109375" style="1456" customWidth="1"/>
    <col min="5546" max="5764" width="8.85546875" style="1456"/>
    <col min="5765" max="5765" width="4.140625" style="1456" customWidth="1"/>
    <col min="5766" max="5766" width="8.42578125" style="1456" customWidth="1"/>
    <col min="5767" max="5767" width="22.28515625" style="1456" customWidth="1"/>
    <col min="5768" max="5770" width="4" style="1456" customWidth="1"/>
    <col min="5771" max="5771" width="4.42578125" style="1456" customWidth="1"/>
    <col min="5772" max="5772" width="2.5703125" style="1456" customWidth="1"/>
    <col min="5773" max="5773" width="2.7109375" style="1456" customWidth="1"/>
    <col min="5774" max="5774" width="3.28515625" style="1456" customWidth="1"/>
    <col min="5775" max="5775" width="3.7109375" style="1456" customWidth="1"/>
    <col min="5776" max="5777" width="2.42578125" style="1456" customWidth="1"/>
    <col min="5778" max="5778" width="3.5703125" style="1456" customWidth="1"/>
    <col min="5779" max="5779" width="3.140625" style="1456" customWidth="1"/>
    <col min="5780" max="5780" width="2.42578125" style="1456" customWidth="1"/>
    <col min="5781" max="5782" width="2.85546875" style="1456" customWidth="1"/>
    <col min="5783" max="5783" width="3.28515625" style="1456" customWidth="1"/>
    <col min="5784" max="5784" width="2.5703125" style="1456" customWidth="1"/>
    <col min="5785" max="5785" width="5" style="1456" customWidth="1"/>
    <col min="5786" max="5786" width="3.42578125" style="1456" customWidth="1"/>
    <col min="5787" max="5787" width="4.7109375" style="1456" customWidth="1"/>
    <col min="5788" max="5788" width="2.5703125" style="1456" customWidth="1"/>
    <col min="5789" max="5789" width="5.28515625" style="1456" customWidth="1"/>
    <col min="5790" max="5790" width="3.5703125" style="1456" customWidth="1"/>
    <col min="5791" max="5791" width="5" style="1456" customWidth="1"/>
    <col min="5792" max="5792" width="7" style="1456" customWidth="1"/>
    <col min="5793" max="5793" width="6.7109375" style="1456" customWidth="1"/>
    <col min="5794" max="5795" width="3.28515625" style="1456" customWidth="1"/>
    <col min="5796" max="5796" width="3.42578125" style="1456" customWidth="1"/>
    <col min="5797" max="5797" width="5.5703125" style="1456" customWidth="1"/>
    <col min="5798" max="5798" width="6" style="1456" customWidth="1"/>
    <col min="5799" max="5799" width="5" style="1456" customWidth="1"/>
    <col min="5800" max="5800" width="6.5703125" style="1456" customWidth="1"/>
    <col min="5801" max="5801" width="3.7109375" style="1456" customWidth="1"/>
    <col min="5802" max="6020" width="8.85546875" style="1456"/>
    <col min="6021" max="6021" width="4.140625" style="1456" customWidth="1"/>
    <col min="6022" max="6022" width="8.42578125" style="1456" customWidth="1"/>
    <col min="6023" max="6023" width="22.28515625" style="1456" customWidth="1"/>
    <col min="6024" max="6026" width="4" style="1456" customWidth="1"/>
    <col min="6027" max="6027" width="4.42578125" style="1456" customWidth="1"/>
    <col min="6028" max="6028" width="2.5703125" style="1456" customWidth="1"/>
    <col min="6029" max="6029" width="2.7109375" style="1456" customWidth="1"/>
    <col min="6030" max="6030" width="3.28515625" style="1456" customWidth="1"/>
    <col min="6031" max="6031" width="3.7109375" style="1456" customWidth="1"/>
    <col min="6032" max="6033" width="2.42578125" style="1456" customWidth="1"/>
    <col min="6034" max="6034" width="3.5703125" style="1456" customWidth="1"/>
    <col min="6035" max="6035" width="3.140625" style="1456" customWidth="1"/>
    <col min="6036" max="6036" width="2.42578125" style="1456" customWidth="1"/>
    <col min="6037" max="6038" width="2.85546875" style="1456" customWidth="1"/>
    <col min="6039" max="6039" width="3.28515625" style="1456" customWidth="1"/>
    <col min="6040" max="6040" width="2.5703125" style="1456" customWidth="1"/>
    <col min="6041" max="6041" width="5" style="1456" customWidth="1"/>
    <col min="6042" max="6042" width="3.42578125" style="1456" customWidth="1"/>
    <col min="6043" max="6043" width="4.7109375" style="1456" customWidth="1"/>
    <col min="6044" max="6044" width="2.5703125" style="1456" customWidth="1"/>
    <col min="6045" max="6045" width="5.28515625" style="1456" customWidth="1"/>
    <col min="6046" max="6046" width="3.5703125" style="1456" customWidth="1"/>
    <col min="6047" max="6047" width="5" style="1456" customWidth="1"/>
    <col min="6048" max="6048" width="7" style="1456" customWidth="1"/>
    <col min="6049" max="6049" width="6.7109375" style="1456" customWidth="1"/>
    <col min="6050" max="6051" width="3.28515625" style="1456" customWidth="1"/>
    <col min="6052" max="6052" width="3.42578125" style="1456" customWidth="1"/>
    <col min="6053" max="6053" width="5.5703125" style="1456" customWidth="1"/>
    <col min="6054" max="6054" width="6" style="1456" customWidth="1"/>
    <col min="6055" max="6055" width="5" style="1456" customWidth="1"/>
    <col min="6056" max="6056" width="6.5703125" style="1456" customWidth="1"/>
    <col min="6057" max="6057" width="3.7109375" style="1456" customWidth="1"/>
    <col min="6058" max="6276" width="8.85546875" style="1456"/>
    <col min="6277" max="6277" width="4.140625" style="1456" customWidth="1"/>
    <col min="6278" max="6278" width="8.42578125" style="1456" customWidth="1"/>
    <col min="6279" max="6279" width="22.28515625" style="1456" customWidth="1"/>
    <col min="6280" max="6282" width="4" style="1456" customWidth="1"/>
    <col min="6283" max="6283" width="4.42578125" style="1456" customWidth="1"/>
    <col min="6284" max="6284" width="2.5703125" style="1456" customWidth="1"/>
    <col min="6285" max="6285" width="2.7109375" style="1456" customWidth="1"/>
    <col min="6286" max="6286" width="3.28515625" style="1456" customWidth="1"/>
    <col min="6287" max="6287" width="3.7109375" style="1456" customWidth="1"/>
    <col min="6288" max="6289" width="2.42578125" style="1456" customWidth="1"/>
    <col min="6290" max="6290" width="3.5703125" style="1456" customWidth="1"/>
    <col min="6291" max="6291" width="3.140625" style="1456" customWidth="1"/>
    <col min="6292" max="6292" width="2.42578125" style="1456" customWidth="1"/>
    <col min="6293" max="6294" width="2.85546875" style="1456" customWidth="1"/>
    <col min="6295" max="6295" width="3.28515625" style="1456" customWidth="1"/>
    <col min="6296" max="6296" width="2.5703125" style="1456" customWidth="1"/>
    <col min="6297" max="6297" width="5" style="1456" customWidth="1"/>
    <col min="6298" max="6298" width="3.42578125" style="1456" customWidth="1"/>
    <col min="6299" max="6299" width="4.7109375" style="1456" customWidth="1"/>
    <col min="6300" max="6300" width="2.5703125" style="1456" customWidth="1"/>
    <col min="6301" max="6301" width="5.28515625" style="1456" customWidth="1"/>
    <col min="6302" max="6302" width="3.5703125" style="1456" customWidth="1"/>
    <col min="6303" max="6303" width="5" style="1456" customWidth="1"/>
    <col min="6304" max="6304" width="7" style="1456" customWidth="1"/>
    <col min="6305" max="6305" width="6.7109375" style="1456" customWidth="1"/>
    <col min="6306" max="6307" width="3.28515625" style="1456" customWidth="1"/>
    <col min="6308" max="6308" width="3.42578125" style="1456" customWidth="1"/>
    <col min="6309" max="6309" width="5.5703125" style="1456" customWidth="1"/>
    <col min="6310" max="6310" width="6" style="1456" customWidth="1"/>
    <col min="6311" max="6311" width="5" style="1456" customWidth="1"/>
    <col min="6312" max="6312" width="6.5703125" style="1456" customWidth="1"/>
    <col min="6313" max="6313" width="3.7109375" style="1456" customWidth="1"/>
    <col min="6314" max="6532" width="8.85546875" style="1456"/>
    <col min="6533" max="6533" width="4.140625" style="1456" customWidth="1"/>
    <col min="6534" max="6534" width="8.42578125" style="1456" customWidth="1"/>
    <col min="6535" max="6535" width="22.28515625" style="1456" customWidth="1"/>
    <col min="6536" max="6538" width="4" style="1456" customWidth="1"/>
    <col min="6539" max="6539" width="4.42578125" style="1456" customWidth="1"/>
    <col min="6540" max="6540" width="2.5703125" style="1456" customWidth="1"/>
    <col min="6541" max="6541" width="2.7109375" style="1456" customWidth="1"/>
    <col min="6542" max="6542" width="3.28515625" style="1456" customWidth="1"/>
    <col min="6543" max="6543" width="3.7109375" style="1456" customWidth="1"/>
    <col min="6544" max="6545" width="2.42578125" style="1456" customWidth="1"/>
    <col min="6546" max="6546" width="3.5703125" style="1456" customWidth="1"/>
    <col min="6547" max="6547" width="3.140625" style="1456" customWidth="1"/>
    <col min="6548" max="6548" width="2.42578125" style="1456" customWidth="1"/>
    <col min="6549" max="6550" width="2.85546875" style="1456" customWidth="1"/>
    <col min="6551" max="6551" width="3.28515625" style="1456" customWidth="1"/>
    <col min="6552" max="6552" width="2.5703125" style="1456" customWidth="1"/>
    <col min="6553" max="6553" width="5" style="1456" customWidth="1"/>
    <col min="6554" max="6554" width="3.42578125" style="1456" customWidth="1"/>
    <col min="6555" max="6555" width="4.7109375" style="1456" customWidth="1"/>
    <col min="6556" max="6556" width="2.5703125" style="1456" customWidth="1"/>
    <col min="6557" max="6557" width="5.28515625" style="1456" customWidth="1"/>
    <col min="6558" max="6558" width="3.5703125" style="1456" customWidth="1"/>
    <col min="6559" max="6559" width="5" style="1456" customWidth="1"/>
    <col min="6560" max="6560" width="7" style="1456" customWidth="1"/>
    <col min="6561" max="6561" width="6.7109375" style="1456" customWidth="1"/>
    <col min="6562" max="6563" width="3.28515625" style="1456" customWidth="1"/>
    <col min="6564" max="6564" width="3.42578125" style="1456" customWidth="1"/>
    <col min="6565" max="6565" width="5.5703125" style="1456" customWidth="1"/>
    <col min="6566" max="6566" width="6" style="1456" customWidth="1"/>
    <col min="6567" max="6567" width="5" style="1456" customWidth="1"/>
    <col min="6568" max="6568" width="6.5703125" style="1456" customWidth="1"/>
    <col min="6569" max="6569" width="3.7109375" style="1456" customWidth="1"/>
    <col min="6570" max="6788" width="8.85546875" style="1456"/>
    <col min="6789" max="6789" width="4.140625" style="1456" customWidth="1"/>
    <col min="6790" max="6790" width="8.42578125" style="1456" customWidth="1"/>
    <col min="6791" max="6791" width="22.28515625" style="1456" customWidth="1"/>
    <col min="6792" max="6794" width="4" style="1456" customWidth="1"/>
    <col min="6795" max="6795" width="4.42578125" style="1456" customWidth="1"/>
    <col min="6796" max="6796" width="2.5703125" style="1456" customWidth="1"/>
    <col min="6797" max="6797" width="2.7109375" style="1456" customWidth="1"/>
    <col min="6798" max="6798" width="3.28515625" style="1456" customWidth="1"/>
    <col min="6799" max="6799" width="3.7109375" style="1456" customWidth="1"/>
    <col min="6800" max="6801" width="2.42578125" style="1456" customWidth="1"/>
    <col min="6802" max="6802" width="3.5703125" style="1456" customWidth="1"/>
    <col min="6803" max="6803" width="3.140625" style="1456" customWidth="1"/>
    <col min="6804" max="6804" width="2.42578125" style="1456" customWidth="1"/>
    <col min="6805" max="6806" width="2.85546875" style="1456" customWidth="1"/>
    <col min="6807" max="6807" width="3.28515625" style="1456" customWidth="1"/>
    <col min="6808" max="6808" width="2.5703125" style="1456" customWidth="1"/>
    <col min="6809" max="6809" width="5" style="1456" customWidth="1"/>
    <col min="6810" max="6810" width="3.42578125" style="1456" customWidth="1"/>
    <col min="6811" max="6811" width="4.7109375" style="1456" customWidth="1"/>
    <col min="6812" max="6812" width="2.5703125" style="1456" customWidth="1"/>
    <col min="6813" max="6813" width="5.28515625" style="1456" customWidth="1"/>
    <col min="6814" max="6814" width="3.5703125" style="1456" customWidth="1"/>
    <col min="6815" max="6815" width="5" style="1456" customWidth="1"/>
    <col min="6816" max="6816" width="7" style="1456" customWidth="1"/>
    <col min="6817" max="6817" width="6.7109375" style="1456" customWidth="1"/>
    <col min="6818" max="6819" width="3.28515625" style="1456" customWidth="1"/>
    <col min="6820" max="6820" width="3.42578125" style="1456" customWidth="1"/>
    <col min="6821" max="6821" width="5.5703125" style="1456" customWidth="1"/>
    <col min="6822" max="6822" width="6" style="1456" customWidth="1"/>
    <col min="6823" max="6823" width="5" style="1456" customWidth="1"/>
    <col min="6824" max="6824" width="6.5703125" style="1456" customWidth="1"/>
    <col min="6825" max="6825" width="3.7109375" style="1456" customWidth="1"/>
    <col min="6826" max="7044" width="8.85546875" style="1456"/>
    <col min="7045" max="7045" width="4.140625" style="1456" customWidth="1"/>
    <col min="7046" max="7046" width="8.42578125" style="1456" customWidth="1"/>
    <col min="7047" max="7047" width="22.28515625" style="1456" customWidth="1"/>
    <col min="7048" max="7050" width="4" style="1456" customWidth="1"/>
    <col min="7051" max="7051" width="4.42578125" style="1456" customWidth="1"/>
    <col min="7052" max="7052" width="2.5703125" style="1456" customWidth="1"/>
    <col min="7053" max="7053" width="2.7109375" style="1456" customWidth="1"/>
    <col min="7054" max="7054" width="3.28515625" style="1456" customWidth="1"/>
    <col min="7055" max="7055" width="3.7109375" style="1456" customWidth="1"/>
    <col min="7056" max="7057" width="2.42578125" style="1456" customWidth="1"/>
    <col min="7058" max="7058" width="3.5703125" style="1456" customWidth="1"/>
    <col min="7059" max="7059" width="3.140625" style="1456" customWidth="1"/>
    <col min="7060" max="7060" width="2.42578125" style="1456" customWidth="1"/>
    <col min="7061" max="7062" width="2.85546875" style="1456" customWidth="1"/>
    <col min="7063" max="7063" width="3.28515625" style="1456" customWidth="1"/>
    <col min="7064" max="7064" width="2.5703125" style="1456" customWidth="1"/>
    <col min="7065" max="7065" width="5" style="1456" customWidth="1"/>
    <col min="7066" max="7066" width="3.42578125" style="1456" customWidth="1"/>
    <col min="7067" max="7067" width="4.7109375" style="1456" customWidth="1"/>
    <col min="7068" max="7068" width="2.5703125" style="1456" customWidth="1"/>
    <col min="7069" max="7069" width="5.28515625" style="1456" customWidth="1"/>
    <col min="7070" max="7070" width="3.5703125" style="1456" customWidth="1"/>
    <col min="7071" max="7071" width="5" style="1456" customWidth="1"/>
    <col min="7072" max="7072" width="7" style="1456" customWidth="1"/>
    <col min="7073" max="7073" width="6.7109375" style="1456" customWidth="1"/>
    <col min="7074" max="7075" width="3.28515625" style="1456" customWidth="1"/>
    <col min="7076" max="7076" width="3.42578125" style="1456" customWidth="1"/>
    <col min="7077" max="7077" width="5.5703125" style="1456" customWidth="1"/>
    <col min="7078" max="7078" width="6" style="1456" customWidth="1"/>
    <col min="7079" max="7079" width="5" style="1456" customWidth="1"/>
    <col min="7080" max="7080" width="6.5703125" style="1456" customWidth="1"/>
    <col min="7081" max="7081" width="3.7109375" style="1456" customWidth="1"/>
    <col min="7082" max="7300" width="8.85546875" style="1456"/>
    <col min="7301" max="7301" width="4.140625" style="1456" customWidth="1"/>
    <col min="7302" max="7302" width="8.42578125" style="1456" customWidth="1"/>
    <col min="7303" max="7303" width="22.28515625" style="1456" customWidth="1"/>
    <col min="7304" max="7306" width="4" style="1456" customWidth="1"/>
    <col min="7307" max="7307" width="4.42578125" style="1456" customWidth="1"/>
    <col min="7308" max="7308" width="2.5703125" style="1456" customWidth="1"/>
    <col min="7309" max="7309" width="2.7109375" style="1456" customWidth="1"/>
    <col min="7310" max="7310" width="3.28515625" style="1456" customWidth="1"/>
    <col min="7311" max="7311" width="3.7109375" style="1456" customWidth="1"/>
    <col min="7312" max="7313" width="2.42578125" style="1456" customWidth="1"/>
    <col min="7314" max="7314" width="3.5703125" style="1456" customWidth="1"/>
    <col min="7315" max="7315" width="3.140625" style="1456" customWidth="1"/>
    <col min="7316" max="7316" width="2.42578125" style="1456" customWidth="1"/>
    <col min="7317" max="7318" width="2.85546875" style="1456" customWidth="1"/>
    <col min="7319" max="7319" width="3.28515625" style="1456" customWidth="1"/>
    <col min="7320" max="7320" width="2.5703125" style="1456" customWidth="1"/>
    <col min="7321" max="7321" width="5" style="1456" customWidth="1"/>
    <col min="7322" max="7322" width="3.42578125" style="1456" customWidth="1"/>
    <col min="7323" max="7323" width="4.7109375" style="1456" customWidth="1"/>
    <col min="7324" max="7324" width="2.5703125" style="1456" customWidth="1"/>
    <col min="7325" max="7325" width="5.28515625" style="1456" customWidth="1"/>
    <col min="7326" max="7326" width="3.5703125" style="1456" customWidth="1"/>
    <col min="7327" max="7327" width="5" style="1456" customWidth="1"/>
    <col min="7328" max="7328" width="7" style="1456" customWidth="1"/>
    <col min="7329" max="7329" width="6.7109375" style="1456" customWidth="1"/>
    <col min="7330" max="7331" width="3.28515625" style="1456" customWidth="1"/>
    <col min="7332" max="7332" width="3.42578125" style="1456" customWidth="1"/>
    <col min="7333" max="7333" width="5.5703125" style="1456" customWidth="1"/>
    <col min="7334" max="7334" width="6" style="1456" customWidth="1"/>
    <col min="7335" max="7335" width="5" style="1456" customWidth="1"/>
    <col min="7336" max="7336" width="6.5703125" style="1456" customWidth="1"/>
    <col min="7337" max="7337" width="3.7109375" style="1456" customWidth="1"/>
    <col min="7338" max="7556" width="8.85546875" style="1456"/>
    <col min="7557" max="7557" width="4.140625" style="1456" customWidth="1"/>
    <col min="7558" max="7558" width="8.42578125" style="1456" customWidth="1"/>
    <col min="7559" max="7559" width="22.28515625" style="1456" customWidth="1"/>
    <col min="7560" max="7562" width="4" style="1456" customWidth="1"/>
    <col min="7563" max="7563" width="4.42578125" style="1456" customWidth="1"/>
    <col min="7564" max="7564" width="2.5703125" style="1456" customWidth="1"/>
    <col min="7565" max="7565" width="2.7109375" style="1456" customWidth="1"/>
    <col min="7566" max="7566" width="3.28515625" style="1456" customWidth="1"/>
    <col min="7567" max="7567" width="3.7109375" style="1456" customWidth="1"/>
    <col min="7568" max="7569" width="2.42578125" style="1456" customWidth="1"/>
    <col min="7570" max="7570" width="3.5703125" style="1456" customWidth="1"/>
    <col min="7571" max="7571" width="3.140625" style="1456" customWidth="1"/>
    <col min="7572" max="7572" width="2.42578125" style="1456" customWidth="1"/>
    <col min="7573" max="7574" width="2.85546875" style="1456" customWidth="1"/>
    <col min="7575" max="7575" width="3.28515625" style="1456" customWidth="1"/>
    <col min="7576" max="7576" width="2.5703125" style="1456" customWidth="1"/>
    <col min="7577" max="7577" width="5" style="1456" customWidth="1"/>
    <col min="7578" max="7578" width="3.42578125" style="1456" customWidth="1"/>
    <col min="7579" max="7579" width="4.7109375" style="1456" customWidth="1"/>
    <col min="7580" max="7580" width="2.5703125" style="1456" customWidth="1"/>
    <col min="7581" max="7581" width="5.28515625" style="1456" customWidth="1"/>
    <col min="7582" max="7582" width="3.5703125" style="1456" customWidth="1"/>
    <col min="7583" max="7583" width="5" style="1456" customWidth="1"/>
    <col min="7584" max="7584" width="7" style="1456" customWidth="1"/>
    <col min="7585" max="7585" width="6.7109375" style="1456" customWidth="1"/>
    <col min="7586" max="7587" width="3.28515625" style="1456" customWidth="1"/>
    <col min="7588" max="7588" width="3.42578125" style="1456" customWidth="1"/>
    <col min="7589" max="7589" width="5.5703125" style="1456" customWidth="1"/>
    <col min="7590" max="7590" width="6" style="1456" customWidth="1"/>
    <col min="7591" max="7591" width="5" style="1456" customWidth="1"/>
    <col min="7592" max="7592" width="6.5703125" style="1456" customWidth="1"/>
    <col min="7593" max="7593" width="3.7109375" style="1456" customWidth="1"/>
    <col min="7594" max="7812" width="8.85546875" style="1456"/>
    <col min="7813" max="7813" width="4.140625" style="1456" customWidth="1"/>
    <col min="7814" max="7814" width="8.42578125" style="1456" customWidth="1"/>
    <col min="7815" max="7815" width="22.28515625" style="1456" customWidth="1"/>
    <col min="7816" max="7818" width="4" style="1456" customWidth="1"/>
    <col min="7819" max="7819" width="4.42578125" style="1456" customWidth="1"/>
    <col min="7820" max="7820" width="2.5703125" style="1456" customWidth="1"/>
    <col min="7821" max="7821" width="2.7109375" style="1456" customWidth="1"/>
    <col min="7822" max="7822" width="3.28515625" style="1456" customWidth="1"/>
    <col min="7823" max="7823" width="3.7109375" style="1456" customWidth="1"/>
    <col min="7824" max="7825" width="2.42578125" style="1456" customWidth="1"/>
    <col min="7826" max="7826" width="3.5703125" style="1456" customWidth="1"/>
    <col min="7827" max="7827" width="3.140625" style="1456" customWidth="1"/>
    <col min="7828" max="7828" width="2.42578125" style="1456" customWidth="1"/>
    <col min="7829" max="7830" width="2.85546875" style="1456" customWidth="1"/>
    <col min="7831" max="7831" width="3.28515625" style="1456" customWidth="1"/>
    <col min="7832" max="7832" width="2.5703125" style="1456" customWidth="1"/>
    <col min="7833" max="7833" width="5" style="1456" customWidth="1"/>
    <col min="7834" max="7834" width="3.42578125" style="1456" customWidth="1"/>
    <col min="7835" max="7835" width="4.7109375" style="1456" customWidth="1"/>
    <col min="7836" max="7836" width="2.5703125" style="1456" customWidth="1"/>
    <col min="7837" max="7837" width="5.28515625" style="1456" customWidth="1"/>
    <col min="7838" max="7838" width="3.5703125" style="1456" customWidth="1"/>
    <col min="7839" max="7839" width="5" style="1456" customWidth="1"/>
    <col min="7840" max="7840" width="7" style="1456" customWidth="1"/>
    <col min="7841" max="7841" width="6.7109375" style="1456" customWidth="1"/>
    <col min="7842" max="7843" width="3.28515625" style="1456" customWidth="1"/>
    <col min="7844" max="7844" width="3.42578125" style="1456" customWidth="1"/>
    <col min="7845" max="7845" width="5.5703125" style="1456" customWidth="1"/>
    <col min="7846" max="7846" width="6" style="1456" customWidth="1"/>
    <col min="7847" max="7847" width="5" style="1456" customWidth="1"/>
    <col min="7848" max="7848" width="6.5703125" style="1456" customWidth="1"/>
    <col min="7849" max="7849" width="3.7109375" style="1456" customWidth="1"/>
    <col min="7850" max="8068" width="8.85546875" style="1456"/>
    <col min="8069" max="8069" width="4.140625" style="1456" customWidth="1"/>
    <col min="8070" max="8070" width="8.42578125" style="1456" customWidth="1"/>
    <col min="8071" max="8071" width="22.28515625" style="1456" customWidth="1"/>
    <col min="8072" max="8074" width="4" style="1456" customWidth="1"/>
    <col min="8075" max="8075" width="4.42578125" style="1456" customWidth="1"/>
    <col min="8076" max="8076" width="2.5703125" style="1456" customWidth="1"/>
    <col min="8077" max="8077" width="2.7109375" style="1456" customWidth="1"/>
    <col min="8078" max="8078" width="3.28515625" style="1456" customWidth="1"/>
    <col min="8079" max="8079" width="3.7109375" style="1456" customWidth="1"/>
    <col min="8080" max="8081" width="2.42578125" style="1456" customWidth="1"/>
    <col min="8082" max="8082" width="3.5703125" style="1456" customWidth="1"/>
    <col min="8083" max="8083" width="3.140625" style="1456" customWidth="1"/>
    <col min="8084" max="8084" width="2.42578125" style="1456" customWidth="1"/>
    <col min="8085" max="8086" width="2.85546875" style="1456" customWidth="1"/>
    <col min="8087" max="8087" width="3.28515625" style="1456" customWidth="1"/>
    <col min="8088" max="8088" width="2.5703125" style="1456" customWidth="1"/>
    <col min="8089" max="8089" width="5" style="1456" customWidth="1"/>
    <col min="8090" max="8090" width="3.42578125" style="1456" customWidth="1"/>
    <col min="8091" max="8091" width="4.7109375" style="1456" customWidth="1"/>
    <col min="8092" max="8092" width="2.5703125" style="1456" customWidth="1"/>
    <col min="8093" max="8093" width="5.28515625" style="1456" customWidth="1"/>
    <col min="8094" max="8094" width="3.5703125" style="1456" customWidth="1"/>
    <col min="8095" max="8095" width="5" style="1456" customWidth="1"/>
    <col min="8096" max="8096" width="7" style="1456" customWidth="1"/>
    <col min="8097" max="8097" width="6.7109375" style="1456" customWidth="1"/>
    <col min="8098" max="8099" width="3.28515625" style="1456" customWidth="1"/>
    <col min="8100" max="8100" width="3.42578125" style="1456" customWidth="1"/>
    <col min="8101" max="8101" width="5.5703125" style="1456" customWidth="1"/>
    <col min="8102" max="8102" width="6" style="1456" customWidth="1"/>
    <col min="8103" max="8103" width="5" style="1456" customWidth="1"/>
    <col min="8104" max="8104" width="6.5703125" style="1456" customWidth="1"/>
    <col min="8105" max="8105" width="3.7109375" style="1456" customWidth="1"/>
    <col min="8106" max="8324" width="8.85546875" style="1456"/>
    <col min="8325" max="8325" width="4.140625" style="1456" customWidth="1"/>
    <col min="8326" max="8326" width="8.42578125" style="1456" customWidth="1"/>
    <col min="8327" max="8327" width="22.28515625" style="1456" customWidth="1"/>
    <col min="8328" max="8330" width="4" style="1456" customWidth="1"/>
    <col min="8331" max="8331" width="4.42578125" style="1456" customWidth="1"/>
    <col min="8332" max="8332" width="2.5703125" style="1456" customWidth="1"/>
    <col min="8333" max="8333" width="2.7109375" style="1456" customWidth="1"/>
    <col min="8334" max="8334" width="3.28515625" style="1456" customWidth="1"/>
    <col min="8335" max="8335" width="3.7109375" style="1456" customWidth="1"/>
    <col min="8336" max="8337" width="2.42578125" style="1456" customWidth="1"/>
    <col min="8338" max="8338" width="3.5703125" style="1456" customWidth="1"/>
    <col min="8339" max="8339" width="3.140625" style="1456" customWidth="1"/>
    <col min="8340" max="8340" width="2.42578125" style="1456" customWidth="1"/>
    <col min="8341" max="8342" width="2.85546875" style="1456" customWidth="1"/>
    <col min="8343" max="8343" width="3.28515625" style="1456" customWidth="1"/>
    <col min="8344" max="8344" width="2.5703125" style="1456" customWidth="1"/>
    <col min="8345" max="8345" width="5" style="1456" customWidth="1"/>
    <col min="8346" max="8346" width="3.42578125" style="1456" customWidth="1"/>
    <col min="8347" max="8347" width="4.7109375" style="1456" customWidth="1"/>
    <col min="8348" max="8348" width="2.5703125" style="1456" customWidth="1"/>
    <col min="8349" max="8349" width="5.28515625" style="1456" customWidth="1"/>
    <col min="8350" max="8350" width="3.5703125" style="1456" customWidth="1"/>
    <col min="8351" max="8351" width="5" style="1456" customWidth="1"/>
    <col min="8352" max="8352" width="7" style="1456" customWidth="1"/>
    <col min="8353" max="8353" width="6.7109375" style="1456" customWidth="1"/>
    <col min="8354" max="8355" width="3.28515625" style="1456" customWidth="1"/>
    <col min="8356" max="8356" width="3.42578125" style="1456" customWidth="1"/>
    <col min="8357" max="8357" width="5.5703125" style="1456" customWidth="1"/>
    <col min="8358" max="8358" width="6" style="1456" customWidth="1"/>
    <col min="8359" max="8359" width="5" style="1456" customWidth="1"/>
    <col min="8360" max="8360" width="6.5703125" style="1456" customWidth="1"/>
    <col min="8361" max="8361" width="3.7109375" style="1456" customWidth="1"/>
    <col min="8362" max="8580" width="8.85546875" style="1456"/>
    <col min="8581" max="8581" width="4.140625" style="1456" customWidth="1"/>
    <col min="8582" max="8582" width="8.42578125" style="1456" customWidth="1"/>
    <col min="8583" max="8583" width="22.28515625" style="1456" customWidth="1"/>
    <col min="8584" max="8586" width="4" style="1456" customWidth="1"/>
    <col min="8587" max="8587" width="4.42578125" style="1456" customWidth="1"/>
    <col min="8588" max="8588" width="2.5703125" style="1456" customWidth="1"/>
    <col min="8589" max="8589" width="2.7109375" style="1456" customWidth="1"/>
    <col min="8590" max="8590" width="3.28515625" style="1456" customWidth="1"/>
    <col min="8591" max="8591" width="3.7109375" style="1456" customWidth="1"/>
    <col min="8592" max="8593" width="2.42578125" style="1456" customWidth="1"/>
    <col min="8594" max="8594" width="3.5703125" style="1456" customWidth="1"/>
    <col min="8595" max="8595" width="3.140625" style="1456" customWidth="1"/>
    <col min="8596" max="8596" width="2.42578125" style="1456" customWidth="1"/>
    <col min="8597" max="8598" width="2.85546875" style="1456" customWidth="1"/>
    <col min="8599" max="8599" width="3.28515625" style="1456" customWidth="1"/>
    <col min="8600" max="8600" width="2.5703125" style="1456" customWidth="1"/>
    <col min="8601" max="8601" width="5" style="1456" customWidth="1"/>
    <col min="8602" max="8602" width="3.42578125" style="1456" customWidth="1"/>
    <col min="8603" max="8603" width="4.7109375" style="1456" customWidth="1"/>
    <col min="8604" max="8604" width="2.5703125" style="1456" customWidth="1"/>
    <col min="8605" max="8605" width="5.28515625" style="1456" customWidth="1"/>
    <col min="8606" max="8606" width="3.5703125" style="1456" customWidth="1"/>
    <col min="8607" max="8607" width="5" style="1456" customWidth="1"/>
    <col min="8608" max="8608" width="7" style="1456" customWidth="1"/>
    <col min="8609" max="8609" width="6.7109375" style="1456" customWidth="1"/>
    <col min="8610" max="8611" width="3.28515625" style="1456" customWidth="1"/>
    <col min="8612" max="8612" width="3.42578125" style="1456" customWidth="1"/>
    <col min="8613" max="8613" width="5.5703125" style="1456" customWidth="1"/>
    <col min="8614" max="8614" width="6" style="1456" customWidth="1"/>
    <col min="8615" max="8615" width="5" style="1456" customWidth="1"/>
    <col min="8616" max="8616" width="6.5703125" style="1456" customWidth="1"/>
    <col min="8617" max="8617" width="3.7109375" style="1456" customWidth="1"/>
    <col min="8618" max="8836" width="8.85546875" style="1456"/>
    <col min="8837" max="8837" width="4.140625" style="1456" customWidth="1"/>
    <col min="8838" max="8838" width="8.42578125" style="1456" customWidth="1"/>
    <col min="8839" max="8839" width="22.28515625" style="1456" customWidth="1"/>
    <col min="8840" max="8842" width="4" style="1456" customWidth="1"/>
    <col min="8843" max="8843" width="4.42578125" style="1456" customWidth="1"/>
    <col min="8844" max="8844" width="2.5703125" style="1456" customWidth="1"/>
    <col min="8845" max="8845" width="2.7109375" style="1456" customWidth="1"/>
    <col min="8846" max="8846" width="3.28515625" style="1456" customWidth="1"/>
    <col min="8847" max="8847" width="3.7109375" style="1456" customWidth="1"/>
    <col min="8848" max="8849" width="2.42578125" style="1456" customWidth="1"/>
    <col min="8850" max="8850" width="3.5703125" style="1456" customWidth="1"/>
    <col min="8851" max="8851" width="3.140625" style="1456" customWidth="1"/>
    <col min="8852" max="8852" width="2.42578125" style="1456" customWidth="1"/>
    <col min="8853" max="8854" width="2.85546875" style="1456" customWidth="1"/>
    <col min="8855" max="8855" width="3.28515625" style="1456" customWidth="1"/>
    <col min="8856" max="8856" width="2.5703125" style="1456" customWidth="1"/>
    <col min="8857" max="8857" width="5" style="1456" customWidth="1"/>
    <col min="8858" max="8858" width="3.42578125" style="1456" customWidth="1"/>
    <col min="8859" max="8859" width="4.7109375" style="1456" customWidth="1"/>
    <col min="8860" max="8860" width="2.5703125" style="1456" customWidth="1"/>
    <col min="8861" max="8861" width="5.28515625" style="1456" customWidth="1"/>
    <col min="8862" max="8862" width="3.5703125" style="1456" customWidth="1"/>
    <col min="8863" max="8863" width="5" style="1456" customWidth="1"/>
    <col min="8864" max="8864" width="7" style="1456" customWidth="1"/>
    <col min="8865" max="8865" width="6.7109375" style="1456" customWidth="1"/>
    <col min="8866" max="8867" width="3.28515625" style="1456" customWidth="1"/>
    <col min="8868" max="8868" width="3.42578125" style="1456" customWidth="1"/>
    <col min="8869" max="8869" width="5.5703125" style="1456" customWidth="1"/>
    <col min="8870" max="8870" width="6" style="1456" customWidth="1"/>
    <col min="8871" max="8871" width="5" style="1456" customWidth="1"/>
    <col min="8872" max="8872" width="6.5703125" style="1456" customWidth="1"/>
    <col min="8873" max="8873" width="3.7109375" style="1456" customWidth="1"/>
    <col min="8874" max="9092" width="8.85546875" style="1456"/>
    <col min="9093" max="9093" width="4.140625" style="1456" customWidth="1"/>
    <col min="9094" max="9094" width="8.42578125" style="1456" customWidth="1"/>
    <col min="9095" max="9095" width="22.28515625" style="1456" customWidth="1"/>
    <col min="9096" max="9098" width="4" style="1456" customWidth="1"/>
    <col min="9099" max="9099" width="4.42578125" style="1456" customWidth="1"/>
    <col min="9100" max="9100" width="2.5703125" style="1456" customWidth="1"/>
    <col min="9101" max="9101" width="2.7109375" style="1456" customWidth="1"/>
    <col min="9102" max="9102" width="3.28515625" style="1456" customWidth="1"/>
    <col min="9103" max="9103" width="3.7109375" style="1456" customWidth="1"/>
    <col min="9104" max="9105" width="2.42578125" style="1456" customWidth="1"/>
    <col min="9106" max="9106" width="3.5703125" style="1456" customWidth="1"/>
    <col min="9107" max="9107" width="3.140625" style="1456" customWidth="1"/>
    <col min="9108" max="9108" width="2.42578125" style="1456" customWidth="1"/>
    <col min="9109" max="9110" width="2.85546875" style="1456" customWidth="1"/>
    <col min="9111" max="9111" width="3.28515625" style="1456" customWidth="1"/>
    <col min="9112" max="9112" width="2.5703125" style="1456" customWidth="1"/>
    <col min="9113" max="9113" width="5" style="1456" customWidth="1"/>
    <col min="9114" max="9114" width="3.42578125" style="1456" customWidth="1"/>
    <col min="9115" max="9115" width="4.7109375" style="1456" customWidth="1"/>
    <col min="9116" max="9116" width="2.5703125" style="1456" customWidth="1"/>
    <col min="9117" max="9117" width="5.28515625" style="1456" customWidth="1"/>
    <col min="9118" max="9118" width="3.5703125" style="1456" customWidth="1"/>
    <col min="9119" max="9119" width="5" style="1456" customWidth="1"/>
    <col min="9120" max="9120" width="7" style="1456" customWidth="1"/>
    <col min="9121" max="9121" width="6.7109375" style="1456" customWidth="1"/>
    <col min="9122" max="9123" width="3.28515625" style="1456" customWidth="1"/>
    <col min="9124" max="9124" width="3.42578125" style="1456" customWidth="1"/>
    <col min="9125" max="9125" width="5.5703125" style="1456" customWidth="1"/>
    <col min="9126" max="9126" width="6" style="1456" customWidth="1"/>
    <col min="9127" max="9127" width="5" style="1456" customWidth="1"/>
    <col min="9128" max="9128" width="6.5703125" style="1456" customWidth="1"/>
    <col min="9129" max="9129" width="3.7109375" style="1456" customWidth="1"/>
    <col min="9130" max="9348" width="8.85546875" style="1456"/>
    <col min="9349" max="9349" width="4.140625" style="1456" customWidth="1"/>
    <col min="9350" max="9350" width="8.42578125" style="1456" customWidth="1"/>
    <col min="9351" max="9351" width="22.28515625" style="1456" customWidth="1"/>
    <col min="9352" max="9354" width="4" style="1456" customWidth="1"/>
    <col min="9355" max="9355" width="4.42578125" style="1456" customWidth="1"/>
    <col min="9356" max="9356" width="2.5703125" style="1456" customWidth="1"/>
    <col min="9357" max="9357" width="2.7109375" style="1456" customWidth="1"/>
    <col min="9358" max="9358" width="3.28515625" style="1456" customWidth="1"/>
    <col min="9359" max="9359" width="3.7109375" style="1456" customWidth="1"/>
    <col min="9360" max="9361" width="2.42578125" style="1456" customWidth="1"/>
    <col min="9362" max="9362" width="3.5703125" style="1456" customWidth="1"/>
    <col min="9363" max="9363" width="3.140625" style="1456" customWidth="1"/>
    <col min="9364" max="9364" width="2.42578125" style="1456" customWidth="1"/>
    <col min="9365" max="9366" width="2.85546875" style="1456" customWidth="1"/>
    <col min="9367" max="9367" width="3.28515625" style="1456" customWidth="1"/>
    <col min="9368" max="9368" width="2.5703125" style="1456" customWidth="1"/>
    <col min="9369" max="9369" width="5" style="1456" customWidth="1"/>
    <col min="9370" max="9370" width="3.42578125" style="1456" customWidth="1"/>
    <col min="9371" max="9371" width="4.7109375" style="1456" customWidth="1"/>
    <col min="9372" max="9372" width="2.5703125" style="1456" customWidth="1"/>
    <col min="9373" max="9373" width="5.28515625" style="1456" customWidth="1"/>
    <col min="9374" max="9374" width="3.5703125" style="1456" customWidth="1"/>
    <col min="9375" max="9375" width="5" style="1456" customWidth="1"/>
    <col min="9376" max="9376" width="7" style="1456" customWidth="1"/>
    <col min="9377" max="9377" width="6.7109375" style="1456" customWidth="1"/>
    <col min="9378" max="9379" width="3.28515625" style="1456" customWidth="1"/>
    <col min="9380" max="9380" width="3.42578125" style="1456" customWidth="1"/>
    <col min="9381" max="9381" width="5.5703125" style="1456" customWidth="1"/>
    <col min="9382" max="9382" width="6" style="1456" customWidth="1"/>
    <col min="9383" max="9383" width="5" style="1456" customWidth="1"/>
    <col min="9384" max="9384" width="6.5703125" style="1456" customWidth="1"/>
    <col min="9385" max="9385" width="3.7109375" style="1456" customWidth="1"/>
    <col min="9386" max="9604" width="8.85546875" style="1456"/>
    <col min="9605" max="9605" width="4.140625" style="1456" customWidth="1"/>
    <col min="9606" max="9606" width="8.42578125" style="1456" customWidth="1"/>
    <col min="9607" max="9607" width="22.28515625" style="1456" customWidth="1"/>
    <col min="9608" max="9610" width="4" style="1456" customWidth="1"/>
    <col min="9611" max="9611" width="4.42578125" style="1456" customWidth="1"/>
    <col min="9612" max="9612" width="2.5703125" style="1456" customWidth="1"/>
    <col min="9613" max="9613" width="2.7109375" style="1456" customWidth="1"/>
    <col min="9614" max="9614" width="3.28515625" style="1456" customWidth="1"/>
    <col min="9615" max="9615" width="3.7109375" style="1456" customWidth="1"/>
    <col min="9616" max="9617" width="2.42578125" style="1456" customWidth="1"/>
    <col min="9618" max="9618" width="3.5703125" style="1456" customWidth="1"/>
    <col min="9619" max="9619" width="3.140625" style="1456" customWidth="1"/>
    <col min="9620" max="9620" width="2.42578125" style="1456" customWidth="1"/>
    <col min="9621" max="9622" width="2.85546875" style="1456" customWidth="1"/>
    <col min="9623" max="9623" width="3.28515625" style="1456" customWidth="1"/>
    <col min="9624" max="9624" width="2.5703125" style="1456" customWidth="1"/>
    <col min="9625" max="9625" width="5" style="1456" customWidth="1"/>
    <col min="9626" max="9626" width="3.42578125" style="1456" customWidth="1"/>
    <col min="9627" max="9627" width="4.7109375" style="1456" customWidth="1"/>
    <col min="9628" max="9628" width="2.5703125" style="1456" customWidth="1"/>
    <col min="9629" max="9629" width="5.28515625" style="1456" customWidth="1"/>
    <col min="9630" max="9630" width="3.5703125" style="1456" customWidth="1"/>
    <col min="9631" max="9631" width="5" style="1456" customWidth="1"/>
    <col min="9632" max="9632" width="7" style="1456" customWidth="1"/>
    <col min="9633" max="9633" width="6.7109375" style="1456" customWidth="1"/>
    <col min="9634" max="9635" width="3.28515625" style="1456" customWidth="1"/>
    <col min="9636" max="9636" width="3.42578125" style="1456" customWidth="1"/>
    <col min="9637" max="9637" width="5.5703125" style="1456" customWidth="1"/>
    <col min="9638" max="9638" width="6" style="1456" customWidth="1"/>
    <col min="9639" max="9639" width="5" style="1456" customWidth="1"/>
    <col min="9640" max="9640" width="6.5703125" style="1456" customWidth="1"/>
    <col min="9641" max="9641" width="3.7109375" style="1456" customWidth="1"/>
    <col min="9642" max="9860" width="8.85546875" style="1456"/>
    <col min="9861" max="9861" width="4.140625" style="1456" customWidth="1"/>
    <col min="9862" max="9862" width="8.42578125" style="1456" customWidth="1"/>
    <col min="9863" max="9863" width="22.28515625" style="1456" customWidth="1"/>
    <col min="9864" max="9866" width="4" style="1456" customWidth="1"/>
    <col min="9867" max="9867" width="4.42578125" style="1456" customWidth="1"/>
    <col min="9868" max="9868" width="2.5703125" style="1456" customWidth="1"/>
    <col min="9869" max="9869" width="2.7109375" style="1456" customWidth="1"/>
    <col min="9870" max="9870" width="3.28515625" style="1456" customWidth="1"/>
    <col min="9871" max="9871" width="3.7109375" style="1456" customWidth="1"/>
    <col min="9872" max="9873" width="2.42578125" style="1456" customWidth="1"/>
    <col min="9874" max="9874" width="3.5703125" style="1456" customWidth="1"/>
    <col min="9875" max="9875" width="3.140625" style="1456" customWidth="1"/>
    <col min="9876" max="9876" width="2.42578125" style="1456" customWidth="1"/>
    <col min="9877" max="9878" width="2.85546875" style="1456" customWidth="1"/>
    <col min="9879" max="9879" width="3.28515625" style="1456" customWidth="1"/>
    <col min="9880" max="9880" width="2.5703125" style="1456" customWidth="1"/>
    <col min="9881" max="9881" width="5" style="1456" customWidth="1"/>
    <col min="9882" max="9882" width="3.42578125" style="1456" customWidth="1"/>
    <col min="9883" max="9883" width="4.7109375" style="1456" customWidth="1"/>
    <col min="9884" max="9884" width="2.5703125" style="1456" customWidth="1"/>
    <col min="9885" max="9885" width="5.28515625" style="1456" customWidth="1"/>
    <col min="9886" max="9886" width="3.5703125" style="1456" customWidth="1"/>
    <col min="9887" max="9887" width="5" style="1456" customWidth="1"/>
    <col min="9888" max="9888" width="7" style="1456" customWidth="1"/>
    <col min="9889" max="9889" width="6.7109375" style="1456" customWidth="1"/>
    <col min="9890" max="9891" width="3.28515625" style="1456" customWidth="1"/>
    <col min="9892" max="9892" width="3.42578125" style="1456" customWidth="1"/>
    <col min="9893" max="9893" width="5.5703125" style="1456" customWidth="1"/>
    <col min="9894" max="9894" width="6" style="1456" customWidth="1"/>
    <col min="9895" max="9895" width="5" style="1456" customWidth="1"/>
    <col min="9896" max="9896" width="6.5703125" style="1456" customWidth="1"/>
    <col min="9897" max="9897" width="3.7109375" style="1456" customWidth="1"/>
    <col min="9898" max="10116" width="8.85546875" style="1456"/>
    <col min="10117" max="10117" width="4.140625" style="1456" customWidth="1"/>
    <col min="10118" max="10118" width="8.42578125" style="1456" customWidth="1"/>
    <col min="10119" max="10119" width="22.28515625" style="1456" customWidth="1"/>
    <col min="10120" max="10122" width="4" style="1456" customWidth="1"/>
    <col min="10123" max="10123" width="4.42578125" style="1456" customWidth="1"/>
    <col min="10124" max="10124" width="2.5703125" style="1456" customWidth="1"/>
    <col min="10125" max="10125" width="2.7109375" style="1456" customWidth="1"/>
    <col min="10126" max="10126" width="3.28515625" style="1456" customWidth="1"/>
    <col min="10127" max="10127" width="3.7109375" style="1456" customWidth="1"/>
    <col min="10128" max="10129" width="2.42578125" style="1456" customWidth="1"/>
    <col min="10130" max="10130" width="3.5703125" style="1456" customWidth="1"/>
    <col min="10131" max="10131" width="3.140625" style="1456" customWidth="1"/>
    <col min="10132" max="10132" width="2.42578125" style="1456" customWidth="1"/>
    <col min="10133" max="10134" width="2.85546875" style="1456" customWidth="1"/>
    <col min="10135" max="10135" width="3.28515625" style="1456" customWidth="1"/>
    <col min="10136" max="10136" width="2.5703125" style="1456" customWidth="1"/>
    <col min="10137" max="10137" width="5" style="1456" customWidth="1"/>
    <col min="10138" max="10138" width="3.42578125" style="1456" customWidth="1"/>
    <col min="10139" max="10139" width="4.7109375" style="1456" customWidth="1"/>
    <col min="10140" max="10140" width="2.5703125" style="1456" customWidth="1"/>
    <col min="10141" max="10141" width="5.28515625" style="1456" customWidth="1"/>
    <col min="10142" max="10142" width="3.5703125" style="1456" customWidth="1"/>
    <col min="10143" max="10143" width="5" style="1456" customWidth="1"/>
    <col min="10144" max="10144" width="7" style="1456" customWidth="1"/>
    <col min="10145" max="10145" width="6.7109375" style="1456" customWidth="1"/>
    <col min="10146" max="10147" width="3.28515625" style="1456" customWidth="1"/>
    <col min="10148" max="10148" width="3.42578125" style="1456" customWidth="1"/>
    <col min="10149" max="10149" width="5.5703125" style="1456" customWidth="1"/>
    <col min="10150" max="10150" width="6" style="1456" customWidth="1"/>
    <col min="10151" max="10151" width="5" style="1456" customWidth="1"/>
    <col min="10152" max="10152" width="6.5703125" style="1456" customWidth="1"/>
    <col min="10153" max="10153" width="3.7109375" style="1456" customWidth="1"/>
    <col min="10154" max="10372" width="8.85546875" style="1456"/>
    <col min="10373" max="10373" width="4.140625" style="1456" customWidth="1"/>
    <col min="10374" max="10374" width="8.42578125" style="1456" customWidth="1"/>
    <col min="10375" max="10375" width="22.28515625" style="1456" customWidth="1"/>
    <col min="10376" max="10378" width="4" style="1456" customWidth="1"/>
    <col min="10379" max="10379" width="4.42578125" style="1456" customWidth="1"/>
    <col min="10380" max="10380" width="2.5703125" style="1456" customWidth="1"/>
    <col min="10381" max="10381" width="2.7109375" style="1456" customWidth="1"/>
    <col min="10382" max="10382" width="3.28515625" style="1456" customWidth="1"/>
    <col min="10383" max="10383" width="3.7109375" style="1456" customWidth="1"/>
    <col min="10384" max="10385" width="2.42578125" style="1456" customWidth="1"/>
    <col min="10386" max="10386" width="3.5703125" style="1456" customWidth="1"/>
    <col min="10387" max="10387" width="3.140625" style="1456" customWidth="1"/>
    <col min="10388" max="10388" width="2.42578125" style="1456" customWidth="1"/>
    <col min="10389" max="10390" width="2.85546875" style="1456" customWidth="1"/>
    <col min="10391" max="10391" width="3.28515625" style="1456" customWidth="1"/>
    <col min="10392" max="10392" width="2.5703125" style="1456" customWidth="1"/>
    <col min="10393" max="10393" width="5" style="1456" customWidth="1"/>
    <col min="10394" max="10394" width="3.42578125" style="1456" customWidth="1"/>
    <col min="10395" max="10395" width="4.7109375" style="1456" customWidth="1"/>
    <col min="10396" max="10396" width="2.5703125" style="1456" customWidth="1"/>
    <col min="10397" max="10397" width="5.28515625" style="1456" customWidth="1"/>
    <col min="10398" max="10398" width="3.5703125" style="1456" customWidth="1"/>
    <col min="10399" max="10399" width="5" style="1456" customWidth="1"/>
    <col min="10400" max="10400" width="7" style="1456" customWidth="1"/>
    <col min="10401" max="10401" width="6.7109375" style="1456" customWidth="1"/>
    <col min="10402" max="10403" width="3.28515625" style="1456" customWidth="1"/>
    <col min="10404" max="10404" width="3.42578125" style="1456" customWidth="1"/>
    <col min="10405" max="10405" width="5.5703125" style="1456" customWidth="1"/>
    <col min="10406" max="10406" width="6" style="1456" customWidth="1"/>
    <col min="10407" max="10407" width="5" style="1456" customWidth="1"/>
    <col min="10408" max="10408" width="6.5703125" style="1456" customWidth="1"/>
    <col min="10409" max="10409" width="3.7109375" style="1456" customWidth="1"/>
    <col min="10410" max="10628" width="8.85546875" style="1456"/>
    <col min="10629" max="10629" width="4.140625" style="1456" customWidth="1"/>
    <col min="10630" max="10630" width="8.42578125" style="1456" customWidth="1"/>
    <col min="10631" max="10631" width="22.28515625" style="1456" customWidth="1"/>
    <col min="10632" max="10634" width="4" style="1456" customWidth="1"/>
    <col min="10635" max="10635" width="4.42578125" style="1456" customWidth="1"/>
    <col min="10636" max="10636" width="2.5703125" style="1456" customWidth="1"/>
    <col min="10637" max="10637" width="2.7109375" style="1456" customWidth="1"/>
    <col min="10638" max="10638" width="3.28515625" style="1456" customWidth="1"/>
    <col min="10639" max="10639" width="3.7109375" style="1456" customWidth="1"/>
    <col min="10640" max="10641" width="2.42578125" style="1456" customWidth="1"/>
    <col min="10642" max="10642" width="3.5703125" style="1456" customWidth="1"/>
    <col min="10643" max="10643" width="3.140625" style="1456" customWidth="1"/>
    <col min="10644" max="10644" width="2.42578125" style="1456" customWidth="1"/>
    <col min="10645" max="10646" width="2.85546875" style="1456" customWidth="1"/>
    <col min="10647" max="10647" width="3.28515625" style="1456" customWidth="1"/>
    <col min="10648" max="10648" width="2.5703125" style="1456" customWidth="1"/>
    <col min="10649" max="10649" width="5" style="1456" customWidth="1"/>
    <col min="10650" max="10650" width="3.42578125" style="1456" customWidth="1"/>
    <col min="10651" max="10651" width="4.7109375" style="1456" customWidth="1"/>
    <col min="10652" max="10652" width="2.5703125" style="1456" customWidth="1"/>
    <col min="10653" max="10653" width="5.28515625" style="1456" customWidth="1"/>
    <col min="10654" max="10654" width="3.5703125" style="1456" customWidth="1"/>
    <col min="10655" max="10655" width="5" style="1456" customWidth="1"/>
    <col min="10656" max="10656" width="7" style="1456" customWidth="1"/>
    <col min="10657" max="10657" width="6.7109375" style="1456" customWidth="1"/>
    <col min="10658" max="10659" width="3.28515625" style="1456" customWidth="1"/>
    <col min="10660" max="10660" width="3.42578125" style="1456" customWidth="1"/>
    <col min="10661" max="10661" width="5.5703125" style="1456" customWidth="1"/>
    <col min="10662" max="10662" width="6" style="1456" customWidth="1"/>
    <col min="10663" max="10663" width="5" style="1456" customWidth="1"/>
    <col min="10664" max="10664" width="6.5703125" style="1456" customWidth="1"/>
    <col min="10665" max="10665" width="3.7109375" style="1456" customWidth="1"/>
    <col min="10666" max="10884" width="8.85546875" style="1456"/>
    <col min="10885" max="10885" width="4.140625" style="1456" customWidth="1"/>
    <col min="10886" max="10886" width="8.42578125" style="1456" customWidth="1"/>
    <col min="10887" max="10887" width="22.28515625" style="1456" customWidth="1"/>
    <col min="10888" max="10890" width="4" style="1456" customWidth="1"/>
    <col min="10891" max="10891" width="4.42578125" style="1456" customWidth="1"/>
    <col min="10892" max="10892" width="2.5703125" style="1456" customWidth="1"/>
    <col min="10893" max="10893" width="2.7109375" style="1456" customWidth="1"/>
    <col min="10894" max="10894" width="3.28515625" style="1456" customWidth="1"/>
    <col min="10895" max="10895" width="3.7109375" style="1456" customWidth="1"/>
    <col min="10896" max="10897" width="2.42578125" style="1456" customWidth="1"/>
    <col min="10898" max="10898" width="3.5703125" style="1456" customWidth="1"/>
    <col min="10899" max="10899" width="3.140625" style="1456" customWidth="1"/>
    <col min="10900" max="10900" width="2.42578125" style="1456" customWidth="1"/>
    <col min="10901" max="10902" width="2.85546875" style="1456" customWidth="1"/>
    <col min="10903" max="10903" width="3.28515625" style="1456" customWidth="1"/>
    <col min="10904" max="10904" width="2.5703125" style="1456" customWidth="1"/>
    <col min="10905" max="10905" width="5" style="1456" customWidth="1"/>
    <col min="10906" max="10906" width="3.42578125" style="1456" customWidth="1"/>
    <col min="10907" max="10907" width="4.7109375" style="1456" customWidth="1"/>
    <col min="10908" max="10908" width="2.5703125" style="1456" customWidth="1"/>
    <col min="10909" max="10909" width="5.28515625" style="1456" customWidth="1"/>
    <col min="10910" max="10910" width="3.5703125" style="1456" customWidth="1"/>
    <col min="10911" max="10911" width="5" style="1456" customWidth="1"/>
    <col min="10912" max="10912" width="7" style="1456" customWidth="1"/>
    <col min="10913" max="10913" width="6.7109375" style="1456" customWidth="1"/>
    <col min="10914" max="10915" width="3.28515625" style="1456" customWidth="1"/>
    <col min="10916" max="10916" width="3.42578125" style="1456" customWidth="1"/>
    <col min="10917" max="10917" width="5.5703125" style="1456" customWidth="1"/>
    <col min="10918" max="10918" width="6" style="1456" customWidth="1"/>
    <col min="10919" max="10919" width="5" style="1456" customWidth="1"/>
    <col min="10920" max="10920" width="6.5703125" style="1456" customWidth="1"/>
    <col min="10921" max="10921" width="3.7109375" style="1456" customWidth="1"/>
    <col min="10922" max="11140" width="8.85546875" style="1456"/>
    <col min="11141" max="11141" width="4.140625" style="1456" customWidth="1"/>
    <col min="11142" max="11142" width="8.42578125" style="1456" customWidth="1"/>
    <col min="11143" max="11143" width="22.28515625" style="1456" customWidth="1"/>
    <col min="11144" max="11146" width="4" style="1456" customWidth="1"/>
    <col min="11147" max="11147" width="4.42578125" style="1456" customWidth="1"/>
    <col min="11148" max="11148" width="2.5703125" style="1456" customWidth="1"/>
    <col min="11149" max="11149" width="2.7109375" style="1456" customWidth="1"/>
    <col min="11150" max="11150" width="3.28515625" style="1456" customWidth="1"/>
    <col min="11151" max="11151" width="3.7109375" style="1456" customWidth="1"/>
    <col min="11152" max="11153" width="2.42578125" style="1456" customWidth="1"/>
    <col min="11154" max="11154" width="3.5703125" style="1456" customWidth="1"/>
    <col min="11155" max="11155" width="3.140625" style="1456" customWidth="1"/>
    <col min="11156" max="11156" width="2.42578125" style="1456" customWidth="1"/>
    <col min="11157" max="11158" width="2.85546875" style="1456" customWidth="1"/>
    <col min="11159" max="11159" width="3.28515625" style="1456" customWidth="1"/>
    <col min="11160" max="11160" width="2.5703125" style="1456" customWidth="1"/>
    <col min="11161" max="11161" width="5" style="1456" customWidth="1"/>
    <col min="11162" max="11162" width="3.42578125" style="1456" customWidth="1"/>
    <col min="11163" max="11163" width="4.7109375" style="1456" customWidth="1"/>
    <col min="11164" max="11164" width="2.5703125" style="1456" customWidth="1"/>
    <col min="11165" max="11165" width="5.28515625" style="1456" customWidth="1"/>
    <col min="11166" max="11166" width="3.5703125" style="1456" customWidth="1"/>
    <col min="11167" max="11167" width="5" style="1456" customWidth="1"/>
    <col min="11168" max="11168" width="7" style="1456" customWidth="1"/>
    <col min="11169" max="11169" width="6.7109375" style="1456" customWidth="1"/>
    <col min="11170" max="11171" width="3.28515625" style="1456" customWidth="1"/>
    <col min="11172" max="11172" width="3.42578125" style="1456" customWidth="1"/>
    <col min="11173" max="11173" width="5.5703125" style="1456" customWidth="1"/>
    <col min="11174" max="11174" width="6" style="1456" customWidth="1"/>
    <col min="11175" max="11175" width="5" style="1456" customWidth="1"/>
    <col min="11176" max="11176" width="6.5703125" style="1456" customWidth="1"/>
    <col min="11177" max="11177" width="3.7109375" style="1456" customWidth="1"/>
    <col min="11178" max="11396" width="8.85546875" style="1456"/>
    <col min="11397" max="11397" width="4.140625" style="1456" customWidth="1"/>
    <col min="11398" max="11398" width="8.42578125" style="1456" customWidth="1"/>
    <col min="11399" max="11399" width="22.28515625" style="1456" customWidth="1"/>
    <col min="11400" max="11402" width="4" style="1456" customWidth="1"/>
    <col min="11403" max="11403" width="4.42578125" style="1456" customWidth="1"/>
    <col min="11404" max="11404" width="2.5703125" style="1456" customWidth="1"/>
    <col min="11405" max="11405" width="2.7109375" style="1456" customWidth="1"/>
    <col min="11406" max="11406" width="3.28515625" style="1456" customWidth="1"/>
    <col min="11407" max="11407" width="3.7109375" style="1456" customWidth="1"/>
    <col min="11408" max="11409" width="2.42578125" style="1456" customWidth="1"/>
    <col min="11410" max="11410" width="3.5703125" style="1456" customWidth="1"/>
    <col min="11411" max="11411" width="3.140625" style="1456" customWidth="1"/>
    <col min="11412" max="11412" width="2.42578125" style="1456" customWidth="1"/>
    <col min="11413" max="11414" width="2.85546875" style="1456" customWidth="1"/>
    <col min="11415" max="11415" width="3.28515625" style="1456" customWidth="1"/>
    <col min="11416" max="11416" width="2.5703125" style="1456" customWidth="1"/>
    <col min="11417" max="11417" width="5" style="1456" customWidth="1"/>
    <col min="11418" max="11418" width="3.42578125" style="1456" customWidth="1"/>
    <col min="11419" max="11419" width="4.7109375" style="1456" customWidth="1"/>
    <col min="11420" max="11420" width="2.5703125" style="1456" customWidth="1"/>
    <col min="11421" max="11421" width="5.28515625" style="1456" customWidth="1"/>
    <col min="11422" max="11422" width="3.5703125" style="1456" customWidth="1"/>
    <col min="11423" max="11423" width="5" style="1456" customWidth="1"/>
    <col min="11424" max="11424" width="7" style="1456" customWidth="1"/>
    <col min="11425" max="11425" width="6.7109375" style="1456" customWidth="1"/>
    <col min="11426" max="11427" width="3.28515625" style="1456" customWidth="1"/>
    <col min="11428" max="11428" width="3.42578125" style="1456" customWidth="1"/>
    <col min="11429" max="11429" width="5.5703125" style="1456" customWidth="1"/>
    <col min="11430" max="11430" width="6" style="1456" customWidth="1"/>
    <col min="11431" max="11431" width="5" style="1456" customWidth="1"/>
    <col min="11432" max="11432" width="6.5703125" style="1456" customWidth="1"/>
    <col min="11433" max="11433" width="3.7109375" style="1456" customWidth="1"/>
    <col min="11434" max="11652" width="8.85546875" style="1456"/>
    <col min="11653" max="11653" width="4.140625" style="1456" customWidth="1"/>
    <col min="11654" max="11654" width="8.42578125" style="1456" customWidth="1"/>
    <col min="11655" max="11655" width="22.28515625" style="1456" customWidth="1"/>
    <col min="11656" max="11658" width="4" style="1456" customWidth="1"/>
    <col min="11659" max="11659" width="4.42578125" style="1456" customWidth="1"/>
    <col min="11660" max="11660" width="2.5703125" style="1456" customWidth="1"/>
    <col min="11661" max="11661" width="2.7109375" style="1456" customWidth="1"/>
    <col min="11662" max="11662" width="3.28515625" style="1456" customWidth="1"/>
    <col min="11663" max="11663" width="3.7109375" style="1456" customWidth="1"/>
    <col min="11664" max="11665" width="2.42578125" style="1456" customWidth="1"/>
    <col min="11666" max="11666" width="3.5703125" style="1456" customWidth="1"/>
    <col min="11667" max="11667" width="3.140625" style="1456" customWidth="1"/>
    <col min="11668" max="11668" width="2.42578125" style="1456" customWidth="1"/>
    <col min="11669" max="11670" width="2.85546875" style="1456" customWidth="1"/>
    <col min="11671" max="11671" width="3.28515625" style="1456" customWidth="1"/>
    <col min="11672" max="11672" width="2.5703125" style="1456" customWidth="1"/>
    <col min="11673" max="11673" width="5" style="1456" customWidth="1"/>
    <col min="11674" max="11674" width="3.42578125" style="1456" customWidth="1"/>
    <col min="11675" max="11675" width="4.7109375" style="1456" customWidth="1"/>
    <col min="11676" max="11676" width="2.5703125" style="1456" customWidth="1"/>
    <col min="11677" max="11677" width="5.28515625" style="1456" customWidth="1"/>
    <col min="11678" max="11678" width="3.5703125" style="1456" customWidth="1"/>
    <col min="11679" max="11679" width="5" style="1456" customWidth="1"/>
    <col min="11680" max="11680" width="7" style="1456" customWidth="1"/>
    <col min="11681" max="11681" width="6.7109375" style="1456" customWidth="1"/>
    <col min="11682" max="11683" width="3.28515625" style="1456" customWidth="1"/>
    <col min="11684" max="11684" width="3.42578125" style="1456" customWidth="1"/>
    <col min="11685" max="11685" width="5.5703125" style="1456" customWidth="1"/>
    <col min="11686" max="11686" width="6" style="1456" customWidth="1"/>
    <col min="11687" max="11687" width="5" style="1456" customWidth="1"/>
    <col min="11688" max="11688" width="6.5703125" style="1456" customWidth="1"/>
    <col min="11689" max="11689" width="3.7109375" style="1456" customWidth="1"/>
    <col min="11690" max="11908" width="8.85546875" style="1456"/>
    <col min="11909" max="11909" width="4.140625" style="1456" customWidth="1"/>
    <col min="11910" max="11910" width="8.42578125" style="1456" customWidth="1"/>
    <col min="11911" max="11911" width="22.28515625" style="1456" customWidth="1"/>
    <col min="11912" max="11914" width="4" style="1456" customWidth="1"/>
    <col min="11915" max="11915" width="4.42578125" style="1456" customWidth="1"/>
    <col min="11916" max="11916" width="2.5703125" style="1456" customWidth="1"/>
    <col min="11917" max="11917" width="2.7109375" style="1456" customWidth="1"/>
    <col min="11918" max="11918" width="3.28515625" style="1456" customWidth="1"/>
    <col min="11919" max="11919" width="3.7109375" style="1456" customWidth="1"/>
    <col min="11920" max="11921" width="2.42578125" style="1456" customWidth="1"/>
    <col min="11922" max="11922" width="3.5703125" style="1456" customWidth="1"/>
    <col min="11923" max="11923" width="3.140625" style="1456" customWidth="1"/>
    <col min="11924" max="11924" width="2.42578125" style="1456" customWidth="1"/>
    <col min="11925" max="11926" width="2.85546875" style="1456" customWidth="1"/>
    <col min="11927" max="11927" width="3.28515625" style="1456" customWidth="1"/>
    <col min="11928" max="11928" width="2.5703125" style="1456" customWidth="1"/>
    <col min="11929" max="11929" width="5" style="1456" customWidth="1"/>
    <col min="11930" max="11930" width="3.42578125" style="1456" customWidth="1"/>
    <col min="11931" max="11931" width="4.7109375" style="1456" customWidth="1"/>
    <col min="11932" max="11932" width="2.5703125" style="1456" customWidth="1"/>
    <col min="11933" max="11933" width="5.28515625" style="1456" customWidth="1"/>
    <col min="11934" max="11934" width="3.5703125" style="1456" customWidth="1"/>
    <col min="11935" max="11935" width="5" style="1456" customWidth="1"/>
    <col min="11936" max="11936" width="7" style="1456" customWidth="1"/>
    <col min="11937" max="11937" width="6.7109375" style="1456" customWidth="1"/>
    <col min="11938" max="11939" width="3.28515625" style="1456" customWidth="1"/>
    <col min="11940" max="11940" width="3.42578125" style="1456" customWidth="1"/>
    <col min="11941" max="11941" width="5.5703125" style="1456" customWidth="1"/>
    <col min="11942" max="11942" width="6" style="1456" customWidth="1"/>
    <col min="11943" max="11943" width="5" style="1456" customWidth="1"/>
    <col min="11944" max="11944" width="6.5703125" style="1456" customWidth="1"/>
    <col min="11945" max="11945" width="3.7109375" style="1456" customWidth="1"/>
    <col min="11946" max="12164" width="8.85546875" style="1456"/>
    <col min="12165" max="12165" width="4.140625" style="1456" customWidth="1"/>
    <col min="12166" max="12166" width="8.42578125" style="1456" customWidth="1"/>
    <col min="12167" max="12167" width="22.28515625" style="1456" customWidth="1"/>
    <col min="12168" max="12170" width="4" style="1456" customWidth="1"/>
    <col min="12171" max="12171" width="4.42578125" style="1456" customWidth="1"/>
    <col min="12172" max="12172" width="2.5703125" style="1456" customWidth="1"/>
    <col min="12173" max="12173" width="2.7109375" style="1456" customWidth="1"/>
    <col min="12174" max="12174" width="3.28515625" style="1456" customWidth="1"/>
    <col min="12175" max="12175" width="3.7109375" style="1456" customWidth="1"/>
    <col min="12176" max="12177" width="2.42578125" style="1456" customWidth="1"/>
    <col min="12178" max="12178" width="3.5703125" style="1456" customWidth="1"/>
    <col min="12179" max="12179" width="3.140625" style="1456" customWidth="1"/>
    <col min="12180" max="12180" width="2.42578125" style="1456" customWidth="1"/>
    <col min="12181" max="12182" width="2.85546875" style="1456" customWidth="1"/>
    <col min="12183" max="12183" width="3.28515625" style="1456" customWidth="1"/>
    <col min="12184" max="12184" width="2.5703125" style="1456" customWidth="1"/>
    <col min="12185" max="12185" width="5" style="1456" customWidth="1"/>
    <col min="12186" max="12186" width="3.42578125" style="1456" customWidth="1"/>
    <col min="12187" max="12187" width="4.7109375" style="1456" customWidth="1"/>
    <col min="12188" max="12188" width="2.5703125" style="1456" customWidth="1"/>
    <col min="12189" max="12189" width="5.28515625" style="1456" customWidth="1"/>
    <col min="12190" max="12190" width="3.5703125" style="1456" customWidth="1"/>
    <col min="12191" max="12191" width="5" style="1456" customWidth="1"/>
    <col min="12192" max="12192" width="7" style="1456" customWidth="1"/>
    <col min="12193" max="12193" width="6.7109375" style="1456" customWidth="1"/>
    <col min="12194" max="12195" width="3.28515625" style="1456" customWidth="1"/>
    <col min="12196" max="12196" width="3.42578125" style="1456" customWidth="1"/>
    <col min="12197" max="12197" width="5.5703125" style="1456" customWidth="1"/>
    <col min="12198" max="12198" width="6" style="1456" customWidth="1"/>
    <col min="12199" max="12199" width="5" style="1456" customWidth="1"/>
    <col min="12200" max="12200" width="6.5703125" style="1456" customWidth="1"/>
    <col min="12201" max="12201" width="3.7109375" style="1456" customWidth="1"/>
    <col min="12202" max="12420" width="8.85546875" style="1456"/>
    <col min="12421" max="12421" width="4.140625" style="1456" customWidth="1"/>
    <col min="12422" max="12422" width="8.42578125" style="1456" customWidth="1"/>
    <col min="12423" max="12423" width="22.28515625" style="1456" customWidth="1"/>
    <col min="12424" max="12426" width="4" style="1456" customWidth="1"/>
    <col min="12427" max="12427" width="4.42578125" style="1456" customWidth="1"/>
    <col min="12428" max="12428" width="2.5703125" style="1456" customWidth="1"/>
    <col min="12429" max="12429" width="2.7109375" style="1456" customWidth="1"/>
    <col min="12430" max="12430" width="3.28515625" style="1456" customWidth="1"/>
    <col min="12431" max="12431" width="3.7109375" style="1456" customWidth="1"/>
    <col min="12432" max="12433" width="2.42578125" style="1456" customWidth="1"/>
    <col min="12434" max="12434" width="3.5703125" style="1456" customWidth="1"/>
    <col min="12435" max="12435" width="3.140625" style="1456" customWidth="1"/>
    <col min="12436" max="12436" width="2.42578125" style="1456" customWidth="1"/>
    <col min="12437" max="12438" width="2.85546875" style="1456" customWidth="1"/>
    <col min="12439" max="12439" width="3.28515625" style="1456" customWidth="1"/>
    <col min="12440" max="12440" width="2.5703125" style="1456" customWidth="1"/>
    <col min="12441" max="12441" width="5" style="1456" customWidth="1"/>
    <col min="12442" max="12442" width="3.42578125" style="1456" customWidth="1"/>
    <col min="12443" max="12443" width="4.7109375" style="1456" customWidth="1"/>
    <col min="12444" max="12444" width="2.5703125" style="1456" customWidth="1"/>
    <col min="12445" max="12445" width="5.28515625" style="1456" customWidth="1"/>
    <col min="12446" max="12446" width="3.5703125" style="1456" customWidth="1"/>
    <col min="12447" max="12447" width="5" style="1456" customWidth="1"/>
    <col min="12448" max="12448" width="7" style="1456" customWidth="1"/>
    <col min="12449" max="12449" width="6.7109375" style="1456" customWidth="1"/>
    <col min="12450" max="12451" width="3.28515625" style="1456" customWidth="1"/>
    <col min="12452" max="12452" width="3.42578125" style="1456" customWidth="1"/>
    <col min="12453" max="12453" width="5.5703125" style="1456" customWidth="1"/>
    <col min="12454" max="12454" width="6" style="1456" customWidth="1"/>
    <col min="12455" max="12455" width="5" style="1456" customWidth="1"/>
    <col min="12456" max="12456" width="6.5703125" style="1456" customWidth="1"/>
    <col min="12457" max="12457" width="3.7109375" style="1456" customWidth="1"/>
    <col min="12458" max="12676" width="8.85546875" style="1456"/>
    <col min="12677" max="12677" width="4.140625" style="1456" customWidth="1"/>
    <col min="12678" max="12678" width="8.42578125" style="1456" customWidth="1"/>
    <col min="12679" max="12679" width="22.28515625" style="1456" customWidth="1"/>
    <col min="12680" max="12682" width="4" style="1456" customWidth="1"/>
    <col min="12683" max="12683" width="4.42578125" style="1456" customWidth="1"/>
    <col min="12684" max="12684" width="2.5703125" style="1456" customWidth="1"/>
    <col min="12685" max="12685" width="2.7109375" style="1456" customWidth="1"/>
    <col min="12686" max="12686" width="3.28515625" style="1456" customWidth="1"/>
    <col min="12687" max="12687" width="3.7109375" style="1456" customWidth="1"/>
    <col min="12688" max="12689" width="2.42578125" style="1456" customWidth="1"/>
    <col min="12690" max="12690" width="3.5703125" style="1456" customWidth="1"/>
    <col min="12691" max="12691" width="3.140625" style="1456" customWidth="1"/>
    <col min="12692" max="12692" width="2.42578125" style="1456" customWidth="1"/>
    <col min="12693" max="12694" width="2.85546875" style="1456" customWidth="1"/>
    <col min="12695" max="12695" width="3.28515625" style="1456" customWidth="1"/>
    <col min="12696" max="12696" width="2.5703125" style="1456" customWidth="1"/>
    <col min="12697" max="12697" width="5" style="1456" customWidth="1"/>
    <col min="12698" max="12698" width="3.42578125" style="1456" customWidth="1"/>
    <col min="12699" max="12699" width="4.7109375" style="1456" customWidth="1"/>
    <col min="12700" max="12700" width="2.5703125" style="1456" customWidth="1"/>
    <col min="12701" max="12701" width="5.28515625" style="1456" customWidth="1"/>
    <col min="12702" max="12702" width="3.5703125" style="1456" customWidth="1"/>
    <col min="12703" max="12703" width="5" style="1456" customWidth="1"/>
    <col min="12704" max="12704" width="7" style="1456" customWidth="1"/>
    <col min="12705" max="12705" width="6.7109375" style="1456" customWidth="1"/>
    <col min="12706" max="12707" width="3.28515625" style="1456" customWidth="1"/>
    <col min="12708" max="12708" width="3.42578125" style="1456" customWidth="1"/>
    <col min="12709" max="12709" width="5.5703125" style="1456" customWidth="1"/>
    <col min="12710" max="12710" width="6" style="1456" customWidth="1"/>
    <col min="12711" max="12711" width="5" style="1456" customWidth="1"/>
    <col min="12712" max="12712" width="6.5703125" style="1456" customWidth="1"/>
    <col min="12713" max="12713" width="3.7109375" style="1456" customWidth="1"/>
    <col min="12714" max="12932" width="8.85546875" style="1456"/>
    <col min="12933" max="12933" width="4.140625" style="1456" customWidth="1"/>
    <col min="12934" max="12934" width="8.42578125" style="1456" customWidth="1"/>
    <col min="12935" max="12935" width="22.28515625" style="1456" customWidth="1"/>
    <col min="12936" max="12938" width="4" style="1456" customWidth="1"/>
    <col min="12939" max="12939" width="4.42578125" style="1456" customWidth="1"/>
    <col min="12940" max="12940" width="2.5703125" style="1456" customWidth="1"/>
    <col min="12941" max="12941" width="2.7109375" style="1456" customWidth="1"/>
    <col min="12942" max="12942" width="3.28515625" style="1456" customWidth="1"/>
    <col min="12943" max="12943" width="3.7109375" style="1456" customWidth="1"/>
    <col min="12944" max="12945" width="2.42578125" style="1456" customWidth="1"/>
    <col min="12946" max="12946" width="3.5703125" style="1456" customWidth="1"/>
    <col min="12947" max="12947" width="3.140625" style="1456" customWidth="1"/>
    <col min="12948" max="12948" width="2.42578125" style="1456" customWidth="1"/>
    <col min="12949" max="12950" width="2.85546875" style="1456" customWidth="1"/>
    <col min="12951" max="12951" width="3.28515625" style="1456" customWidth="1"/>
    <col min="12952" max="12952" width="2.5703125" style="1456" customWidth="1"/>
    <col min="12953" max="12953" width="5" style="1456" customWidth="1"/>
    <col min="12954" max="12954" width="3.42578125" style="1456" customWidth="1"/>
    <col min="12955" max="12955" width="4.7109375" style="1456" customWidth="1"/>
    <col min="12956" max="12956" width="2.5703125" style="1456" customWidth="1"/>
    <col min="12957" max="12957" width="5.28515625" style="1456" customWidth="1"/>
    <col min="12958" max="12958" width="3.5703125" style="1456" customWidth="1"/>
    <col min="12959" max="12959" width="5" style="1456" customWidth="1"/>
    <col min="12960" max="12960" width="7" style="1456" customWidth="1"/>
    <col min="12961" max="12961" width="6.7109375" style="1456" customWidth="1"/>
    <col min="12962" max="12963" width="3.28515625" style="1456" customWidth="1"/>
    <col min="12964" max="12964" width="3.42578125" style="1456" customWidth="1"/>
    <col min="12965" max="12965" width="5.5703125" style="1456" customWidth="1"/>
    <col min="12966" max="12966" width="6" style="1456" customWidth="1"/>
    <col min="12967" max="12967" width="5" style="1456" customWidth="1"/>
    <col min="12968" max="12968" width="6.5703125" style="1456" customWidth="1"/>
    <col min="12969" max="12969" width="3.7109375" style="1456" customWidth="1"/>
    <col min="12970" max="13188" width="8.85546875" style="1456"/>
    <col min="13189" max="13189" width="4.140625" style="1456" customWidth="1"/>
    <col min="13190" max="13190" width="8.42578125" style="1456" customWidth="1"/>
    <col min="13191" max="13191" width="22.28515625" style="1456" customWidth="1"/>
    <col min="13192" max="13194" width="4" style="1456" customWidth="1"/>
    <col min="13195" max="13195" width="4.42578125" style="1456" customWidth="1"/>
    <col min="13196" max="13196" width="2.5703125" style="1456" customWidth="1"/>
    <col min="13197" max="13197" width="2.7109375" style="1456" customWidth="1"/>
    <col min="13198" max="13198" width="3.28515625" style="1456" customWidth="1"/>
    <col min="13199" max="13199" width="3.7109375" style="1456" customWidth="1"/>
    <col min="13200" max="13201" width="2.42578125" style="1456" customWidth="1"/>
    <col min="13202" max="13202" width="3.5703125" style="1456" customWidth="1"/>
    <col min="13203" max="13203" width="3.140625" style="1456" customWidth="1"/>
    <col min="13204" max="13204" width="2.42578125" style="1456" customWidth="1"/>
    <col min="13205" max="13206" width="2.85546875" style="1456" customWidth="1"/>
    <col min="13207" max="13207" width="3.28515625" style="1456" customWidth="1"/>
    <col min="13208" max="13208" width="2.5703125" style="1456" customWidth="1"/>
    <col min="13209" max="13209" width="5" style="1456" customWidth="1"/>
    <col min="13210" max="13210" width="3.42578125" style="1456" customWidth="1"/>
    <col min="13211" max="13211" width="4.7109375" style="1456" customWidth="1"/>
    <col min="13212" max="13212" width="2.5703125" style="1456" customWidth="1"/>
    <col min="13213" max="13213" width="5.28515625" style="1456" customWidth="1"/>
    <col min="13214" max="13214" width="3.5703125" style="1456" customWidth="1"/>
    <col min="13215" max="13215" width="5" style="1456" customWidth="1"/>
    <col min="13216" max="13216" width="7" style="1456" customWidth="1"/>
    <col min="13217" max="13217" width="6.7109375" style="1456" customWidth="1"/>
    <col min="13218" max="13219" width="3.28515625" style="1456" customWidth="1"/>
    <col min="13220" max="13220" width="3.42578125" style="1456" customWidth="1"/>
    <col min="13221" max="13221" width="5.5703125" style="1456" customWidth="1"/>
    <col min="13222" max="13222" width="6" style="1456" customWidth="1"/>
    <col min="13223" max="13223" width="5" style="1456" customWidth="1"/>
    <col min="13224" max="13224" width="6.5703125" style="1456" customWidth="1"/>
    <col min="13225" max="13225" width="3.7109375" style="1456" customWidth="1"/>
    <col min="13226" max="13444" width="8.85546875" style="1456"/>
    <col min="13445" max="13445" width="4.140625" style="1456" customWidth="1"/>
    <col min="13446" max="13446" width="8.42578125" style="1456" customWidth="1"/>
    <col min="13447" max="13447" width="22.28515625" style="1456" customWidth="1"/>
    <col min="13448" max="13450" width="4" style="1456" customWidth="1"/>
    <col min="13451" max="13451" width="4.42578125" style="1456" customWidth="1"/>
    <col min="13452" max="13452" width="2.5703125" style="1456" customWidth="1"/>
    <col min="13453" max="13453" width="2.7109375" style="1456" customWidth="1"/>
    <col min="13454" max="13454" width="3.28515625" style="1456" customWidth="1"/>
    <col min="13455" max="13455" width="3.7109375" style="1456" customWidth="1"/>
    <col min="13456" max="13457" width="2.42578125" style="1456" customWidth="1"/>
    <col min="13458" max="13458" width="3.5703125" style="1456" customWidth="1"/>
    <col min="13459" max="13459" width="3.140625" style="1456" customWidth="1"/>
    <col min="13460" max="13460" width="2.42578125" style="1456" customWidth="1"/>
    <col min="13461" max="13462" width="2.85546875" style="1456" customWidth="1"/>
    <col min="13463" max="13463" width="3.28515625" style="1456" customWidth="1"/>
    <col min="13464" max="13464" width="2.5703125" style="1456" customWidth="1"/>
    <col min="13465" max="13465" width="5" style="1456" customWidth="1"/>
    <col min="13466" max="13466" width="3.42578125" style="1456" customWidth="1"/>
    <col min="13467" max="13467" width="4.7109375" style="1456" customWidth="1"/>
    <col min="13468" max="13468" width="2.5703125" style="1456" customWidth="1"/>
    <col min="13469" max="13469" width="5.28515625" style="1456" customWidth="1"/>
    <col min="13470" max="13470" width="3.5703125" style="1456" customWidth="1"/>
    <col min="13471" max="13471" width="5" style="1456" customWidth="1"/>
    <col min="13472" max="13472" width="7" style="1456" customWidth="1"/>
    <col min="13473" max="13473" width="6.7109375" style="1456" customWidth="1"/>
    <col min="13474" max="13475" width="3.28515625" style="1456" customWidth="1"/>
    <col min="13476" max="13476" width="3.42578125" style="1456" customWidth="1"/>
    <col min="13477" max="13477" width="5.5703125" style="1456" customWidth="1"/>
    <col min="13478" max="13478" width="6" style="1456" customWidth="1"/>
    <col min="13479" max="13479" width="5" style="1456" customWidth="1"/>
    <col min="13480" max="13480" width="6.5703125" style="1456" customWidth="1"/>
    <col min="13481" max="13481" width="3.7109375" style="1456" customWidth="1"/>
    <col min="13482" max="13700" width="8.85546875" style="1456"/>
    <col min="13701" max="13701" width="4.140625" style="1456" customWidth="1"/>
    <col min="13702" max="13702" width="8.42578125" style="1456" customWidth="1"/>
    <col min="13703" max="13703" width="22.28515625" style="1456" customWidth="1"/>
    <col min="13704" max="13706" width="4" style="1456" customWidth="1"/>
    <col min="13707" max="13707" width="4.42578125" style="1456" customWidth="1"/>
    <col min="13708" max="13708" width="2.5703125" style="1456" customWidth="1"/>
    <col min="13709" max="13709" width="2.7109375" style="1456" customWidth="1"/>
    <col min="13710" max="13710" width="3.28515625" style="1456" customWidth="1"/>
    <col min="13711" max="13711" width="3.7109375" style="1456" customWidth="1"/>
    <col min="13712" max="13713" width="2.42578125" style="1456" customWidth="1"/>
    <col min="13714" max="13714" width="3.5703125" style="1456" customWidth="1"/>
    <col min="13715" max="13715" width="3.140625" style="1456" customWidth="1"/>
    <col min="13716" max="13716" width="2.42578125" style="1456" customWidth="1"/>
    <col min="13717" max="13718" width="2.85546875" style="1456" customWidth="1"/>
    <col min="13719" max="13719" width="3.28515625" style="1456" customWidth="1"/>
    <col min="13720" max="13720" width="2.5703125" style="1456" customWidth="1"/>
    <col min="13721" max="13721" width="5" style="1456" customWidth="1"/>
    <col min="13722" max="13722" width="3.42578125" style="1456" customWidth="1"/>
    <col min="13723" max="13723" width="4.7109375" style="1456" customWidth="1"/>
    <col min="13724" max="13724" width="2.5703125" style="1456" customWidth="1"/>
    <col min="13725" max="13725" width="5.28515625" style="1456" customWidth="1"/>
    <col min="13726" max="13726" width="3.5703125" style="1456" customWidth="1"/>
    <col min="13727" max="13727" width="5" style="1456" customWidth="1"/>
    <col min="13728" max="13728" width="7" style="1456" customWidth="1"/>
    <col min="13729" max="13729" width="6.7109375" style="1456" customWidth="1"/>
    <col min="13730" max="13731" width="3.28515625" style="1456" customWidth="1"/>
    <col min="13732" max="13732" width="3.42578125" style="1456" customWidth="1"/>
    <col min="13733" max="13733" width="5.5703125" style="1456" customWidth="1"/>
    <col min="13734" max="13734" width="6" style="1456" customWidth="1"/>
    <col min="13735" max="13735" width="5" style="1456" customWidth="1"/>
    <col min="13736" max="13736" width="6.5703125" style="1456" customWidth="1"/>
    <col min="13737" max="13737" width="3.7109375" style="1456" customWidth="1"/>
    <col min="13738" max="13956" width="8.85546875" style="1456"/>
    <col min="13957" max="13957" width="4.140625" style="1456" customWidth="1"/>
    <col min="13958" max="13958" width="8.42578125" style="1456" customWidth="1"/>
    <col min="13959" max="13959" width="22.28515625" style="1456" customWidth="1"/>
    <col min="13960" max="13962" width="4" style="1456" customWidth="1"/>
    <col min="13963" max="13963" width="4.42578125" style="1456" customWidth="1"/>
    <col min="13964" max="13964" width="2.5703125" style="1456" customWidth="1"/>
    <col min="13965" max="13965" width="2.7109375" style="1456" customWidth="1"/>
    <col min="13966" max="13966" width="3.28515625" style="1456" customWidth="1"/>
    <col min="13967" max="13967" width="3.7109375" style="1456" customWidth="1"/>
    <col min="13968" max="13969" width="2.42578125" style="1456" customWidth="1"/>
    <col min="13970" max="13970" width="3.5703125" style="1456" customWidth="1"/>
    <col min="13971" max="13971" width="3.140625" style="1456" customWidth="1"/>
    <col min="13972" max="13972" width="2.42578125" style="1456" customWidth="1"/>
    <col min="13973" max="13974" width="2.85546875" style="1456" customWidth="1"/>
    <col min="13975" max="13975" width="3.28515625" style="1456" customWidth="1"/>
    <col min="13976" max="13976" width="2.5703125" style="1456" customWidth="1"/>
    <col min="13977" max="13977" width="5" style="1456" customWidth="1"/>
    <col min="13978" max="13978" width="3.42578125" style="1456" customWidth="1"/>
    <col min="13979" max="13979" width="4.7109375" style="1456" customWidth="1"/>
    <col min="13980" max="13980" width="2.5703125" style="1456" customWidth="1"/>
    <col min="13981" max="13981" width="5.28515625" style="1456" customWidth="1"/>
    <col min="13982" max="13982" width="3.5703125" style="1456" customWidth="1"/>
    <col min="13983" max="13983" width="5" style="1456" customWidth="1"/>
    <col min="13984" max="13984" width="7" style="1456" customWidth="1"/>
    <col min="13985" max="13985" width="6.7109375" style="1456" customWidth="1"/>
    <col min="13986" max="13987" width="3.28515625" style="1456" customWidth="1"/>
    <col min="13988" max="13988" width="3.42578125" style="1456" customWidth="1"/>
    <col min="13989" max="13989" width="5.5703125" style="1456" customWidth="1"/>
    <col min="13990" max="13990" width="6" style="1456" customWidth="1"/>
    <col min="13991" max="13991" width="5" style="1456" customWidth="1"/>
    <col min="13992" max="13992" width="6.5703125" style="1456" customWidth="1"/>
    <col min="13993" max="13993" width="3.7109375" style="1456" customWidth="1"/>
    <col min="13994" max="14212" width="8.85546875" style="1456"/>
    <col min="14213" max="14213" width="4.140625" style="1456" customWidth="1"/>
    <col min="14214" max="14214" width="8.42578125" style="1456" customWidth="1"/>
    <col min="14215" max="14215" width="22.28515625" style="1456" customWidth="1"/>
    <col min="14216" max="14218" width="4" style="1456" customWidth="1"/>
    <col min="14219" max="14219" width="4.42578125" style="1456" customWidth="1"/>
    <col min="14220" max="14220" width="2.5703125" style="1456" customWidth="1"/>
    <col min="14221" max="14221" width="2.7109375" style="1456" customWidth="1"/>
    <col min="14222" max="14222" width="3.28515625" style="1456" customWidth="1"/>
    <col min="14223" max="14223" width="3.7109375" style="1456" customWidth="1"/>
    <col min="14224" max="14225" width="2.42578125" style="1456" customWidth="1"/>
    <col min="14226" max="14226" width="3.5703125" style="1456" customWidth="1"/>
    <col min="14227" max="14227" width="3.140625" style="1456" customWidth="1"/>
    <col min="14228" max="14228" width="2.42578125" style="1456" customWidth="1"/>
    <col min="14229" max="14230" width="2.85546875" style="1456" customWidth="1"/>
    <col min="14231" max="14231" width="3.28515625" style="1456" customWidth="1"/>
    <col min="14232" max="14232" width="2.5703125" style="1456" customWidth="1"/>
    <col min="14233" max="14233" width="5" style="1456" customWidth="1"/>
    <col min="14234" max="14234" width="3.42578125" style="1456" customWidth="1"/>
    <col min="14235" max="14235" width="4.7109375" style="1456" customWidth="1"/>
    <col min="14236" max="14236" width="2.5703125" style="1456" customWidth="1"/>
    <col min="14237" max="14237" width="5.28515625" style="1456" customWidth="1"/>
    <col min="14238" max="14238" width="3.5703125" style="1456" customWidth="1"/>
    <col min="14239" max="14239" width="5" style="1456" customWidth="1"/>
    <col min="14240" max="14240" width="7" style="1456" customWidth="1"/>
    <col min="14241" max="14241" width="6.7109375" style="1456" customWidth="1"/>
    <col min="14242" max="14243" width="3.28515625" style="1456" customWidth="1"/>
    <col min="14244" max="14244" width="3.42578125" style="1456" customWidth="1"/>
    <col min="14245" max="14245" width="5.5703125" style="1456" customWidth="1"/>
    <col min="14246" max="14246" width="6" style="1456" customWidth="1"/>
    <col min="14247" max="14247" width="5" style="1456" customWidth="1"/>
    <col min="14248" max="14248" width="6.5703125" style="1456" customWidth="1"/>
    <col min="14249" max="14249" width="3.7109375" style="1456" customWidth="1"/>
    <col min="14250" max="14468" width="8.85546875" style="1456"/>
    <col min="14469" max="14469" width="4.140625" style="1456" customWidth="1"/>
    <col min="14470" max="14470" width="8.42578125" style="1456" customWidth="1"/>
    <col min="14471" max="14471" width="22.28515625" style="1456" customWidth="1"/>
    <col min="14472" max="14474" width="4" style="1456" customWidth="1"/>
    <col min="14475" max="14475" width="4.42578125" style="1456" customWidth="1"/>
    <col min="14476" max="14476" width="2.5703125" style="1456" customWidth="1"/>
    <col min="14477" max="14477" width="2.7109375" style="1456" customWidth="1"/>
    <col min="14478" max="14478" width="3.28515625" style="1456" customWidth="1"/>
    <col min="14479" max="14479" width="3.7109375" style="1456" customWidth="1"/>
    <col min="14480" max="14481" width="2.42578125" style="1456" customWidth="1"/>
    <col min="14482" max="14482" width="3.5703125" style="1456" customWidth="1"/>
    <col min="14483" max="14483" width="3.140625" style="1456" customWidth="1"/>
    <col min="14484" max="14484" width="2.42578125" style="1456" customWidth="1"/>
    <col min="14485" max="14486" width="2.85546875" style="1456" customWidth="1"/>
    <col min="14487" max="14487" width="3.28515625" style="1456" customWidth="1"/>
    <col min="14488" max="14488" width="2.5703125" style="1456" customWidth="1"/>
    <col min="14489" max="14489" width="5" style="1456" customWidth="1"/>
    <col min="14490" max="14490" width="3.42578125" style="1456" customWidth="1"/>
    <col min="14491" max="14491" width="4.7109375" style="1456" customWidth="1"/>
    <col min="14492" max="14492" width="2.5703125" style="1456" customWidth="1"/>
    <col min="14493" max="14493" width="5.28515625" style="1456" customWidth="1"/>
    <col min="14494" max="14494" width="3.5703125" style="1456" customWidth="1"/>
    <col min="14495" max="14495" width="5" style="1456" customWidth="1"/>
    <col min="14496" max="14496" width="7" style="1456" customWidth="1"/>
    <col min="14497" max="14497" width="6.7109375" style="1456" customWidth="1"/>
    <col min="14498" max="14499" width="3.28515625" style="1456" customWidth="1"/>
    <col min="14500" max="14500" width="3.42578125" style="1456" customWidth="1"/>
    <col min="14501" max="14501" width="5.5703125" style="1456" customWidth="1"/>
    <col min="14502" max="14502" width="6" style="1456" customWidth="1"/>
    <col min="14503" max="14503" width="5" style="1456" customWidth="1"/>
    <col min="14504" max="14504" width="6.5703125" style="1456" customWidth="1"/>
    <col min="14505" max="14505" width="3.7109375" style="1456" customWidth="1"/>
    <col min="14506" max="14724" width="8.85546875" style="1456"/>
    <col min="14725" max="14725" width="4.140625" style="1456" customWidth="1"/>
    <col min="14726" max="14726" width="8.42578125" style="1456" customWidth="1"/>
    <col min="14727" max="14727" width="22.28515625" style="1456" customWidth="1"/>
    <col min="14728" max="14730" width="4" style="1456" customWidth="1"/>
    <col min="14731" max="14731" width="4.42578125" style="1456" customWidth="1"/>
    <col min="14732" max="14732" width="2.5703125" style="1456" customWidth="1"/>
    <col min="14733" max="14733" width="2.7109375" style="1456" customWidth="1"/>
    <col min="14734" max="14734" width="3.28515625" style="1456" customWidth="1"/>
    <col min="14735" max="14735" width="3.7109375" style="1456" customWidth="1"/>
    <col min="14736" max="14737" width="2.42578125" style="1456" customWidth="1"/>
    <col min="14738" max="14738" width="3.5703125" style="1456" customWidth="1"/>
    <col min="14739" max="14739" width="3.140625" style="1456" customWidth="1"/>
    <col min="14740" max="14740" width="2.42578125" style="1456" customWidth="1"/>
    <col min="14741" max="14742" width="2.85546875" style="1456" customWidth="1"/>
    <col min="14743" max="14743" width="3.28515625" style="1456" customWidth="1"/>
    <col min="14744" max="14744" width="2.5703125" style="1456" customWidth="1"/>
    <col min="14745" max="14745" width="5" style="1456" customWidth="1"/>
    <col min="14746" max="14746" width="3.42578125" style="1456" customWidth="1"/>
    <col min="14747" max="14747" width="4.7109375" style="1456" customWidth="1"/>
    <col min="14748" max="14748" width="2.5703125" style="1456" customWidth="1"/>
    <col min="14749" max="14749" width="5.28515625" style="1456" customWidth="1"/>
    <col min="14750" max="14750" width="3.5703125" style="1456" customWidth="1"/>
    <col min="14751" max="14751" width="5" style="1456" customWidth="1"/>
    <col min="14752" max="14752" width="7" style="1456" customWidth="1"/>
    <col min="14753" max="14753" width="6.7109375" style="1456" customWidth="1"/>
    <col min="14754" max="14755" width="3.28515625" style="1456" customWidth="1"/>
    <col min="14756" max="14756" width="3.42578125" style="1456" customWidth="1"/>
    <col min="14757" max="14757" width="5.5703125" style="1456" customWidth="1"/>
    <col min="14758" max="14758" width="6" style="1456" customWidth="1"/>
    <col min="14759" max="14759" width="5" style="1456" customWidth="1"/>
    <col min="14760" max="14760" width="6.5703125" style="1456" customWidth="1"/>
    <col min="14761" max="14761" width="3.7109375" style="1456" customWidth="1"/>
    <col min="14762" max="14980" width="8.85546875" style="1456"/>
    <col min="14981" max="14981" width="4.140625" style="1456" customWidth="1"/>
    <col min="14982" max="14982" width="8.42578125" style="1456" customWidth="1"/>
    <col min="14983" max="14983" width="22.28515625" style="1456" customWidth="1"/>
    <col min="14984" max="14986" width="4" style="1456" customWidth="1"/>
    <col min="14987" max="14987" width="4.42578125" style="1456" customWidth="1"/>
    <col min="14988" max="14988" width="2.5703125" style="1456" customWidth="1"/>
    <col min="14989" max="14989" width="2.7109375" style="1456" customWidth="1"/>
    <col min="14990" max="14990" width="3.28515625" style="1456" customWidth="1"/>
    <col min="14991" max="14991" width="3.7109375" style="1456" customWidth="1"/>
    <col min="14992" max="14993" width="2.42578125" style="1456" customWidth="1"/>
    <col min="14994" max="14994" width="3.5703125" style="1456" customWidth="1"/>
    <col min="14995" max="14995" width="3.140625" style="1456" customWidth="1"/>
    <col min="14996" max="14996" width="2.42578125" style="1456" customWidth="1"/>
    <col min="14997" max="14998" width="2.85546875" style="1456" customWidth="1"/>
    <col min="14999" max="14999" width="3.28515625" style="1456" customWidth="1"/>
    <col min="15000" max="15000" width="2.5703125" style="1456" customWidth="1"/>
    <col min="15001" max="15001" width="5" style="1456" customWidth="1"/>
    <col min="15002" max="15002" width="3.42578125" style="1456" customWidth="1"/>
    <col min="15003" max="15003" width="4.7109375" style="1456" customWidth="1"/>
    <col min="15004" max="15004" width="2.5703125" style="1456" customWidth="1"/>
    <col min="15005" max="15005" width="5.28515625" style="1456" customWidth="1"/>
    <col min="15006" max="15006" width="3.5703125" style="1456" customWidth="1"/>
    <col min="15007" max="15007" width="5" style="1456" customWidth="1"/>
    <col min="15008" max="15008" width="7" style="1456" customWidth="1"/>
    <col min="15009" max="15009" width="6.7109375" style="1456" customWidth="1"/>
    <col min="15010" max="15011" width="3.28515625" style="1456" customWidth="1"/>
    <col min="15012" max="15012" width="3.42578125" style="1456" customWidth="1"/>
    <col min="15013" max="15013" width="5.5703125" style="1456" customWidth="1"/>
    <col min="15014" max="15014" width="6" style="1456" customWidth="1"/>
    <col min="15015" max="15015" width="5" style="1456" customWidth="1"/>
    <col min="15016" max="15016" width="6.5703125" style="1456" customWidth="1"/>
    <col min="15017" max="15017" width="3.7109375" style="1456" customWidth="1"/>
    <col min="15018" max="15236" width="8.85546875" style="1456"/>
    <col min="15237" max="15237" width="4.140625" style="1456" customWidth="1"/>
    <col min="15238" max="15238" width="8.42578125" style="1456" customWidth="1"/>
    <col min="15239" max="15239" width="22.28515625" style="1456" customWidth="1"/>
    <col min="15240" max="15242" width="4" style="1456" customWidth="1"/>
    <col min="15243" max="15243" width="4.42578125" style="1456" customWidth="1"/>
    <col min="15244" max="15244" width="2.5703125" style="1456" customWidth="1"/>
    <col min="15245" max="15245" width="2.7109375" style="1456" customWidth="1"/>
    <col min="15246" max="15246" width="3.28515625" style="1456" customWidth="1"/>
    <col min="15247" max="15247" width="3.7109375" style="1456" customWidth="1"/>
    <col min="15248" max="15249" width="2.42578125" style="1456" customWidth="1"/>
    <col min="15250" max="15250" width="3.5703125" style="1456" customWidth="1"/>
    <col min="15251" max="15251" width="3.140625" style="1456" customWidth="1"/>
    <col min="15252" max="15252" width="2.42578125" style="1456" customWidth="1"/>
    <col min="15253" max="15254" width="2.85546875" style="1456" customWidth="1"/>
    <col min="15255" max="15255" width="3.28515625" style="1456" customWidth="1"/>
    <col min="15256" max="15256" width="2.5703125" style="1456" customWidth="1"/>
    <col min="15257" max="15257" width="5" style="1456" customWidth="1"/>
    <col min="15258" max="15258" width="3.42578125" style="1456" customWidth="1"/>
    <col min="15259" max="15259" width="4.7109375" style="1456" customWidth="1"/>
    <col min="15260" max="15260" width="2.5703125" style="1456" customWidth="1"/>
    <col min="15261" max="15261" width="5.28515625" style="1456" customWidth="1"/>
    <col min="15262" max="15262" width="3.5703125" style="1456" customWidth="1"/>
    <col min="15263" max="15263" width="5" style="1456" customWidth="1"/>
    <col min="15264" max="15264" width="7" style="1456" customWidth="1"/>
    <col min="15265" max="15265" width="6.7109375" style="1456" customWidth="1"/>
    <col min="15266" max="15267" width="3.28515625" style="1456" customWidth="1"/>
    <col min="15268" max="15268" width="3.42578125" style="1456" customWidth="1"/>
    <col min="15269" max="15269" width="5.5703125" style="1456" customWidth="1"/>
    <col min="15270" max="15270" width="6" style="1456" customWidth="1"/>
    <col min="15271" max="15271" width="5" style="1456" customWidth="1"/>
    <col min="15272" max="15272" width="6.5703125" style="1456" customWidth="1"/>
    <col min="15273" max="15273" width="3.7109375" style="1456" customWidth="1"/>
    <col min="15274" max="15492" width="8.85546875" style="1456"/>
    <col min="15493" max="15493" width="4.140625" style="1456" customWidth="1"/>
    <col min="15494" max="15494" width="8.42578125" style="1456" customWidth="1"/>
    <col min="15495" max="15495" width="22.28515625" style="1456" customWidth="1"/>
    <col min="15496" max="15498" width="4" style="1456" customWidth="1"/>
    <col min="15499" max="15499" width="4.42578125" style="1456" customWidth="1"/>
    <col min="15500" max="15500" width="2.5703125" style="1456" customWidth="1"/>
    <col min="15501" max="15501" width="2.7109375" style="1456" customWidth="1"/>
    <col min="15502" max="15502" width="3.28515625" style="1456" customWidth="1"/>
    <col min="15503" max="15503" width="3.7109375" style="1456" customWidth="1"/>
    <col min="15504" max="15505" width="2.42578125" style="1456" customWidth="1"/>
    <col min="15506" max="15506" width="3.5703125" style="1456" customWidth="1"/>
    <col min="15507" max="15507" width="3.140625" style="1456" customWidth="1"/>
    <col min="15508" max="15508" width="2.42578125" style="1456" customWidth="1"/>
    <col min="15509" max="15510" width="2.85546875" style="1456" customWidth="1"/>
    <col min="15511" max="15511" width="3.28515625" style="1456" customWidth="1"/>
    <col min="15512" max="15512" width="2.5703125" style="1456" customWidth="1"/>
    <col min="15513" max="15513" width="5" style="1456" customWidth="1"/>
    <col min="15514" max="15514" width="3.42578125" style="1456" customWidth="1"/>
    <col min="15515" max="15515" width="4.7109375" style="1456" customWidth="1"/>
    <col min="15516" max="15516" width="2.5703125" style="1456" customWidth="1"/>
    <col min="15517" max="15517" width="5.28515625" style="1456" customWidth="1"/>
    <col min="15518" max="15518" width="3.5703125" style="1456" customWidth="1"/>
    <col min="15519" max="15519" width="5" style="1456" customWidth="1"/>
    <col min="15520" max="15520" width="7" style="1456" customWidth="1"/>
    <col min="15521" max="15521" width="6.7109375" style="1456" customWidth="1"/>
    <col min="15522" max="15523" width="3.28515625" style="1456" customWidth="1"/>
    <col min="15524" max="15524" width="3.42578125" style="1456" customWidth="1"/>
    <col min="15525" max="15525" width="5.5703125" style="1456" customWidth="1"/>
    <col min="15526" max="15526" width="6" style="1456" customWidth="1"/>
    <col min="15527" max="15527" width="5" style="1456" customWidth="1"/>
    <col min="15528" max="15528" width="6.5703125" style="1456" customWidth="1"/>
    <col min="15529" max="15529" width="3.7109375" style="1456" customWidth="1"/>
    <col min="15530" max="15748" width="8.85546875" style="1456"/>
    <col min="15749" max="15749" width="4.140625" style="1456" customWidth="1"/>
    <col min="15750" max="15750" width="8.42578125" style="1456" customWidth="1"/>
    <col min="15751" max="15751" width="22.28515625" style="1456" customWidth="1"/>
    <col min="15752" max="15754" width="4" style="1456" customWidth="1"/>
    <col min="15755" max="15755" width="4.42578125" style="1456" customWidth="1"/>
    <col min="15756" max="15756" width="2.5703125" style="1456" customWidth="1"/>
    <col min="15757" max="15757" width="2.7109375" style="1456" customWidth="1"/>
    <col min="15758" max="15758" width="3.28515625" style="1456" customWidth="1"/>
    <col min="15759" max="15759" width="3.7109375" style="1456" customWidth="1"/>
    <col min="15760" max="15761" width="2.42578125" style="1456" customWidth="1"/>
    <col min="15762" max="15762" width="3.5703125" style="1456" customWidth="1"/>
    <col min="15763" max="15763" width="3.140625" style="1456" customWidth="1"/>
    <col min="15764" max="15764" width="2.42578125" style="1456" customWidth="1"/>
    <col min="15765" max="15766" width="2.85546875" style="1456" customWidth="1"/>
    <col min="15767" max="15767" width="3.28515625" style="1456" customWidth="1"/>
    <col min="15768" max="15768" width="2.5703125" style="1456" customWidth="1"/>
    <col min="15769" max="15769" width="5" style="1456" customWidth="1"/>
    <col min="15770" max="15770" width="3.42578125" style="1456" customWidth="1"/>
    <col min="15771" max="15771" width="4.7109375" style="1456" customWidth="1"/>
    <col min="15772" max="15772" width="2.5703125" style="1456" customWidth="1"/>
    <col min="15773" max="15773" width="5.28515625" style="1456" customWidth="1"/>
    <col min="15774" max="15774" width="3.5703125" style="1456" customWidth="1"/>
    <col min="15775" max="15775" width="5" style="1456" customWidth="1"/>
    <col min="15776" max="15776" width="7" style="1456" customWidth="1"/>
    <col min="15777" max="15777" width="6.7109375" style="1456" customWidth="1"/>
    <col min="15778" max="15779" width="3.28515625" style="1456" customWidth="1"/>
    <col min="15780" max="15780" width="3.42578125" style="1456" customWidth="1"/>
    <col min="15781" max="15781" width="5.5703125" style="1456" customWidth="1"/>
    <col min="15782" max="15782" width="6" style="1456" customWidth="1"/>
    <col min="15783" max="15783" width="5" style="1456" customWidth="1"/>
    <col min="15784" max="15784" width="6.5703125" style="1456" customWidth="1"/>
    <col min="15785" max="15785" width="3.7109375" style="1456" customWidth="1"/>
    <col min="15786" max="16004" width="8.85546875" style="1456"/>
    <col min="16005" max="16005" width="4.140625" style="1456" customWidth="1"/>
    <col min="16006" max="16006" width="8.42578125" style="1456" customWidth="1"/>
    <col min="16007" max="16007" width="22.28515625" style="1456" customWidth="1"/>
    <col min="16008" max="16010" width="4" style="1456" customWidth="1"/>
    <col min="16011" max="16011" width="4.42578125" style="1456" customWidth="1"/>
    <col min="16012" max="16012" width="2.5703125" style="1456" customWidth="1"/>
    <col min="16013" max="16013" width="2.7109375" style="1456" customWidth="1"/>
    <col min="16014" max="16014" width="3.28515625" style="1456" customWidth="1"/>
    <col min="16015" max="16015" width="3.7109375" style="1456" customWidth="1"/>
    <col min="16016" max="16017" width="2.42578125" style="1456" customWidth="1"/>
    <col min="16018" max="16018" width="3.5703125" style="1456" customWidth="1"/>
    <col min="16019" max="16019" width="3.140625" style="1456" customWidth="1"/>
    <col min="16020" max="16020" width="2.42578125" style="1456" customWidth="1"/>
    <col min="16021" max="16022" width="2.85546875" style="1456" customWidth="1"/>
    <col min="16023" max="16023" width="3.28515625" style="1456" customWidth="1"/>
    <col min="16024" max="16024" width="2.5703125" style="1456" customWidth="1"/>
    <col min="16025" max="16025" width="5" style="1456" customWidth="1"/>
    <col min="16026" max="16026" width="3.42578125" style="1456" customWidth="1"/>
    <col min="16027" max="16027" width="4.7109375" style="1456" customWidth="1"/>
    <col min="16028" max="16028" width="2.5703125" style="1456" customWidth="1"/>
    <col min="16029" max="16029" width="5.28515625" style="1456" customWidth="1"/>
    <col min="16030" max="16030" width="3.5703125" style="1456" customWidth="1"/>
    <col min="16031" max="16031" width="5" style="1456" customWidth="1"/>
    <col min="16032" max="16032" width="7" style="1456" customWidth="1"/>
    <col min="16033" max="16033" width="6.7109375" style="1456" customWidth="1"/>
    <col min="16034" max="16035" width="3.28515625" style="1456" customWidth="1"/>
    <col min="16036" max="16036" width="3.42578125" style="1456" customWidth="1"/>
    <col min="16037" max="16037" width="5.5703125" style="1456" customWidth="1"/>
    <col min="16038" max="16038" width="6" style="1456" customWidth="1"/>
    <col min="16039" max="16039" width="5" style="1456" customWidth="1"/>
    <col min="16040" max="16040" width="6.5703125" style="1456" customWidth="1"/>
    <col min="16041" max="16041" width="3.7109375" style="1456" customWidth="1"/>
    <col min="16042" max="16384" width="8.85546875" style="1456"/>
  </cols>
  <sheetData>
    <row r="1" spans="1:37" ht="68.25" customHeight="1" x14ac:dyDescent="0.2">
      <c r="A1" s="1656" t="s">
        <v>0</v>
      </c>
      <c r="B1" s="1657" t="s">
        <v>1126</v>
      </c>
      <c r="C1" s="1658" t="s">
        <v>1127</v>
      </c>
      <c r="D1" s="1659" t="s">
        <v>1</v>
      </c>
      <c r="E1" s="1651" t="s">
        <v>2</v>
      </c>
      <c r="F1" s="1651" t="s">
        <v>1128</v>
      </c>
      <c r="G1" s="1651" t="s">
        <v>4</v>
      </c>
      <c r="H1" s="1652" t="s">
        <v>1129</v>
      </c>
      <c r="I1" s="1652"/>
      <c r="J1" s="1652"/>
      <c r="K1" s="1652"/>
      <c r="L1" s="1652" t="s">
        <v>1130</v>
      </c>
      <c r="M1" s="1652"/>
      <c r="N1" s="1652"/>
      <c r="O1" s="1652"/>
      <c r="P1" s="1652" t="s">
        <v>1131</v>
      </c>
      <c r="Q1" s="1652"/>
      <c r="R1" s="1652"/>
      <c r="S1" s="1652"/>
      <c r="T1" s="1652" t="s">
        <v>1132</v>
      </c>
      <c r="U1" s="1652"/>
      <c r="V1" s="1652"/>
      <c r="W1" s="1652"/>
      <c r="X1" s="1652" t="s">
        <v>604</v>
      </c>
      <c r="Y1" s="1652"/>
      <c r="Z1" s="1652"/>
      <c r="AA1" s="1652"/>
      <c r="AB1" s="1652"/>
      <c r="AC1" s="1652"/>
      <c r="AD1" s="1655" t="s">
        <v>1133</v>
      </c>
      <c r="AE1" s="1655" t="s">
        <v>1134</v>
      </c>
      <c r="AF1" s="1649" t="s">
        <v>1135</v>
      </c>
      <c r="AG1" s="1649"/>
      <c r="AH1" s="1649" t="s">
        <v>1136</v>
      </c>
      <c r="AI1" s="1649"/>
      <c r="AJ1" s="1650" t="s">
        <v>1137</v>
      </c>
      <c r="AK1" s="1650" t="s">
        <v>13</v>
      </c>
    </row>
    <row r="2" spans="1:37" ht="21" customHeight="1" x14ac:dyDescent="0.2">
      <c r="A2" s="1656"/>
      <c r="B2" s="1656"/>
      <c r="C2" s="1658"/>
      <c r="D2" s="1659"/>
      <c r="E2" s="1651"/>
      <c r="F2" s="1651"/>
      <c r="G2" s="1651"/>
      <c r="H2" s="1653" t="s">
        <v>1138</v>
      </c>
      <c r="I2" s="1653"/>
      <c r="J2" s="1653"/>
      <c r="K2" s="1653"/>
      <c r="L2" s="1653" t="s">
        <v>1138</v>
      </c>
      <c r="M2" s="1653"/>
      <c r="N2" s="1653"/>
      <c r="O2" s="1653"/>
      <c r="P2" s="1653" t="s">
        <v>1138</v>
      </c>
      <c r="Q2" s="1653"/>
      <c r="R2" s="1653"/>
      <c r="S2" s="1653"/>
      <c r="T2" s="1654" t="s">
        <v>1138</v>
      </c>
      <c r="U2" s="1654"/>
      <c r="V2" s="1654"/>
      <c r="W2" s="1654"/>
      <c r="X2" s="1654" t="s">
        <v>1138</v>
      </c>
      <c r="Y2" s="1654"/>
      <c r="Z2" s="1654"/>
      <c r="AA2" s="1654"/>
      <c r="AB2" s="1654"/>
      <c r="AC2" s="1654"/>
      <c r="AD2" s="1655"/>
      <c r="AE2" s="1655"/>
      <c r="AF2" s="1649"/>
      <c r="AG2" s="1649"/>
      <c r="AH2" s="1649"/>
      <c r="AI2" s="1649"/>
      <c r="AJ2" s="1650"/>
      <c r="AK2" s="1650"/>
    </row>
    <row r="3" spans="1:37" ht="69" customHeight="1" x14ac:dyDescent="0.2">
      <c r="A3" s="1656"/>
      <c r="B3" s="1656"/>
      <c r="C3" s="1658"/>
      <c r="D3" s="1659"/>
      <c r="E3" s="1651"/>
      <c r="F3" s="1651"/>
      <c r="G3" s="1651"/>
      <c r="H3" s="1457" t="s">
        <v>1139</v>
      </c>
      <c r="I3" s="1457" t="s">
        <v>1140</v>
      </c>
      <c r="J3" s="1457" t="s">
        <v>1141</v>
      </c>
      <c r="K3" s="1457" t="s">
        <v>604</v>
      </c>
      <c r="L3" s="1457" t="s">
        <v>1139</v>
      </c>
      <c r="M3" s="1457" t="s">
        <v>1140</v>
      </c>
      <c r="N3" s="1457" t="s">
        <v>1141</v>
      </c>
      <c r="O3" s="1457" t="s">
        <v>604</v>
      </c>
      <c r="P3" s="1457" t="s">
        <v>1139</v>
      </c>
      <c r="Q3" s="1457" t="s">
        <v>1140</v>
      </c>
      <c r="R3" s="1457" t="s">
        <v>1141</v>
      </c>
      <c r="S3" s="1457" t="s">
        <v>604</v>
      </c>
      <c r="T3" s="1457" t="s">
        <v>1139</v>
      </c>
      <c r="U3" s="1457" t="s">
        <v>1140</v>
      </c>
      <c r="V3" s="1457" t="s">
        <v>1141</v>
      </c>
      <c r="W3" s="1457" t="s">
        <v>604</v>
      </c>
      <c r="X3" s="1457" t="s">
        <v>1139</v>
      </c>
      <c r="Y3" s="1457" t="s">
        <v>1140</v>
      </c>
      <c r="Z3" s="1457" t="s">
        <v>1141</v>
      </c>
      <c r="AA3" s="1457" t="s">
        <v>604</v>
      </c>
      <c r="AB3" s="1457" t="s">
        <v>1142</v>
      </c>
      <c r="AC3" s="1457" t="s">
        <v>1143</v>
      </c>
      <c r="AD3" s="1655"/>
      <c r="AE3" s="1655"/>
      <c r="AF3" s="1458" t="s">
        <v>1144</v>
      </c>
      <c r="AG3" s="1458" t="s">
        <v>1145</v>
      </c>
      <c r="AH3" s="1458" t="s">
        <v>1146</v>
      </c>
      <c r="AI3" s="1458" t="s">
        <v>19</v>
      </c>
      <c r="AJ3" s="1650"/>
      <c r="AK3" s="1650"/>
    </row>
    <row r="4" spans="1:37" s="1461" customFormat="1" ht="15.75" x14ac:dyDescent="0.25">
      <c r="A4" s="1459" t="s">
        <v>59</v>
      </c>
      <c r="B4" s="1459" t="s">
        <v>190</v>
      </c>
      <c r="C4" s="1460">
        <v>3</v>
      </c>
      <c r="D4" s="1460">
        <v>3</v>
      </c>
      <c r="E4" s="1460">
        <v>4</v>
      </c>
      <c r="F4" s="1460">
        <v>5</v>
      </c>
      <c r="G4" s="1460">
        <v>6</v>
      </c>
      <c r="H4" s="1460">
        <v>7</v>
      </c>
      <c r="I4" s="1460">
        <v>8</v>
      </c>
      <c r="J4" s="1460">
        <v>9</v>
      </c>
      <c r="K4" s="1460">
        <v>10</v>
      </c>
      <c r="L4" s="1460">
        <v>11</v>
      </c>
      <c r="M4" s="1460">
        <v>12</v>
      </c>
      <c r="N4" s="1460">
        <v>13</v>
      </c>
      <c r="O4" s="1460">
        <v>14</v>
      </c>
      <c r="P4" s="1460">
        <v>15</v>
      </c>
      <c r="Q4" s="1460">
        <v>16</v>
      </c>
      <c r="R4" s="1460">
        <v>17</v>
      </c>
      <c r="S4" s="1460">
        <v>18</v>
      </c>
      <c r="T4" s="1460">
        <v>19</v>
      </c>
      <c r="U4" s="1460">
        <v>20</v>
      </c>
      <c r="V4" s="1460">
        <v>21</v>
      </c>
      <c r="W4" s="1460">
        <v>22</v>
      </c>
      <c r="X4" s="1460">
        <v>23</v>
      </c>
      <c r="Y4" s="1460">
        <v>24</v>
      </c>
      <c r="Z4" s="1460">
        <v>25</v>
      </c>
      <c r="AA4" s="1460">
        <v>26</v>
      </c>
      <c r="AB4" s="1460">
        <v>27</v>
      </c>
      <c r="AC4" s="1460">
        <v>28</v>
      </c>
      <c r="AD4" s="1460">
        <v>29</v>
      </c>
      <c r="AE4" s="1460">
        <v>30</v>
      </c>
      <c r="AF4" s="1460">
        <v>31</v>
      </c>
      <c r="AG4" s="1460">
        <v>32</v>
      </c>
      <c r="AH4" s="1460">
        <v>33</v>
      </c>
      <c r="AI4" s="1460">
        <v>34</v>
      </c>
      <c r="AJ4" s="1460">
        <v>35</v>
      </c>
      <c r="AK4" s="1460">
        <v>36</v>
      </c>
    </row>
    <row r="5" spans="1:37" s="1461" customFormat="1" ht="24" customHeight="1" x14ac:dyDescent="0.2">
      <c r="A5" s="1462"/>
      <c r="B5" s="1462"/>
      <c r="C5" s="1462" t="s">
        <v>38</v>
      </c>
      <c r="D5" s="1462"/>
      <c r="E5" s="1462"/>
      <c r="F5" s="1462"/>
      <c r="G5" s="1462"/>
      <c r="H5" s="1462"/>
      <c r="I5" s="1462"/>
      <c r="J5" s="1462"/>
      <c r="K5" s="1462"/>
      <c r="L5" s="1462"/>
      <c r="M5" s="1462"/>
      <c r="N5" s="1462"/>
      <c r="O5" s="1462"/>
      <c r="P5" s="1462"/>
      <c r="Q5" s="1462"/>
      <c r="R5" s="1462"/>
      <c r="S5" s="1462"/>
      <c r="T5" s="1462"/>
      <c r="U5" s="1462"/>
      <c r="V5" s="1462"/>
      <c r="W5" s="1462"/>
      <c r="X5" s="1462"/>
      <c r="Y5" s="1462"/>
      <c r="Z5" s="1462"/>
      <c r="AA5" s="1462"/>
      <c r="AB5" s="1462"/>
      <c r="AC5" s="1462"/>
      <c r="AD5" s="1462"/>
      <c r="AE5" s="1462"/>
      <c r="AF5" s="1462"/>
      <c r="AG5" s="1462"/>
      <c r="AH5" s="1462"/>
      <c r="AI5" s="1462"/>
      <c r="AJ5" s="1462"/>
      <c r="AK5" s="1462"/>
    </row>
    <row r="6" spans="1:37" s="1497" customFormat="1" ht="24" customHeight="1" x14ac:dyDescent="0.2">
      <c r="A6" s="1496"/>
      <c r="B6" s="1496"/>
      <c r="C6" s="1496" t="s">
        <v>1154</v>
      </c>
      <c r="D6" s="1496"/>
      <c r="E6" s="1496"/>
      <c r="F6" s="1496"/>
      <c r="G6" s="1496"/>
      <c r="H6" s="1496"/>
      <c r="I6" s="1496"/>
      <c r="J6" s="1496"/>
      <c r="K6" s="1496"/>
      <c r="L6" s="1496"/>
      <c r="M6" s="1496"/>
      <c r="N6" s="1496"/>
      <c r="O6" s="1496"/>
      <c r="P6" s="1496"/>
      <c r="Q6" s="1496"/>
      <c r="R6" s="1496"/>
      <c r="S6" s="1496"/>
      <c r="T6" s="1496"/>
      <c r="U6" s="1496"/>
      <c r="V6" s="1496"/>
      <c r="W6" s="1496"/>
      <c r="X6" s="1496"/>
      <c r="Y6" s="1496"/>
      <c r="Z6" s="1496"/>
      <c r="AA6" s="1496"/>
      <c r="AB6" s="1496"/>
      <c r="AC6" s="1496"/>
      <c r="AD6" s="1496"/>
      <c r="AE6" s="1496"/>
      <c r="AF6" s="1496"/>
      <c r="AG6" s="1496"/>
      <c r="AH6" s="1496"/>
      <c r="AI6" s="1496"/>
      <c r="AJ6" s="1496"/>
      <c r="AK6" s="1496"/>
    </row>
    <row r="7" spans="1:37" s="1469" customFormat="1" ht="45.75" customHeight="1" x14ac:dyDescent="0.2">
      <c r="A7" s="1463"/>
      <c r="B7" s="1464"/>
      <c r="C7" s="1465" t="s">
        <v>1161</v>
      </c>
      <c r="D7" s="1466"/>
      <c r="E7" s="1466"/>
      <c r="F7" s="1466"/>
      <c r="G7" s="1467"/>
      <c r="H7" s="1467"/>
      <c r="I7" s="1467"/>
      <c r="J7" s="1467"/>
      <c r="K7" s="1467"/>
      <c r="L7" s="1467"/>
      <c r="M7" s="1467"/>
      <c r="N7" s="1467"/>
      <c r="O7" s="1467"/>
      <c r="P7" s="1466"/>
      <c r="Q7" s="1466"/>
      <c r="R7" s="1466"/>
      <c r="S7" s="1466"/>
      <c r="T7" s="1466"/>
      <c r="U7" s="1466"/>
      <c r="V7" s="1466"/>
      <c r="W7" s="1466"/>
      <c r="X7" s="1466"/>
      <c r="Y7" s="1466"/>
      <c r="Z7" s="1466"/>
      <c r="AA7" s="1466"/>
      <c r="AB7" s="1468" t="s">
        <v>1155</v>
      </c>
      <c r="AC7" s="1468" t="s">
        <v>1156</v>
      </c>
      <c r="AD7" s="1466"/>
      <c r="AE7" s="1466"/>
      <c r="AF7" s="1467"/>
      <c r="AG7" s="1467"/>
      <c r="AH7" s="1467"/>
      <c r="AI7" s="1467"/>
      <c r="AJ7" s="1467"/>
      <c r="AK7" s="1466"/>
    </row>
    <row r="8" spans="1:37" s="1469" customFormat="1" ht="31.15" customHeight="1" x14ac:dyDescent="0.2">
      <c r="A8" s="1463"/>
      <c r="B8" s="1464"/>
      <c r="C8" s="1470" t="s">
        <v>1157</v>
      </c>
      <c r="D8" s="1466"/>
      <c r="E8" s="1466"/>
      <c r="F8" s="1466"/>
      <c r="G8" s="1467"/>
      <c r="H8" s="1467"/>
      <c r="I8" s="1467"/>
      <c r="J8" s="1467"/>
      <c r="K8" s="1467"/>
      <c r="L8" s="1467"/>
      <c r="M8" s="1467"/>
      <c r="N8" s="1467"/>
      <c r="O8" s="1467"/>
      <c r="P8" s="1466"/>
      <c r="Q8" s="1466"/>
      <c r="R8" s="1466"/>
      <c r="S8" s="1466"/>
      <c r="T8" s="1466"/>
      <c r="U8" s="1466"/>
      <c r="V8" s="1466"/>
      <c r="W8" s="1466"/>
      <c r="X8" s="1466"/>
      <c r="Y8" s="1466"/>
      <c r="Z8" s="1466"/>
      <c r="AA8" s="1466"/>
      <c r="AB8" s="1468"/>
      <c r="AC8" s="1468"/>
      <c r="AD8" s="1466"/>
      <c r="AE8" s="1466"/>
      <c r="AF8" s="1467"/>
      <c r="AG8" s="1467"/>
      <c r="AH8" s="1467"/>
      <c r="AI8" s="1467"/>
      <c r="AJ8" s="1467"/>
      <c r="AK8" s="1466"/>
    </row>
    <row r="9" spans="1:37" s="1490" customFormat="1" ht="32.25" customHeight="1" x14ac:dyDescent="0.25">
      <c r="A9" s="1463" t="s">
        <v>59</v>
      </c>
      <c r="B9" s="1464"/>
      <c r="C9" s="1483" t="s">
        <v>1158</v>
      </c>
      <c r="D9" s="1484" t="s">
        <v>29</v>
      </c>
      <c r="E9" s="1485">
        <v>0</v>
      </c>
      <c r="F9" s="1486">
        <v>0</v>
      </c>
      <c r="G9" s="1487">
        <v>0</v>
      </c>
      <c r="H9" s="1467"/>
      <c r="I9" s="1467"/>
      <c r="J9" s="1467"/>
      <c r="K9" s="1467"/>
      <c r="L9" s="1467"/>
      <c r="M9" s="1467"/>
      <c r="N9" s="1467"/>
      <c r="O9" s="1467"/>
      <c r="P9" s="1467"/>
      <c r="Q9" s="1467"/>
      <c r="R9" s="1473">
        <v>1</v>
      </c>
      <c r="S9" s="1473">
        <v>1</v>
      </c>
      <c r="T9" s="1488"/>
      <c r="U9" s="1488"/>
      <c r="V9" s="1488"/>
      <c r="W9" s="1488"/>
      <c r="X9" s="1466"/>
      <c r="Y9" s="1466"/>
      <c r="Z9" s="1466">
        <f t="shared" ref="Z9:AA11" si="0">J9+R9+V9</f>
        <v>1</v>
      </c>
      <c r="AA9" s="1466">
        <f t="shared" si="0"/>
        <v>1</v>
      </c>
      <c r="AB9" s="1467">
        <f t="shared" ref="AB9:AB11" si="1">AA9/AI9*AH9/1000</f>
        <v>0.06</v>
      </c>
      <c r="AC9" s="1467">
        <f t="shared" ref="AC9:AC11" si="2">AA9*AJ9/1000</f>
        <v>3.3000000000000002E-2</v>
      </c>
      <c r="AD9" s="1467"/>
      <c r="AE9" s="1489"/>
      <c r="AF9" s="1467"/>
      <c r="AG9" s="1467">
        <f>AA9</f>
        <v>1</v>
      </c>
      <c r="AH9" s="1467">
        <v>60</v>
      </c>
      <c r="AI9" s="1467">
        <v>1</v>
      </c>
      <c r="AJ9" s="1467">
        <v>33</v>
      </c>
      <c r="AK9" s="1467"/>
    </row>
    <row r="10" spans="1:37" s="1461" customFormat="1" ht="69.75" customHeight="1" x14ac:dyDescent="0.2">
      <c r="A10" s="1471" t="s">
        <v>190</v>
      </c>
      <c r="B10" s="1464"/>
      <c r="C10" s="1483" t="s">
        <v>1159</v>
      </c>
      <c r="D10" s="1484" t="s">
        <v>29</v>
      </c>
      <c r="E10" s="1491" t="s">
        <v>54</v>
      </c>
      <c r="F10" s="1491" t="s">
        <v>344</v>
      </c>
      <c r="G10" s="1491" t="s">
        <v>262</v>
      </c>
      <c r="H10" s="1467"/>
      <c r="I10" s="1467"/>
      <c r="J10" s="1467"/>
      <c r="K10" s="1467"/>
      <c r="L10" s="1467"/>
      <c r="M10" s="1467"/>
      <c r="N10" s="1467"/>
      <c r="O10" s="1467"/>
      <c r="P10" s="1467"/>
      <c r="Q10" s="1467"/>
      <c r="R10" s="1464" t="s">
        <v>59</v>
      </c>
      <c r="S10" s="1464" t="s">
        <v>59</v>
      </c>
      <c r="T10" s="1492"/>
      <c r="U10" s="1492"/>
      <c r="V10" s="1492"/>
      <c r="W10" s="1492"/>
      <c r="X10" s="1466"/>
      <c r="Y10" s="1466"/>
      <c r="Z10" s="1466">
        <f t="shared" si="0"/>
        <v>1</v>
      </c>
      <c r="AA10" s="1466">
        <f t="shared" si="0"/>
        <v>1</v>
      </c>
      <c r="AB10" s="1467">
        <f t="shared" si="1"/>
        <v>4.2500000000000003E-2</v>
      </c>
      <c r="AC10" s="1467">
        <f t="shared" si="2"/>
        <v>2.7E-2</v>
      </c>
      <c r="AD10" s="1467"/>
      <c r="AE10" s="1493"/>
      <c r="AF10" s="1467"/>
      <c r="AG10" s="1467">
        <f>AA10</f>
        <v>1</v>
      </c>
      <c r="AH10" s="1467">
        <v>85</v>
      </c>
      <c r="AI10" s="1467">
        <v>2</v>
      </c>
      <c r="AJ10" s="1467">
        <v>27</v>
      </c>
      <c r="AK10" s="1467"/>
    </row>
    <row r="11" spans="1:37" s="1495" customFormat="1" ht="51" customHeight="1" x14ac:dyDescent="0.2">
      <c r="A11" s="1463" t="s">
        <v>191</v>
      </c>
      <c r="B11" s="1464"/>
      <c r="C11" s="1483" t="s">
        <v>1160</v>
      </c>
      <c r="D11" s="1484" t="s">
        <v>29</v>
      </c>
      <c r="E11" s="1494" t="s">
        <v>59</v>
      </c>
      <c r="F11" s="1466">
        <v>62</v>
      </c>
      <c r="G11" s="1467">
        <v>11</v>
      </c>
      <c r="H11" s="1467"/>
      <c r="I11" s="1467"/>
      <c r="J11" s="1467"/>
      <c r="K11" s="1467"/>
      <c r="L11" s="1467"/>
      <c r="M11" s="1467"/>
      <c r="N11" s="1467"/>
      <c r="O11" s="1467"/>
      <c r="P11" s="1467"/>
      <c r="Q11" s="1467"/>
      <c r="R11" s="1467">
        <v>2</v>
      </c>
      <c r="S11" s="1467">
        <v>2</v>
      </c>
      <c r="T11" s="1472"/>
      <c r="U11" s="1472"/>
      <c r="V11" s="1472"/>
      <c r="W11" s="1472"/>
      <c r="X11" s="1466"/>
      <c r="Y11" s="1466"/>
      <c r="Z11" s="1466">
        <f t="shared" si="0"/>
        <v>2</v>
      </c>
      <c r="AA11" s="1466">
        <f t="shared" si="0"/>
        <v>2</v>
      </c>
      <c r="AB11" s="1467">
        <f t="shared" si="1"/>
        <v>8.5000000000000006E-2</v>
      </c>
      <c r="AC11" s="1467">
        <f t="shared" si="2"/>
        <v>5.3999999999999999E-2</v>
      </c>
      <c r="AD11" s="1467"/>
      <c r="AE11" s="1493"/>
      <c r="AF11" s="1467"/>
      <c r="AG11" s="1467">
        <f>AA11</f>
        <v>2</v>
      </c>
      <c r="AH11" s="1467">
        <v>85</v>
      </c>
      <c r="AI11" s="1467">
        <v>2</v>
      </c>
      <c r="AJ11" s="1467">
        <v>27</v>
      </c>
      <c r="AK11" s="1467"/>
    </row>
    <row r="12" spans="1:37" s="1479" customFormat="1" ht="15.75" x14ac:dyDescent="0.25">
      <c r="A12" s="1498"/>
      <c r="B12" s="1499"/>
      <c r="C12" s="1499" t="s">
        <v>30</v>
      </c>
      <c r="D12" s="1499"/>
      <c r="E12" s="1499"/>
      <c r="F12" s="1498"/>
      <c r="G12" s="1498"/>
      <c r="H12" s="1498"/>
      <c r="I12" s="1498"/>
      <c r="J12" s="1498"/>
      <c r="K12" s="1498"/>
      <c r="L12" s="1498"/>
      <c r="M12" s="1498"/>
      <c r="N12" s="1498"/>
      <c r="O12" s="1498"/>
      <c r="P12" s="1498"/>
      <c r="Q12" s="1498"/>
      <c r="R12" s="1498"/>
      <c r="S12" s="1498"/>
      <c r="T12" s="1498"/>
      <c r="U12" s="1498"/>
      <c r="V12" s="1498"/>
      <c r="W12" s="1498"/>
      <c r="X12" s="1498"/>
      <c r="Y12" s="1498"/>
      <c r="Z12" s="1498"/>
      <c r="AA12" s="1498"/>
      <c r="AB12" s="1498">
        <f>SUM(AB9:AB11)</f>
        <v>0.1875</v>
      </c>
      <c r="AC12" s="1498">
        <f>SUM(AC9:AC11)</f>
        <v>0.11399999999999999</v>
      </c>
      <c r="AD12" s="1498"/>
      <c r="AE12" s="1498"/>
      <c r="AF12" s="1498"/>
      <c r="AG12" s="1498"/>
      <c r="AH12" s="1498"/>
      <c r="AI12" s="1498"/>
      <c r="AJ12" s="1498"/>
      <c r="AK12" s="1498"/>
    </row>
    <row r="13" spans="1:37" s="1474" customFormat="1" ht="15.75" x14ac:dyDescent="0.25">
      <c r="A13" s="1480"/>
      <c r="B13" s="1476"/>
      <c r="C13" s="1476"/>
      <c r="D13" s="1476"/>
      <c r="E13" s="1476"/>
      <c r="F13" s="1476"/>
      <c r="G13" s="1481"/>
      <c r="H13" s="1481"/>
      <c r="I13" s="1481"/>
      <c r="J13" s="1481"/>
      <c r="K13" s="1481"/>
      <c r="L13" s="1481"/>
      <c r="M13" s="1481"/>
      <c r="N13" s="1481"/>
      <c r="O13" s="1481"/>
      <c r="P13" s="1481"/>
      <c r="Q13" s="1481"/>
      <c r="R13" s="1481"/>
      <c r="S13" s="1481"/>
      <c r="T13" s="1481"/>
      <c r="U13" s="1481"/>
      <c r="V13" s="1481"/>
      <c r="W13" s="1481"/>
    </row>
    <row r="14" spans="1:37" s="1474" customFormat="1" ht="15" x14ac:dyDescent="0.25">
      <c r="A14" s="1476"/>
      <c r="B14" s="1476"/>
      <c r="C14" s="1476"/>
      <c r="D14" s="1476"/>
      <c r="E14" s="1476"/>
      <c r="F14" s="1475"/>
    </row>
    <row r="15" spans="1:37" s="1474" customFormat="1" ht="15" x14ac:dyDescent="0.25">
      <c r="A15" s="1476"/>
      <c r="B15" s="1482"/>
      <c r="C15" s="1482"/>
      <c r="D15" s="1482"/>
      <c r="E15" s="1482"/>
      <c r="F15" s="1482"/>
      <c r="G15" s="1482"/>
      <c r="H15" s="1482"/>
      <c r="I15" s="1482"/>
      <c r="J15" s="1482"/>
      <c r="K15" s="1482"/>
      <c r="L15" s="1482"/>
      <c r="M15" s="1482"/>
      <c r="N15" s="1482"/>
      <c r="O15" s="1482"/>
      <c r="P15" s="1482"/>
      <c r="Q15" s="1482"/>
      <c r="R15" s="1482"/>
      <c r="S15" s="1482"/>
      <c r="T15" s="1482"/>
      <c r="U15" s="1482"/>
      <c r="V15" s="1482"/>
      <c r="W15" s="1482"/>
    </row>
    <row r="16" spans="1:37" ht="15" x14ac:dyDescent="0.25">
      <c r="A16" s="1482"/>
    </row>
  </sheetData>
  <mergeCells count="23">
    <mergeCell ref="AF1:AG2"/>
    <mergeCell ref="F1:F3"/>
    <mergeCell ref="A1:A3"/>
    <mergeCell ref="B1:B3"/>
    <mergeCell ref="C1:C3"/>
    <mergeCell ref="D1:D3"/>
    <mergeCell ref="E1:E3"/>
    <mergeCell ref="AH1:AI2"/>
    <mergeCell ref="AJ1:AJ3"/>
    <mergeCell ref="AK1:AK3"/>
    <mergeCell ref="G1:G3"/>
    <mergeCell ref="H1:K1"/>
    <mergeCell ref="L1:O1"/>
    <mergeCell ref="P1:S1"/>
    <mergeCell ref="T1:W1"/>
    <mergeCell ref="X1:AC1"/>
    <mergeCell ref="H2:K2"/>
    <mergeCell ref="L2:O2"/>
    <mergeCell ref="P2:S2"/>
    <mergeCell ref="T2:W2"/>
    <mergeCell ref="X2:AC2"/>
    <mergeCell ref="AD1:AD3"/>
    <mergeCell ref="AE1:AE3"/>
  </mergeCells>
  <printOptions horizontalCentered="1"/>
  <pageMargins left="0.35433070866141736" right="0.35433070866141736" top="1.1811023622047245" bottom="0.59055118110236227" header="0.31496062992125984" footer="0.31496062992125984"/>
  <pageSetup paperSize="9" scale="80" firstPageNumber="142" orientation="landscape" useFirstPageNumber="1" r:id="rId1"/>
  <headerFooter alignWithMargins="0">
    <oddFooter>&amp;L&amp;A&amp;CСписък излишни ОБВВПИ към 01.01.2022 г.&amp;R&amp;P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8"/>
  <sheetViews>
    <sheetView view="pageBreakPreview" zoomScale="60" zoomScaleNormal="70" workbookViewId="0">
      <selection activeCell="D6" sqref="D6"/>
    </sheetView>
  </sheetViews>
  <sheetFormatPr defaultColWidth="10.7109375" defaultRowHeight="18.75" x14ac:dyDescent="0.3"/>
  <cols>
    <col min="1" max="1" width="6.140625" style="839" customWidth="1"/>
    <col min="2" max="2" width="18.28515625" style="839" customWidth="1"/>
    <col min="3" max="3" width="56.140625" style="837" customWidth="1"/>
    <col min="4" max="6" width="5.85546875" style="837" customWidth="1"/>
    <col min="7" max="7" width="6" style="837" customWidth="1"/>
    <col min="8" max="8" width="7.5703125" style="837" customWidth="1"/>
    <col min="9" max="10" width="7.28515625" style="837" customWidth="1"/>
    <col min="11" max="11" width="8.5703125" style="837" customWidth="1"/>
    <col min="12" max="13" width="7.140625" style="837" customWidth="1"/>
    <col min="14" max="14" width="6.7109375" style="837" customWidth="1"/>
    <col min="15" max="15" width="9.140625" style="837" customWidth="1"/>
    <col min="16" max="16" width="9.7109375" style="838" customWidth="1"/>
    <col min="17" max="17" width="11.5703125" style="838" customWidth="1"/>
    <col min="18" max="18" width="9.7109375" style="837" customWidth="1"/>
    <col min="19" max="19" width="8.5703125" style="839" customWidth="1"/>
    <col min="20" max="20" width="7.140625" style="839" customWidth="1"/>
    <col min="21" max="21" width="6.5703125" style="839" customWidth="1"/>
    <col min="22" max="22" width="7.42578125" style="839" customWidth="1"/>
    <col min="23" max="23" width="6.7109375" style="839" customWidth="1"/>
    <col min="24" max="24" width="7.28515625" style="839" customWidth="1"/>
    <col min="25" max="25" width="11.85546875" style="837" customWidth="1"/>
    <col min="26" max="252" width="10.7109375" style="837"/>
    <col min="253" max="253" width="6.140625" style="837" customWidth="1"/>
    <col min="254" max="254" width="18.28515625" style="837" customWidth="1"/>
    <col min="255" max="255" width="56.140625" style="837" customWidth="1"/>
    <col min="256" max="258" width="5.85546875" style="837" customWidth="1"/>
    <col min="259" max="259" width="6" style="837" customWidth="1"/>
    <col min="260" max="260" width="7.5703125" style="837" customWidth="1"/>
    <col min="261" max="262" width="7.28515625" style="837" customWidth="1"/>
    <col min="263" max="263" width="8.5703125" style="837" customWidth="1"/>
    <col min="264" max="267" width="9" style="837" customWidth="1"/>
    <col min="268" max="269" width="7.140625" style="837" customWidth="1"/>
    <col min="270" max="270" width="6.7109375" style="837" customWidth="1"/>
    <col min="271" max="271" width="9.140625" style="837" customWidth="1"/>
    <col min="272" max="272" width="9.7109375" style="837" customWidth="1"/>
    <col min="273" max="273" width="11.5703125" style="837" customWidth="1"/>
    <col min="274" max="274" width="9.7109375" style="837" customWidth="1"/>
    <col min="275" max="275" width="8.5703125" style="837" customWidth="1"/>
    <col min="276" max="276" width="7.140625" style="837" customWidth="1"/>
    <col min="277" max="277" width="6.5703125" style="837" customWidth="1"/>
    <col min="278" max="278" width="7.42578125" style="837" customWidth="1"/>
    <col min="279" max="279" width="6.7109375" style="837" customWidth="1"/>
    <col min="280" max="280" width="7.28515625" style="837" customWidth="1"/>
    <col min="281" max="281" width="6" style="837" customWidth="1"/>
    <col min="282" max="508" width="10.7109375" style="837"/>
    <col min="509" max="509" width="6.140625" style="837" customWidth="1"/>
    <col min="510" max="510" width="18.28515625" style="837" customWidth="1"/>
    <col min="511" max="511" width="56.140625" style="837" customWidth="1"/>
    <col min="512" max="514" width="5.85546875" style="837" customWidth="1"/>
    <col min="515" max="515" width="6" style="837" customWidth="1"/>
    <col min="516" max="516" width="7.5703125" style="837" customWidth="1"/>
    <col min="517" max="518" width="7.28515625" style="837" customWidth="1"/>
    <col min="519" max="519" width="8.5703125" style="837" customWidth="1"/>
    <col min="520" max="523" width="9" style="837" customWidth="1"/>
    <col min="524" max="525" width="7.140625" style="837" customWidth="1"/>
    <col min="526" max="526" width="6.7109375" style="837" customWidth="1"/>
    <col min="527" max="527" width="9.140625" style="837" customWidth="1"/>
    <col min="528" max="528" width="9.7109375" style="837" customWidth="1"/>
    <col min="529" max="529" width="11.5703125" style="837" customWidth="1"/>
    <col min="530" max="530" width="9.7109375" style="837" customWidth="1"/>
    <col min="531" max="531" width="8.5703125" style="837" customWidth="1"/>
    <col min="532" max="532" width="7.140625" style="837" customWidth="1"/>
    <col min="533" max="533" width="6.5703125" style="837" customWidth="1"/>
    <col min="534" max="534" width="7.42578125" style="837" customWidth="1"/>
    <col min="535" max="535" width="6.7109375" style="837" customWidth="1"/>
    <col min="536" max="536" width="7.28515625" style="837" customWidth="1"/>
    <col min="537" max="537" width="6" style="837" customWidth="1"/>
    <col min="538" max="764" width="10.7109375" style="837"/>
    <col min="765" max="765" width="6.140625" style="837" customWidth="1"/>
    <col min="766" max="766" width="18.28515625" style="837" customWidth="1"/>
    <col min="767" max="767" width="56.140625" style="837" customWidth="1"/>
    <col min="768" max="770" width="5.85546875" style="837" customWidth="1"/>
    <col min="771" max="771" width="6" style="837" customWidth="1"/>
    <col min="772" max="772" width="7.5703125" style="837" customWidth="1"/>
    <col min="773" max="774" width="7.28515625" style="837" customWidth="1"/>
    <col min="775" max="775" width="8.5703125" style="837" customWidth="1"/>
    <col min="776" max="779" width="9" style="837" customWidth="1"/>
    <col min="780" max="781" width="7.140625" style="837" customWidth="1"/>
    <col min="782" max="782" width="6.7109375" style="837" customWidth="1"/>
    <col min="783" max="783" width="9.140625" style="837" customWidth="1"/>
    <col min="784" max="784" width="9.7109375" style="837" customWidth="1"/>
    <col min="785" max="785" width="11.5703125" style="837" customWidth="1"/>
    <col min="786" max="786" width="9.7109375" style="837" customWidth="1"/>
    <col min="787" max="787" width="8.5703125" style="837" customWidth="1"/>
    <col min="788" max="788" width="7.140625" style="837" customWidth="1"/>
    <col min="789" max="789" width="6.5703125" style="837" customWidth="1"/>
    <col min="790" max="790" width="7.42578125" style="837" customWidth="1"/>
    <col min="791" max="791" width="6.7109375" style="837" customWidth="1"/>
    <col min="792" max="792" width="7.28515625" style="837" customWidth="1"/>
    <col min="793" max="793" width="6" style="837" customWidth="1"/>
    <col min="794" max="1020" width="10.7109375" style="837"/>
    <col min="1021" max="1021" width="6.140625" style="837" customWidth="1"/>
    <col min="1022" max="1022" width="18.28515625" style="837" customWidth="1"/>
    <col min="1023" max="1023" width="56.140625" style="837" customWidth="1"/>
    <col min="1024" max="1026" width="5.85546875" style="837" customWidth="1"/>
    <col min="1027" max="1027" width="6" style="837" customWidth="1"/>
    <col min="1028" max="1028" width="7.5703125" style="837" customWidth="1"/>
    <col min="1029" max="1030" width="7.28515625" style="837" customWidth="1"/>
    <col min="1031" max="1031" width="8.5703125" style="837" customWidth="1"/>
    <col min="1032" max="1035" width="9" style="837" customWidth="1"/>
    <col min="1036" max="1037" width="7.140625" style="837" customWidth="1"/>
    <col min="1038" max="1038" width="6.7109375" style="837" customWidth="1"/>
    <col min="1039" max="1039" width="9.140625" style="837" customWidth="1"/>
    <col min="1040" max="1040" width="9.7109375" style="837" customWidth="1"/>
    <col min="1041" max="1041" width="11.5703125" style="837" customWidth="1"/>
    <col min="1042" max="1042" width="9.7109375" style="837" customWidth="1"/>
    <col min="1043" max="1043" width="8.5703125" style="837" customWidth="1"/>
    <col min="1044" max="1044" width="7.140625" style="837" customWidth="1"/>
    <col min="1045" max="1045" width="6.5703125" style="837" customWidth="1"/>
    <col min="1046" max="1046" width="7.42578125" style="837" customWidth="1"/>
    <col min="1047" max="1047" width="6.7109375" style="837" customWidth="1"/>
    <col min="1048" max="1048" width="7.28515625" style="837" customWidth="1"/>
    <col min="1049" max="1049" width="6" style="837" customWidth="1"/>
    <col min="1050" max="1276" width="10.7109375" style="837"/>
    <col min="1277" max="1277" width="6.140625" style="837" customWidth="1"/>
    <col min="1278" max="1278" width="18.28515625" style="837" customWidth="1"/>
    <col min="1279" max="1279" width="56.140625" style="837" customWidth="1"/>
    <col min="1280" max="1282" width="5.85546875" style="837" customWidth="1"/>
    <col min="1283" max="1283" width="6" style="837" customWidth="1"/>
    <col min="1284" max="1284" width="7.5703125" style="837" customWidth="1"/>
    <col min="1285" max="1286" width="7.28515625" style="837" customWidth="1"/>
    <col min="1287" max="1287" width="8.5703125" style="837" customWidth="1"/>
    <col min="1288" max="1291" width="9" style="837" customWidth="1"/>
    <col min="1292" max="1293" width="7.140625" style="837" customWidth="1"/>
    <col min="1294" max="1294" width="6.7109375" style="837" customWidth="1"/>
    <col min="1295" max="1295" width="9.140625" style="837" customWidth="1"/>
    <col min="1296" max="1296" width="9.7109375" style="837" customWidth="1"/>
    <col min="1297" max="1297" width="11.5703125" style="837" customWidth="1"/>
    <col min="1298" max="1298" width="9.7109375" style="837" customWidth="1"/>
    <col min="1299" max="1299" width="8.5703125" style="837" customWidth="1"/>
    <col min="1300" max="1300" width="7.140625" style="837" customWidth="1"/>
    <col min="1301" max="1301" width="6.5703125" style="837" customWidth="1"/>
    <col min="1302" max="1302" width="7.42578125" style="837" customWidth="1"/>
    <col min="1303" max="1303" width="6.7109375" style="837" customWidth="1"/>
    <col min="1304" max="1304" width="7.28515625" style="837" customWidth="1"/>
    <col min="1305" max="1305" width="6" style="837" customWidth="1"/>
    <col min="1306" max="1532" width="10.7109375" style="837"/>
    <col min="1533" max="1533" width="6.140625" style="837" customWidth="1"/>
    <col min="1534" max="1534" width="18.28515625" style="837" customWidth="1"/>
    <col min="1535" max="1535" width="56.140625" style="837" customWidth="1"/>
    <col min="1536" max="1538" width="5.85546875" style="837" customWidth="1"/>
    <col min="1539" max="1539" width="6" style="837" customWidth="1"/>
    <col min="1540" max="1540" width="7.5703125" style="837" customWidth="1"/>
    <col min="1541" max="1542" width="7.28515625" style="837" customWidth="1"/>
    <col min="1543" max="1543" width="8.5703125" style="837" customWidth="1"/>
    <col min="1544" max="1547" width="9" style="837" customWidth="1"/>
    <col min="1548" max="1549" width="7.140625" style="837" customWidth="1"/>
    <col min="1550" max="1550" width="6.7109375" style="837" customWidth="1"/>
    <col min="1551" max="1551" width="9.140625" style="837" customWidth="1"/>
    <col min="1552" max="1552" width="9.7109375" style="837" customWidth="1"/>
    <col min="1553" max="1553" width="11.5703125" style="837" customWidth="1"/>
    <col min="1554" max="1554" width="9.7109375" style="837" customWidth="1"/>
    <col min="1555" max="1555" width="8.5703125" style="837" customWidth="1"/>
    <col min="1556" max="1556" width="7.140625" style="837" customWidth="1"/>
    <col min="1557" max="1557" width="6.5703125" style="837" customWidth="1"/>
    <col min="1558" max="1558" width="7.42578125" style="837" customWidth="1"/>
    <col min="1559" max="1559" width="6.7109375" style="837" customWidth="1"/>
    <col min="1560" max="1560" width="7.28515625" style="837" customWidth="1"/>
    <col min="1561" max="1561" width="6" style="837" customWidth="1"/>
    <col min="1562" max="1788" width="10.7109375" style="837"/>
    <col min="1789" max="1789" width="6.140625" style="837" customWidth="1"/>
    <col min="1790" max="1790" width="18.28515625" style="837" customWidth="1"/>
    <col min="1791" max="1791" width="56.140625" style="837" customWidth="1"/>
    <col min="1792" max="1794" width="5.85546875" style="837" customWidth="1"/>
    <col min="1795" max="1795" width="6" style="837" customWidth="1"/>
    <col min="1796" max="1796" width="7.5703125" style="837" customWidth="1"/>
    <col min="1797" max="1798" width="7.28515625" style="837" customWidth="1"/>
    <col min="1799" max="1799" width="8.5703125" style="837" customWidth="1"/>
    <col min="1800" max="1803" width="9" style="837" customWidth="1"/>
    <col min="1804" max="1805" width="7.140625" style="837" customWidth="1"/>
    <col min="1806" max="1806" width="6.7109375" style="837" customWidth="1"/>
    <col min="1807" max="1807" width="9.140625" style="837" customWidth="1"/>
    <col min="1808" max="1808" width="9.7109375" style="837" customWidth="1"/>
    <col min="1809" max="1809" width="11.5703125" style="837" customWidth="1"/>
    <col min="1810" max="1810" width="9.7109375" style="837" customWidth="1"/>
    <col min="1811" max="1811" width="8.5703125" style="837" customWidth="1"/>
    <col min="1812" max="1812" width="7.140625" style="837" customWidth="1"/>
    <col min="1813" max="1813" width="6.5703125" style="837" customWidth="1"/>
    <col min="1814" max="1814" width="7.42578125" style="837" customWidth="1"/>
    <col min="1815" max="1815" width="6.7109375" style="837" customWidth="1"/>
    <col min="1816" max="1816" width="7.28515625" style="837" customWidth="1"/>
    <col min="1817" max="1817" width="6" style="837" customWidth="1"/>
    <col min="1818" max="2044" width="10.7109375" style="837"/>
    <col min="2045" max="2045" width="6.140625" style="837" customWidth="1"/>
    <col min="2046" max="2046" width="18.28515625" style="837" customWidth="1"/>
    <col min="2047" max="2047" width="56.140625" style="837" customWidth="1"/>
    <col min="2048" max="2050" width="5.85546875" style="837" customWidth="1"/>
    <col min="2051" max="2051" width="6" style="837" customWidth="1"/>
    <col min="2052" max="2052" width="7.5703125" style="837" customWidth="1"/>
    <col min="2053" max="2054" width="7.28515625" style="837" customWidth="1"/>
    <col min="2055" max="2055" width="8.5703125" style="837" customWidth="1"/>
    <col min="2056" max="2059" width="9" style="837" customWidth="1"/>
    <col min="2060" max="2061" width="7.140625" style="837" customWidth="1"/>
    <col min="2062" max="2062" width="6.7109375" style="837" customWidth="1"/>
    <col min="2063" max="2063" width="9.140625" style="837" customWidth="1"/>
    <col min="2064" max="2064" width="9.7109375" style="837" customWidth="1"/>
    <col min="2065" max="2065" width="11.5703125" style="837" customWidth="1"/>
    <col min="2066" max="2066" width="9.7109375" style="837" customWidth="1"/>
    <col min="2067" max="2067" width="8.5703125" style="837" customWidth="1"/>
    <col min="2068" max="2068" width="7.140625" style="837" customWidth="1"/>
    <col min="2069" max="2069" width="6.5703125" style="837" customWidth="1"/>
    <col min="2070" max="2070" width="7.42578125" style="837" customWidth="1"/>
    <col min="2071" max="2071" width="6.7109375" style="837" customWidth="1"/>
    <col min="2072" max="2072" width="7.28515625" style="837" customWidth="1"/>
    <col min="2073" max="2073" width="6" style="837" customWidth="1"/>
    <col min="2074" max="2300" width="10.7109375" style="837"/>
    <col min="2301" max="2301" width="6.140625" style="837" customWidth="1"/>
    <col min="2302" max="2302" width="18.28515625" style="837" customWidth="1"/>
    <col min="2303" max="2303" width="56.140625" style="837" customWidth="1"/>
    <col min="2304" max="2306" width="5.85546875" style="837" customWidth="1"/>
    <col min="2307" max="2307" width="6" style="837" customWidth="1"/>
    <col min="2308" max="2308" width="7.5703125" style="837" customWidth="1"/>
    <col min="2309" max="2310" width="7.28515625" style="837" customWidth="1"/>
    <col min="2311" max="2311" width="8.5703125" style="837" customWidth="1"/>
    <col min="2312" max="2315" width="9" style="837" customWidth="1"/>
    <col min="2316" max="2317" width="7.140625" style="837" customWidth="1"/>
    <col min="2318" max="2318" width="6.7109375" style="837" customWidth="1"/>
    <col min="2319" max="2319" width="9.140625" style="837" customWidth="1"/>
    <col min="2320" max="2320" width="9.7109375" style="837" customWidth="1"/>
    <col min="2321" max="2321" width="11.5703125" style="837" customWidth="1"/>
    <col min="2322" max="2322" width="9.7109375" style="837" customWidth="1"/>
    <col min="2323" max="2323" width="8.5703125" style="837" customWidth="1"/>
    <col min="2324" max="2324" width="7.140625" style="837" customWidth="1"/>
    <col min="2325" max="2325" width="6.5703125" style="837" customWidth="1"/>
    <col min="2326" max="2326" width="7.42578125" style="837" customWidth="1"/>
    <col min="2327" max="2327" width="6.7109375" style="837" customWidth="1"/>
    <col min="2328" max="2328" width="7.28515625" style="837" customWidth="1"/>
    <col min="2329" max="2329" width="6" style="837" customWidth="1"/>
    <col min="2330" max="2556" width="10.7109375" style="837"/>
    <col min="2557" max="2557" width="6.140625" style="837" customWidth="1"/>
    <col min="2558" max="2558" width="18.28515625" style="837" customWidth="1"/>
    <col min="2559" max="2559" width="56.140625" style="837" customWidth="1"/>
    <col min="2560" max="2562" width="5.85546875" style="837" customWidth="1"/>
    <col min="2563" max="2563" width="6" style="837" customWidth="1"/>
    <col min="2564" max="2564" width="7.5703125" style="837" customWidth="1"/>
    <col min="2565" max="2566" width="7.28515625" style="837" customWidth="1"/>
    <col min="2567" max="2567" width="8.5703125" style="837" customWidth="1"/>
    <col min="2568" max="2571" width="9" style="837" customWidth="1"/>
    <col min="2572" max="2573" width="7.140625" style="837" customWidth="1"/>
    <col min="2574" max="2574" width="6.7109375" style="837" customWidth="1"/>
    <col min="2575" max="2575" width="9.140625" style="837" customWidth="1"/>
    <col min="2576" max="2576" width="9.7109375" style="837" customWidth="1"/>
    <col min="2577" max="2577" width="11.5703125" style="837" customWidth="1"/>
    <col min="2578" max="2578" width="9.7109375" style="837" customWidth="1"/>
    <col min="2579" max="2579" width="8.5703125" style="837" customWidth="1"/>
    <col min="2580" max="2580" width="7.140625" style="837" customWidth="1"/>
    <col min="2581" max="2581" width="6.5703125" style="837" customWidth="1"/>
    <col min="2582" max="2582" width="7.42578125" style="837" customWidth="1"/>
    <col min="2583" max="2583" width="6.7109375" style="837" customWidth="1"/>
    <col min="2584" max="2584" width="7.28515625" style="837" customWidth="1"/>
    <col min="2585" max="2585" width="6" style="837" customWidth="1"/>
    <col min="2586" max="2812" width="10.7109375" style="837"/>
    <col min="2813" max="2813" width="6.140625" style="837" customWidth="1"/>
    <col min="2814" max="2814" width="18.28515625" style="837" customWidth="1"/>
    <col min="2815" max="2815" width="56.140625" style="837" customWidth="1"/>
    <col min="2816" max="2818" width="5.85546875" style="837" customWidth="1"/>
    <col min="2819" max="2819" width="6" style="837" customWidth="1"/>
    <col min="2820" max="2820" width="7.5703125" style="837" customWidth="1"/>
    <col min="2821" max="2822" width="7.28515625" style="837" customWidth="1"/>
    <col min="2823" max="2823" width="8.5703125" style="837" customWidth="1"/>
    <col min="2824" max="2827" width="9" style="837" customWidth="1"/>
    <col min="2828" max="2829" width="7.140625" style="837" customWidth="1"/>
    <col min="2830" max="2830" width="6.7109375" style="837" customWidth="1"/>
    <col min="2831" max="2831" width="9.140625" style="837" customWidth="1"/>
    <col min="2832" max="2832" width="9.7109375" style="837" customWidth="1"/>
    <col min="2833" max="2833" width="11.5703125" style="837" customWidth="1"/>
    <col min="2834" max="2834" width="9.7109375" style="837" customWidth="1"/>
    <col min="2835" max="2835" width="8.5703125" style="837" customWidth="1"/>
    <col min="2836" max="2836" width="7.140625" style="837" customWidth="1"/>
    <col min="2837" max="2837" width="6.5703125" style="837" customWidth="1"/>
    <col min="2838" max="2838" width="7.42578125" style="837" customWidth="1"/>
    <col min="2839" max="2839" width="6.7109375" style="837" customWidth="1"/>
    <col min="2840" max="2840" width="7.28515625" style="837" customWidth="1"/>
    <col min="2841" max="2841" width="6" style="837" customWidth="1"/>
    <col min="2842" max="3068" width="10.7109375" style="837"/>
    <col min="3069" max="3069" width="6.140625" style="837" customWidth="1"/>
    <col min="3070" max="3070" width="18.28515625" style="837" customWidth="1"/>
    <col min="3071" max="3071" width="56.140625" style="837" customWidth="1"/>
    <col min="3072" max="3074" width="5.85546875" style="837" customWidth="1"/>
    <col min="3075" max="3075" width="6" style="837" customWidth="1"/>
    <col min="3076" max="3076" width="7.5703125" style="837" customWidth="1"/>
    <col min="3077" max="3078" width="7.28515625" style="837" customWidth="1"/>
    <col min="3079" max="3079" width="8.5703125" style="837" customWidth="1"/>
    <col min="3080" max="3083" width="9" style="837" customWidth="1"/>
    <col min="3084" max="3085" width="7.140625" style="837" customWidth="1"/>
    <col min="3086" max="3086" width="6.7109375" style="837" customWidth="1"/>
    <col min="3087" max="3087" width="9.140625" style="837" customWidth="1"/>
    <col min="3088" max="3088" width="9.7109375" style="837" customWidth="1"/>
    <col min="3089" max="3089" width="11.5703125" style="837" customWidth="1"/>
    <col min="3090" max="3090" width="9.7109375" style="837" customWidth="1"/>
    <col min="3091" max="3091" width="8.5703125" style="837" customWidth="1"/>
    <col min="3092" max="3092" width="7.140625" style="837" customWidth="1"/>
    <col min="3093" max="3093" width="6.5703125" style="837" customWidth="1"/>
    <col min="3094" max="3094" width="7.42578125" style="837" customWidth="1"/>
    <col min="3095" max="3095" width="6.7109375" style="837" customWidth="1"/>
    <col min="3096" max="3096" width="7.28515625" style="837" customWidth="1"/>
    <col min="3097" max="3097" width="6" style="837" customWidth="1"/>
    <col min="3098" max="3324" width="10.7109375" style="837"/>
    <col min="3325" max="3325" width="6.140625" style="837" customWidth="1"/>
    <col min="3326" max="3326" width="18.28515625" style="837" customWidth="1"/>
    <col min="3327" max="3327" width="56.140625" style="837" customWidth="1"/>
    <col min="3328" max="3330" width="5.85546875" style="837" customWidth="1"/>
    <col min="3331" max="3331" width="6" style="837" customWidth="1"/>
    <col min="3332" max="3332" width="7.5703125" style="837" customWidth="1"/>
    <col min="3333" max="3334" width="7.28515625" style="837" customWidth="1"/>
    <col min="3335" max="3335" width="8.5703125" style="837" customWidth="1"/>
    <col min="3336" max="3339" width="9" style="837" customWidth="1"/>
    <col min="3340" max="3341" width="7.140625" style="837" customWidth="1"/>
    <col min="3342" max="3342" width="6.7109375" style="837" customWidth="1"/>
    <col min="3343" max="3343" width="9.140625" style="837" customWidth="1"/>
    <col min="3344" max="3344" width="9.7109375" style="837" customWidth="1"/>
    <col min="3345" max="3345" width="11.5703125" style="837" customWidth="1"/>
    <col min="3346" max="3346" width="9.7109375" style="837" customWidth="1"/>
    <col min="3347" max="3347" width="8.5703125" style="837" customWidth="1"/>
    <col min="3348" max="3348" width="7.140625" style="837" customWidth="1"/>
    <col min="3349" max="3349" width="6.5703125" style="837" customWidth="1"/>
    <col min="3350" max="3350" width="7.42578125" style="837" customWidth="1"/>
    <col min="3351" max="3351" width="6.7109375" style="837" customWidth="1"/>
    <col min="3352" max="3352" width="7.28515625" style="837" customWidth="1"/>
    <col min="3353" max="3353" width="6" style="837" customWidth="1"/>
    <col min="3354" max="3580" width="10.7109375" style="837"/>
    <col min="3581" max="3581" width="6.140625" style="837" customWidth="1"/>
    <col min="3582" max="3582" width="18.28515625" style="837" customWidth="1"/>
    <col min="3583" max="3583" width="56.140625" style="837" customWidth="1"/>
    <col min="3584" max="3586" width="5.85546875" style="837" customWidth="1"/>
    <col min="3587" max="3587" width="6" style="837" customWidth="1"/>
    <col min="3588" max="3588" width="7.5703125" style="837" customWidth="1"/>
    <col min="3589" max="3590" width="7.28515625" style="837" customWidth="1"/>
    <col min="3591" max="3591" width="8.5703125" style="837" customWidth="1"/>
    <col min="3592" max="3595" width="9" style="837" customWidth="1"/>
    <col min="3596" max="3597" width="7.140625" style="837" customWidth="1"/>
    <col min="3598" max="3598" width="6.7109375" style="837" customWidth="1"/>
    <col min="3599" max="3599" width="9.140625" style="837" customWidth="1"/>
    <col min="3600" max="3600" width="9.7109375" style="837" customWidth="1"/>
    <col min="3601" max="3601" width="11.5703125" style="837" customWidth="1"/>
    <col min="3602" max="3602" width="9.7109375" style="837" customWidth="1"/>
    <col min="3603" max="3603" width="8.5703125" style="837" customWidth="1"/>
    <col min="3604" max="3604" width="7.140625" style="837" customWidth="1"/>
    <col min="3605" max="3605" width="6.5703125" style="837" customWidth="1"/>
    <col min="3606" max="3606" width="7.42578125" style="837" customWidth="1"/>
    <col min="3607" max="3607" width="6.7109375" style="837" customWidth="1"/>
    <col min="3608" max="3608" width="7.28515625" style="837" customWidth="1"/>
    <col min="3609" max="3609" width="6" style="837" customWidth="1"/>
    <col min="3610" max="3836" width="10.7109375" style="837"/>
    <col min="3837" max="3837" width="6.140625" style="837" customWidth="1"/>
    <col min="3838" max="3838" width="18.28515625" style="837" customWidth="1"/>
    <col min="3839" max="3839" width="56.140625" style="837" customWidth="1"/>
    <col min="3840" max="3842" width="5.85546875" style="837" customWidth="1"/>
    <col min="3843" max="3843" width="6" style="837" customWidth="1"/>
    <col min="3844" max="3844" width="7.5703125" style="837" customWidth="1"/>
    <col min="3845" max="3846" width="7.28515625" style="837" customWidth="1"/>
    <col min="3847" max="3847" width="8.5703125" style="837" customWidth="1"/>
    <col min="3848" max="3851" width="9" style="837" customWidth="1"/>
    <col min="3852" max="3853" width="7.140625" style="837" customWidth="1"/>
    <col min="3854" max="3854" width="6.7109375" style="837" customWidth="1"/>
    <col min="3855" max="3855" width="9.140625" style="837" customWidth="1"/>
    <col min="3856" max="3856" width="9.7109375" style="837" customWidth="1"/>
    <col min="3857" max="3857" width="11.5703125" style="837" customWidth="1"/>
    <col min="3858" max="3858" width="9.7109375" style="837" customWidth="1"/>
    <col min="3859" max="3859" width="8.5703125" style="837" customWidth="1"/>
    <col min="3860" max="3860" width="7.140625" style="837" customWidth="1"/>
    <col min="3861" max="3861" width="6.5703125" style="837" customWidth="1"/>
    <col min="3862" max="3862" width="7.42578125" style="837" customWidth="1"/>
    <col min="3863" max="3863" width="6.7109375" style="837" customWidth="1"/>
    <col min="3864" max="3864" width="7.28515625" style="837" customWidth="1"/>
    <col min="3865" max="3865" width="6" style="837" customWidth="1"/>
    <col min="3866" max="4092" width="10.7109375" style="837"/>
    <col min="4093" max="4093" width="6.140625" style="837" customWidth="1"/>
    <col min="4094" max="4094" width="18.28515625" style="837" customWidth="1"/>
    <col min="4095" max="4095" width="56.140625" style="837" customWidth="1"/>
    <col min="4096" max="4098" width="5.85546875" style="837" customWidth="1"/>
    <col min="4099" max="4099" width="6" style="837" customWidth="1"/>
    <col min="4100" max="4100" width="7.5703125" style="837" customWidth="1"/>
    <col min="4101" max="4102" width="7.28515625" style="837" customWidth="1"/>
    <col min="4103" max="4103" width="8.5703125" style="837" customWidth="1"/>
    <col min="4104" max="4107" width="9" style="837" customWidth="1"/>
    <col min="4108" max="4109" width="7.140625" style="837" customWidth="1"/>
    <col min="4110" max="4110" width="6.7109375" style="837" customWidth="1"/>
    <col min="4111" max="4111" width="9.140625" style="837" customWidth="1"/>
    <col min="4112" max="4112" width="9.7109375" style="837" customWidth="1"/>
    <col min="4113" max="4113" width="11.5703125" style="837" customWidth="1"/>
    <col min="4114" max="4114" width="9.7109375" style="837" customWidth="1"/>
    <col min="4115" max="4115" width="8.5703125" style="837" customWidth="1"/>
    <col min="4116" max="4116" width="7.140625" style="837" customWidth="1"/>
    <col min="4117" max="4117" width="6.5703125" style="837" customWidth="1"/>
    <col min="4118" max="4118" width="7.42578125" style="837" customWidth="1"/>
    <col min="4119" max="4119" width="6.7109375" style="837" customWidth="1"/>
    <col min="4120" max="4120" width="7.28515625" style="837" customWidth="1"/>
    <col min="4121" max="4121" width="6" style="837" customWidth="1"/>
    <col min="4122" max="4348" width="10.7109375" style="837"/>
    <col min="4349" max="4349" width="6.140625" style="837" customWidth="1"/>
    <col min="4350" max="4350" width="18.28515625" style="837" customWidth="1"/>
    <col min="4351" max="4351" width="56.140625" style="837" customWidth="1"/>
    <col min="4352" max="4354" width="5.85546875" style="837" customWidth="1"/>
    <col min="4355" max="4355" width="6" style="837" customWidth="1"/>
    <col min="4356" max="4356" width="7.5703125" style="837" customWidth="1"/>
    <col min="4357" max="4358" width="7.28515625" style="837" customWidth="1"/>
    <col min="4359" max="4359" width="8.5703125" style="837" customWidth="1"/>
    <col min="4360" max="4363" width="9" style="837" customWidth="1"/>
    <col min="4364" max="4365" width="7.140625" style="837" customWidth="1"/>
    <col min="4366" max="4366" width="6.7109375" style="837" customWidth="1"/>
    <col min="4367" max="4367" width="9.140625" style="837" customWidth="1"/>
    <col min="4368" max="4368" width="9.7109375" style="837" customWidth="1"/>
    <col min="4369" max="4369" width="11.5703125" style="837" customWidth="1"/>
    <col min="4370" max="4370" width="9.7109375" style="837" customWidth="1"/>
    <col min="4371" max="4371" width="8.5703125" style="837" customWidth="1"/>
    <col min="4372" max="4372" width="7.140625" style="837" customWidth="1"/>
    <col min="4373" max="4373" width="6.5703125" style="837" customWidth="1"/>
    <col min="4374" max="4374" width="7.42578125" style="837" customWidth="1"/>
    <col min="4375" max="4375" width="6.7109375" style="837" customWidth="1"/>
    <col min="4376" max="4376" width="7.28515625" style="837" customWidth="1"/>
    <col min="4377" max="4377" width="6" style="837" customWidth="1"/>
    <col min="4378" max="4604" width="10.7109375" style="837"/>
    <col min="4605" max="4605" width="6.140625" style="837" customWidth="1"/>
    <col min="4606" max="4606" width="18.28515625" style="837" customWidth="1"/>
    <col min="4607" max="4607" width="56.140625" style="837" customWidth="1"/>
    <col min="4608" max="4610" width="5.85546875" style="837" customWidth="1"/>
    <col min="4611" max="4611" width="6" style="837" customWidth="1"/>
    <col min="4612" max="4612" width="7.5703125" style="837" customWidth="1"/>
    <col min="4613" max="4614" width="7.28515625" style="837" customWidth="1"/>
    <col min="4615" max="4615" width="8.5703125" style="837" customWidth="1"/>
    <col min="4616" max="4619" width="9" style="837" customWidth="1"/>
    <col min="4620" max="4621" width="7.140625" style="837" customWidth="1"/>
    <col min="4622" max="4622" width="6.7109375" style="837" customWidth="1"/>
    <col min="4623" max="4623" width="9.140625" style="837" customWidth="1"/>
    <col min="4624" max="4624" width="9.7109375" style="837" customWidth="1"/>
    <col min="4625" max="4625" width="11.5703125" style="837" customWidth="1"/>
    <col min="4626" max="4626" width="9.7109375" style="837" customWidth="1"/>
    <col min="4627" max="4627" width="8.5703125" style="837" customWidth="1"/>
    <col min="4628" max="4628" width="7.140625" style="837" customWidth="1"/>
    <col min="4629" max="4629" width="6.5703125" style="837" customWidth="1"/>
    <col min="4630" max="4630" width="7.42578125" style="837" customWidth="1"/>
    <col min="4631" max="4631" width="6.7109375" style="837" customWidth="1"/>
    <col min="4632" max="4632" width="7.28515625" style="837" customWidth="1"/>
    <col min="4633" max="4633" width="6" style="837" customWidth="1"/>
    <col min="4634" max="4860" width="10.7109375" style="837"/>
    <col min="4861" max="4861" width="6.140625" style="837" customWidth="1"/>
    <col min="4862" max="4862" width="18.28515625" style="837" customWidth="1"/>
    <col min="4863" max="4863" width="56.140625" style="837" customWidth="1"/>
    <col min="4864" max="4866" width="5.85546875" style="837" customWidth="1"/>
    <col min="4867" max="4867" width="6" style="837" customWidth="1"/>
    <col min="4868" max="4868" width="7.5703125" style="837" customWidth="1"/>
    <col min="4869" max="4870" width="7.28515625" style="837" customWidth="1"/>
    <col min="4871" max="4871" width="8.5703125" style="837" customWidth="1"/>
    <col min="4872" max="4875" width="9" style="837" customWidth="1"/>
    <col min="4876" max="4877" width="7.140625" style="837" customWidth="1"/>
    <col min="4878" max="4878" width="6.7109375" style="837" customWidth="1"/>
    <col min="4879" max="4879" width="9.140625" style="837" customWidth="1"/>
    <col min="4880" max="4880" width="9.7109375" style="837" customWidth="1"/>
    <col min="4881" max="4881" width="11.5703125" style="837" customWidth="1"/>
    <col min="4882" max="4882" width="9.7109375" style="837" customWidth="1"/>
    <col min="4883" max="4883" width="8.5703125" style="837" customWidth="1"/>
    <col min="4884" max="4884" width="7.140625" style="837" customWidth="1"/>
    <col min="4885" max="4885" width="6.5703125" style="837" customWidth="1"/>
    <col min="4886" max="4886" width="7.42578125" style="837" customWidth="1"/>
    <col min="4887" max="4887" width="6.7109375" style="837" customWidth="1"/>
    <col min="4888" max="4888" width="7.28515625" style="837" customWidth="1"/>
    <col min="4889" max="4889" width="6" style="837" customWidth="1"/>
    <col min="4890" max="5116" width="10.7109375" style="837"/>
    <col min="5117" max="5117" width="6.140625" style="837" customWidth="1"/>
    <col min="5118" max="5118" width="18.28515625" style="837" customWidth="1"/>
    <col min="5119" max="5119" width="56.140625" style="837" customWidth="1"/>
    <col min="5120" max="5122" width="5.85546875" style="837" customWidth="1"/>
    <col min="5123" max="5123" width="6" style="837" customWidth="1"/>
    <col min="5124" max="5124" width="7.5703125" style="837" customWidth="1"/>
    <col min="5125" max="5126" width="7.28515625" style="837" customWidth="1"/>
    <col min="5127" max="5127" width="8.5703125" style="837" customWidth="1"/>
    <col min="5128" max="5131" width="9" style="837" customWidth="1"/>
    <col min="5132" max="5133" width="7.140625" style="837" customWidth="1"/>
    <col min="5134" max="5134" width="6.7109375" style="837" customWidth="1"/>
    <col min="5135" max="5135" width="9.140625" style="837" customWidth="1"/>
    <col min="5136" max="5136" width="9.7109375" style="837" customWidth="1"/>
    <col min="5137" max="5137" width="11.5703125" style="837" customWidth="1"/>
    <col min="5138" max="5138" width="9.7109375" style="837" customWidth="1"/>
    <col min="5139" max="5139" width="8.5703125" style="837" customWidth="1"/>
    <col min="5140" max="5140" width="7.140625" style="837" customWidth="1"/>
    <col min="5141" max="5141" width="6.5703125" style="837" customWidth="1"/>
    <col min="5142" max="5142" width="7.42578125" style="837" customWidth="1"/>
    <col min="5143" max="5143" width="6.7109375" style="837" customWidth="1"/>
    <col min="5144" max="5144" width="7.28515625" style="837" customWidth="1"/>
    <col min="5145" max="5145" width="6" style="837" customWidth="1"/>
    <col min="5146" max="5372" width="10.7109375" style="837"/>
    <col min="5373" max="5373" width="6.140625" style="837" customWidth="1"/>
    <col min="5374" max="5374" width="18.28515625" style="837" customWidth="1"/>
    <col min="5375" max="5375" width="56.140625" style="837" customWidth="1"/>
    <col min="5376" max="5378" width="5.85546875" style="837" customWidth="1"/>
    <col min="5379" max="5379" width="6" style="837" customWidth="1"/>
    <col min="5380" max="5380" width="7.5703125" style="837" customWidth="1"/>
    <col min="5381" max="5382" width="7.28515625" style="837" customWidth="1"/>
    <col min="5383" max="5383" width="8.5703125" style="837" customWidth="1"/>
    <col min="5384" max="5387" width="9" style="837" customWidth="1"/>
    <col min="5388" max="5389" width="7.140625" style="837" customWidth="1"/>
    <col min="5390" max="5390" width="6.7109375" style="837" customWidth="1"/>
    <col min="5391" max="5391" width="9.140625" style="837" customWidth="1"/>
    <col min="5392" max="5392" width="9.7109375" style="837" customWidth="1"/>
    <col min="5393" max="5393" width="11.5703125" style="837" customWidth="1"/>
    <col min="5394" max="5394" width="9.7109375" style="837" customWidth="1"/>
    <col min="5395" max="5395" width="8.5703125" style="837" customWidth="1"/>
    <col min="5396" max="5396" width="7.140625" style="837" customWidth="1"/>
    <col min="5397" max="5397" width="6.5703125" style="837" customWidth="1"/>
    <col min="5398" max="5398" width="7.42578125" style="837" customWidth="1"/>
    <col min="5399" max="5399" width="6.7109375" style="837" customWidth="1"/>
    <col min="5400" max="5400" width="7.28515625" style="837" customWidth="1"/>
    <col min="5401" max="5401" width="6" style="837" customWidth="1"/>
    <col min="5402" max="5628" width="10.7109375" style="837"/>
    <col min="5629" max="5629" width="6.140625" style="837" customWidth="1"/>
    <col min="5630" max="5630" width="18.28515625" style="837" customWidth="1"/>
    <col min="5631" max="5631" width="56.140625" style="837" customWidth="1"/>
    <col min="5632" max="5634" width="5.85546875" style="837" customWidth="1"/>
    <col min="5635" max="5635" width="6" style="837" customWidth="1"/>
    <col min="5636" max="5636" width="7.5703125" style="837" customWidth="1"/>
    <col min="5637" max="5638" width="7.28515625" style="837" customWidth="1"/>
    <col min="5639" max="5639" width="8.5703125" style="837" customWidth="1"/>
    <col min="5640" max="5643" width="9" style="837" customWidth="1"/>
    <col min="5644" max="5645" width="7.140625" style="837" customWidth="1"/>
    <col min="5646" max="5646" width="6.7109375" style="837" customWidth="1"/>
    <col min="5647" max="5647" width="9.140625" style="837" customWidth="1"/>
    <col min="5648" max="5648" width="9.7109375" style="837" customWidth="1"/>
    <col min="5649" max="5649" width="11.5703125" style="837" customWidth="1"/>
    <col min="5650" max="5650" width="9.7109375" style="837" customWidth="1"/>
    <col min="5651" max="5651" width="8.5703125" style="837" customWidth="1"/>
    <col min="5652" max="5652" width="7.140625" style="837" customWidth="1"/>
    <col min="5653" max="5653" width="6.5703125" style="837" customWidth="1"/>
    <col min="5654" max="5654" width="7.42578125" style="837" customWidth="1"/>
    <col min="5655" max="5655" width="6.7109375" style="837" customWidth="1"/>
    <col min="5656" max="5656" width="7.28515625" style="837" customWidth="1"/>
    <col min="5657" max="5657" width="6" style="837" customWidth="1"/>
    <col min="5658" max="5884" width="10.7109375" style="837"/>
    <col min="5885" max="5885" width="6.140625" style="837" customWidth="1"/>
    <col min="5886" max="5886" width="18.28515625" style="837" customWidth="1"/>
    <col min="5887" max="5887" width="56.140625" style="837" customWidth="1"/>
    <col min="5888" max="5890" width="5.85546875" style="837" customWidth="1"/>
    <col min="5891" max="5891" width="6" style="837" customWidth="1"/>
    <col min="5892" max="5892" width="7.5703125" style="837" customWidth="1"/>
    <col min="5893" max="5894" width="7.28515625" style="837" customWidth="1"/>
    <col min="5895" max="5895" width="8.5703125" style="837" customWidth="1"/>
    <col min="5896" max="5899" width="9" style="837" customWidth="1"/>
    <col min="5900" max="5901" width="7.140625" style="837" customWidth="1"/>
    <col min="5902" max="5902" width="6.7109375" style="837" customWidth="1"/>
    <col min="5903" max="5903" width="9.140625" style="837" customWidth="1"/>
    <col min="5904" max="5904" width="9.7109375" style="837" customWidth="1"/>
    <col min="5905" max="5905" width="11.5703125" style="837" customWidth="1"/>
    <col min="5906" max="5906" width="9.7109375" style="837" customWidth="1"/>
    <col min="5907" max="5907" width="8.5703125" style="837" customWidth="1"/>
    <col min="5908" max="5908" width="7.140625" style="837" customWidth="1"/>
    <col min="5909" max="5909" width="6.5703125" style="837" customWidth="1"/>
    <col min="5910" max="5910" width="7.42578125" style="837" customWidth="1"/>
    <col min="5911" max="5911" width="6.7109375" style="837" customWidth="1"/>
    <col min="5912" max="5912" width="7.28515625" style="837" customWidth="1"/>
    <col min="5913" max="5913" width="6" style="837" customWidth="1"/>
    <col min="5914" max="6140" width="10.7109375" style="837"/>
    <col min="6141" max="6141" width="6.140625" style="837" customWidth="1"/>
    <col min="6142" max="6142" width="18.28515625" style="837" customWidth="1"/>
    <col min="6143" max="6143" width="56.140625" style="837" customWidth="1"/>
    <col min="6144" max="6146" width="5.85546875" style="837" customWidth="1"/>
    <col min="6147" max="6147" width="6" style="837" customWidth="1"/>
    <col min="6148" max="6148" width="7.5703125" style="837" customWidth="1"/>
    <col min="6149" max="6150" width="7.28515625" style="837" customWidth="1"/>
    <col min="6151" max="6151" width="8.5703125" style="837" customWidth="1"/>
    <col min="6152" max="6155" width="9" style="837" customWidth="1"/>
    <col min="6156" max="6157" width="7.140625" style="837" customWidth="1"/>
    <col min="6158" max="6158" width="6.7109375" style="837" customWidth="1"/>
    <col min="6159" max="6159" width="9.140625" style="837" customWidth="1"/>
    <col min="6160" max="6160" width="9.7109375" style="837" customWidth="1"/>
    <col min="6161" max="6161" width="11.5703125" style="837" customWidth="1"/>
    <col min="6162" max="6162" width="9.7109375" style="837" customWidth="1"/>
    <col min="6163" max="6163" width="8.5703125" style="837" customWidth="1"/>
    <col min="6164" max="6164" width="7.140625" style="837" customWidth="1"/>
    <col min="6165" max="6165" width="6.5703125" style="837" customWidth="1"/>
    <col min="6166" max="6166" width="7.42578125" style="837" customWidth="1"/>
    <col min="6167" max="6167" width="6.7109375" style="837" customWidth="1"/>
    <col min="6168" max="6168" width="7.28515625" style="837" customWidth="1"/>
    <col min="6169" max="6169" width="6" style="837" customWidth="1"/>
    <col min="6170" max="6396" width="10.7109375" style="837"/>
    <col min="6397" max="6397" width="6.140625" style="837" customWidth="1"/>
    <col min="6398" max="6398" width="18.28515625" style="837" customWidth="1"/>
    <col min="6399" max="6399" width="56.140625" style="837" customWidth="1"/>
    <col min="6400" max="6402" width="5.85546875" style="837" customWidth="1"/>
    <col min="6403" max="6403" width="6" style="837" customWidth="1"/>
    <col min="6404" max="6404" width="7.5703125" style="837" customWidth="1"/>
    <col min="6405" max="6406" width="7.28515625" style="837" customWidth="1"/>
    <col min="6407" max="6407" width="8.5703125" style="837" customWidth="1"/>
    <col min="6408" max="6411" width="9" style="837" customWidth="1"/>
    <col min="6412" max="6413" width="7.140625" style="837" customWidth="1"/>
    <col min="6414" max="6414" width="6.7109375" style="837" customWidth="1"/>
    <col min="6415" max="6415" width="9.140625" style="837" customWidth="1"/>
    <col min="6416" max="6416" width="9.7109375" style="837" customWidth="1"/>
    <col min="6417" max="6417" width="11.5703125" style="837" customWidth="1"/>
    <col min="6418" max="6418" width="9.7109375" style="837" customWidth="1"/>
    <col min="6419" max="6419" width="8.5703125" style="837" customWidth="1"/>
    <col min="6420" max="6420" width="7.140625" style="837" customWidth="1"/>
    <col min="6421" max="6421" width="6.5703125" style="837" customWidth="1"/>
    <col min="6422" max="6422" width="7.42578125" style="837" customWidth="1"/>
    <col min="6423" max="6423" width="6.7109375" style="837" customWidth="1"/>
    <col min="6424" max="6424" width="7.28515625" style="837" customWidth="1"/>
    <col min="6425" max="6425" width="6" style="837" customWidth="1"/>
    <col min="6426" max="6652" width="10.7109375" style="837"/>
    <col min="6653" max="6653" width="6.140625" style="837" customWidth="1"/>
    <col min="6654" max="6654" width="18.28515625" style="837" customWidth="1"/>
    <col min="6655" max="6655" width="56.140625" style="837" customWidth="1"/>
    <col min="6656" max="6658" width="5.85546875" style="837" customWidth="1"/>
    <col min="6659" max="6659" width="6" style="837" customWidth="1"/>
    <col min="6660" max="6660" width="7.5703125" style="837" customWidth="1"/>
    <col min="6661" max="6662" width="7.28515625" style="837" customWidth="1"/>
    <col min="6663" max="6663" width="8.5703125" style="837" customWidth="1"/>
    <col min="6664" max="6667" width="9" style="837" customWidth="1"/>
    <col min="6668" max="6669" width="7.140625" style="837" customWidth="1"/>
    <col min="6670" max="6670" width="6.7109375" style="837" customWidth="1"/>
    <col min="6671" max="6671" width="9.140625" style="837" customWidth="1"/>
    <col min="6672" max="6672" width="9.7109375" style="837" customWidth="1"/>
    <col min="6673" max="6673" width="11.5703125" style="837" customWidth="1"/>
    <col min="6674" max="6674" width="9.7109375" style="837" customWidth="1"/>
    <col min="6675" max="6675" width="8.5703125" style="837" customWidth="1"/>
    <col min="6676" max="6676" width="7.140625" style="837" customWidth="1"/>
    <col min="6677" max="6677" width="6.5703125" style="837" customWidth="1"/>
    <col min="6678" max="6678" width="7.42578125" style="837" customWidth="1"/>
    <col min="6679" max="6679" width="6.7109375" style="837" customWidth="1"/>
    <col min="6680" max="6680" width="7.28515625" style="837" customWidth="1"/>
    <col min="6681" max="6681" width="6" style="837" customWidth="1"/>
    <col min="6682" max="6908" width="10.7109375" style="837"/>
    <col min="6909" max="6909" width="6.140625" style="837" customWidth="1"/>
    <col min="6910" max="6910" width="18.28515625" style="837" customWidth="1"/>
    <col min="6911" max="6911" width="56.140625" style="837" customWidth="1"/>
    <col min="6912" max="6914" width="5.85546875" style="837" customWidth="1"/>
    <col min="6915" max="6915" width="6" style="837" customWidth="1"/>
    <col min="6916" max="6916" width="7.5703125" style="837" customWidth="1"/>
    <col min="6917" max="6918" width="7.28515625" style="837" customWidth="1"/>
    <col min="6919" max="6919" width="8.5703125" style="837" customWidth="1"/>
    <col min="6920" max="6923" width="9" style="837" customWidth="1"/>
    <col min="6924" max="6925" width="7.140625" style="837" customWidth="1"/>
    <col min="6926" max="6926" width="6.7109375" style="837" customWidth="1"/>
    <col min="6927" max="6927" width="9.140625" style="837" customWidth="1"/>
    <col min="6928" max="6928" width="9.7109375" style="837" customWidth="1"/>
    <col min="6929" max="6929" width="11.5703125" style="837" customWidth="1"/>
    <col min="6930" max="6930" width="9.7109375" style="837" customWidth="1"/>
    <col min="6931" max="6931" width="8.5703125" style="837" customWidth="1"/>
    <col min="6932" max="6932" width="7.140625" style="837" customWidth="1"/>
    <col min="6933" max="6933" width="6.5703125" style="837" customWidth="1"/>
    <col min="6934" max="6934" width="7.42578125" style="837" customWidth="1"/>
    <col min="6935" max="6935" width="6.7109375" style="837" customWidth="1"/>
    <col min="6936" max="6936" width="7.28515625" style="837" customWidth="1"/>
    <col min="6937" max="6937" width="6" style="837" customWidth="1"/>
    <col min="6938" max="7164" width="10.7109375" style="837"/>
    <col min="7165" max="7165" width="6.140625" style="837" customWidth="1"/>
    <col min="7166" max="7166" width="18.28515625" style="837" customWidth="1"/>
    <col min="7167" max="7167" width="56.140625" style="837" customWidth="1"/>
    <col min="7168" max="7170" width="5.85546875" style="837" customWidth="1"/>
    <col min="7171" max="7171" width="6" style="837" customWidth="1"/>
    <col min="7172" max="7172" width="7.5703125" style="837" customWidth="1"/>
    <col min="7173" max="7174" width="7.28515625" style="837" customWidth="1"/>
    <col min="7175" max="7175" width="8.5703125" style="837" customWidth="1"/>
    <col min="7176" max="7179" width="9" style="837" customWidth="1"/>
    <col min="7180" max="7181" width="7.140625" style="837" customWidth="1"/>
    <col min="7182" max="7182" width="6.7109375" style="837" customWidth="1"/>
    <col min="7183" max="7183" width="9.140625" style="837" customWidth="1"/>
    <col min="7184" max="7184" width="9.7109375" style="837" customWidth="1"/>
    <col min="7185" max="7185" width="11.5703125" style="837" customWidth="1"/>
    <col min="7186" max="7186" width="9.7109375" style="837" customWidth="1"/>
    <col min="7187" max="7187" width="8.5703125" style="837" customWidth="1"/>
    <col min="7188" max="7188" width="7.140625" style="837" customWidth="1"/>
    <col min="7189" max="7189" width="6.5703125" style="837" customWidth="1"/>
    <col min="7190" max="7190" width="7.42578125" style="837" customWidth="1"/>
    <col min="7191" max="7191" width="6.7109375" style="837" customWidth="1"/>
    <col min="7192" max="7192" width="7.28515625" style="837" customWidth="1"/>
    <col min="7193" max="7193" width="6" style="837" customWidth="1"/>
    <col min="7194" max="7420" width="10.7109375" style="837"/>
    <col min="7421" max="7421" width="6.140625" style="837" customWidth="1"/>
    <col min="7422" max="7422" width="18.28515625" style="837" customWidth="1"/>
    <col min="7423" max="7423" width="56.140625" style="837" customWidth="1"/>
    <col min="7424" max="7426" width="5.85546875" style="837" customWidth="1"/>
    <col min="7427" max="7427" width="6" style="837" customWidth="1"/>
    <col min="7428" max="7428" width="7.5703125" style="837" customWidth="1"/>
    <col min="7429" max="7430" width="7.28515625" style="837" customWidth="1"/>
    <col min="7431" max="7431" width="8.5703125" style="837" customWidth="1"/>
    <col min="7432" max="7435" width="9" style="837" customWidth="1"/>
    <col min="7436" max="7437" width="7.140625" style="837" customWidth="1"/>
    <col min="7438" max="7438" width="6.7109375" style="837" customWidth="1"/>
    <col min="7439" max="7439" width="9.140625" style="837" customWidth="1"/>
    <col min="7440" max="7440" width="9.7109375" style="837" customWidth="1"/>
    <col min="7441" max="7441" width="11.5703125" style="837" customWidth="1"/>
    <col min="7442" max="7442" width="9.7109375" style="837" customWidth="1"/>
    <col min="7443" max="7443" width="8.5703125" style="837" customWidth="1"/>
    <col min="7444" max="7444" width="7.140625" style="837" customWidth="1"/>
    <col min="7445" max="7445" width="6.5703125" style="837" customWidth="1"/>
    <col min="7446" max="7446" width="7.42578125" style="837" customWidth="1"/>
    <col min="7447" max="7447" width="6.7109375" style="837" customWidth="1"/>
    <col min="7448" max="7448" width="7.28515625" style="837" customWidth="1"/>
    <col min="7449" max="7449" width="6" style="837" customWidth="1"/>
    <col min="7450" max="7676" width="10.7109375" style="837"/>
    <col min="7677" max="7677" width="6.140625" style="837" customWidth="1"/>
    <col min="7678" max="7678" width="18.28515625" style="837" customWidth="1"/>
    <col min="7679" max="7679" width="56.140625" style="837" customWidth="1"/>
    <col min="7680" max="7682" width="5.85546875" style="837" customWidth="1"/>
    <col min="7683" max="7683" width="6" style="837" customWidth="1"/>
    <col min="7684" max="7684" width="7.5703125" style="837" customWidth="1"/>
    <col min="7685" max="7686" width="7.28515625" style="837" customWidth="1"/>
    <col min="7687" max="7687" width="8.5703125" style="837" customWidth="1"/>
    <col min="7688" max="7691" width="9" style="837" customWidth="1"/>
    <col min="7692" max="7693" width="7.140625" style="837" customWidth="1"/>
    <col min="7694" max="7694" width="6.7109375" style="837" customWidth="1"/>
    <col min="7695" max="7695" width="9.140625" style="837" customWidth="1"/>
    <col min="7696" max="7696" width="9.7109375" style="837" customWidth="1"/>
    <col min="7697" max="7697" width="11.5703125" style="837" customWidth="1"/>
    <col min="7698" max="7698" width="9.7109375" style="837" customWidth="1"/>
    <col min="7699" max="7699" width="8.5703125" style="837" customWidth="1"/>
    <col min="7700" max="7700" width="7.140625" style="837" customWidth="1"/>
    <col min="7701" max="7701" width="6.5703125" style="837" customWidth="1"/>
    <col min="7702" max="7702" width="7.42578125" style="837" customWidth="1"/>
    <col min="7703" max="7703" width="6.7109375" style="837" customWidth="1"/>
    <col min="7704" max="7704" width="7.28515625" style="837" customWidth="1"/>
    <col min="7705" max="7705" width="6" style="837" customWidth="1"/>
    <col min="7706" max="7932" width="10.7109375" style="837"/>
    <col min="7933" max="7933" width="6.140625" style="837" customWidth="1"/>
    <col min="7934" max="7934" width="18.28515625" style="837" customWidth="1"/>
    <col min="7935" max="7935" width="56.140625" style="837" customWidth="1"/>
    <col min="7936" max="7938" width="5.85546875" style="837" customWidth="1"/>
    <col min="7939" max="7939" width="6" style="837" customWidth="1"/>
    <col min="7940" max="7940" width="7.5703125" style="837" customWidth="1"/>
    <col min="7941" max="7942" width="7.28515625" style="837" customWidth="1"/>
    <col min="7943" max="7943" width="8.5703125" style="837" customWidth="1"/>
    <col min="7944" max="7947" width="9" style="837" customWidth="1"/>
    <col min="7948" max="7949" width="7.140625" style="837" customWidth="1"/>
    <col min="7950" max="7950" width="6.7109375" style="837" customWidth="1"/>
    <col min="7951" max="7951" width="9.140625" style="837" customWidth="1"/>
    <col min="7952" max="7952" width="9.7109375" style="837" customWidth="1"/>
    <col min="7953" max="7953" width="11.5703125" style="837" customWidth="1"/>
    <col min="7954" max="7954" width="9.7109375" style="837" customWidth="1"/>
    <col min="7955" max="7955" width="8.5703125" style="837" customWidth="1"/>
    <col min="7956" max="7956" width="7.140625" style="837" customWidth="1"/>
    <col min="7957" max="7957" width="6.5703125" style="837" customWidth="1"/>
    <col min="7958" max="7958" width="7.42578125" style="837" customWidth="1"/>
    <col min="7959" max="7959" width="6.7109375" style="837" customWidth="1"/>
    <col min="7960" max="7960" width="7.28515625" style="837" customWidth="1"/>
    <col min="7961" max="7961" width="6" style="837" customWidth="1"/>
    <col min="7962" max="8188" width="10.7109375" style="837"/>
    <col min="8189" max="8189" width="6.140625" style="837" customWidth="1"/>
    <col min="8190" max="8190" width="18.28515625" style="837" customWidth="1"/>
    <col min="8191" max="8191" width="56.140625" style="837" customWidth="1"/>
    <col min="8192" max="8194" width="5.85546875" style="837" customWidth="1"/>
    <col min="8195" max="8195" width="6" style="837" customWidth="1"/>
    <col min="8196" max="8196" width="7.5703125" style="837" customWidth="1"/>
    <col min="8197" max="8198" width="7.28515625" style="837" customWidth="1"/>
    <col min="8199" max="8199" width="8.5703125" style="837" customWidth="1"/>
    <col min="8200" max="8203" width="9" style="837" customWidth="1"/>
    <col min="8204" max="8205" width="7.140625" style="837" customWidth="1"/>
    <col min="8206" max="8206" width="6.7109375" style="837" customWidth="1"/>
    <col min="8207" max="8207" width="9.140625" style="837" customWidth="1"/>
    <col min="8208" max="8208" width="9.7109375" style="837" customWidth="1"/>
    <col min="8209" max="8209" width="11.5703125" style="837" customWidth="1"/>
    <col min="8210" max="8210" width="9.7109375" style="837" customWidth="1"/>
    <col min="8211" max="8211" width="8.5703125" style="837" customWidth="1"/>
    <col min="8212" max="8212" width="7.140625" style="837" customWidth="1"/>
    <col min="8213" max="8213" width="6.5703125" style="837" customWidth="1"/>
    <col min="8214" max="8214" width="7.42578125" style="837" customWidth="1"/>
    <col min="8215" max="8215" width="6.7109375" style="837" customWidth="1"/>
    <col min="8216" max="8216" width="7.28515625" style="837" customWidth="1"/>
    <col min="8217" max="8217" width="6" style="837" customWidth="1"/>
    <col min="8218" max="8444" width="10.7109375" style="837"/>
    <col min="8445" max="8445" width="6.140625" style="837" customWidth="1"/>
    <col min="8446" max="8446" width="18.28515625" style="837" customWidth="1"/>
    <col min="8447" max="8447" width="56.140625" style="837" customWidth="1"/>
    <col min="8448" max="8450" width="5.85546875" style="837" customWidth="1"/>
    <col min="8451" max="8451" width="6" style="837" customWidth="1"/>
    <col min="8452" max="8452" width="7.5703125" style="837" customWidth="1"/>
    <col min="8453" max="8454" width="7.28515625" style="837" customWidth="1"/>
    <col min="8455" max="8455" width="8.5703125" style="837" customWidth="1"/>
    <col min="8456" max="8459" width="9" style="837" customWidth="1"/>
    <col min="8460" max="8461" width="7.140625" style="837" customWidth="1"/>
    <col min="8462" max="8462" width="6.7109375" style="837" customWidth="1"/>
    <col min="8463" max="8463" width="9.140625" style="837" customWidth="1"/>
    <col min="8464" max="8464" width="9.7109375" style="837" customWidth="1"/>
    <col min="8465" max="8465" width="11.5703125" style="837" customWidth="1"/>
    <col min="8466" max="8466" width="9.7109375" style="837" customWidth="1"/>
    <col min="8467" max="8467" width="8.5703125" style="837" customWidth="1"/>
    <col min="8468" max="8468" width="7.140625" style="837" customWidth="1"/>
    <col min="8469" max="8469" width="6.5703125" style="837" customWidth="1"/>
    <col min="8470" max="8470" width="7.42578125" style="837" customWidth="1"/>
    <col min="8471" max="8471" width="6.7109375" style="837" customWidth="1"/>
    <col min="8472" max="8472" width="7.28515625" style="837" customWidth="1"/>
    <col min="8473" max="8473" width="6" style="837" customWidth="1"/>
    <col min="8474" max="8700" width="10.7109375" style="837"/>
    <col min="8701" max="8701" width="6.140625" style="837" customWidth="1"/>
    <col min="8702" max="8702" width="18.28515625" style="837" customWidth="1"/>
    <col min="8703" max="8703" width="56.140625" style="837" customWidth="1"/>
    <col min="8704" max="8706" width="5.85546875" style="837" customWidth="1"/>
    <col min="8707" max="8707" width="6" style="837" customWidth="1"/>
    <col min="8708" max="8708" width="7.5703125" style="837" customWidth="1"/>
    <col min="8709" max="8710" width="7.28515625" style="837" customWidth="1"/>
    <col min="8711" max="8711" width="8.5703125" style="837" customWidth="1"/>
    <col min="8712" max="8715" width="9" style="837" customWidth="1"/>
    <col min="8716" max="8717" width="7.140625" style="837" customWidth="1"/>
    <col min="8718" max="8718" width="6.7109375" style="837" customWidth="1"/>
    <col min="8719" max="8719" width="9.140625" style="837" customWidth="1"/>
    <col min="8720" max="8720" width="9.7109375" style="837" customWidth="1"/>
    <col min="8721" max="8721" width="11.5703125" style="837" customWidth="1"/>
    <col min="8722" max="8722" width="9.7109375" style="837" customWidth="1"/>
    <col min="8723" max="8723" width="8.5703125" style="837" customWidth="1"/>
    <col min="8724" max="8724" width="7.140625" style="837" customWidth="1"/>
    <col min="8725" max="8725" width="6.5703125" style="837" customWidth="1"/>
    <col min="8726" max="8726" width="7.42578125" style="837" customWidth="1"/>
    <col min="8727" max="8727" width="6.7109375" style="837" customWidth="1"/>
    <col min="8728" max="8728" width="7.28515625" style="837" customWidth="1"/>
    <col min="8729" max="8729" width="6" style="837" customWidth="1"/>
    <col min="8730" max="8956" width="10.7109375" style="837"/>
    <col min="8957" max="8957" width="6.140625" style="837" customWidth="1"/>
    <col min="8958" max="8958" width="18.28515625" style="837" customWidth="1"/>
    <col min="8959" max="8959" width="56.140625" style="837" customWidth="1"/>
    <col min="8960" max="8962" width="5.85546875" style="837" customWidth="1"/>
    <col min="8963" max="8963" width="6" style="837" customWidth="1"/>
    <col min="8964" max="8964" width="7.5703125" style="837" customWidth="1"/>
    <col min="8965" max="8966" width="7.28515625" style="837" customWidth="1"/>
    <col min="8967" max="8967" width="8.5703125" style="837" customWidth="1"/>
    <col min="8968" max="8971" width="9" style="837" customWidth="1"/>
    <col min="8972" max="8973" width="7.140625" style="837" customWidth="1"/>
    <col min="8974" max="8974" width="6.7109375" style="837" customWidth="1"/>
    <col min="8975" max="8975" width="9.140625" style="837" customWidth="1"/>
    <col min="8976" max="8976" width="9.7109375" style="837" customWidth="1"/>
    <col min="8977" max="8977" width="11.5703125" style="837" customWidth="1"/>
    <col min="8978" max="8978" width="9.7109375" style="837" customWidth="1"/>
    <col min="8979" max="8979" width="8.5703125" style="837" customWidth="1"/>
    <col min="8980" max="8980" width="7.140625" style="837" customWidth="1"/>
    <col min="8981" max="8981" width="6.5703125" style="837" customWidth="1"/>
    <col min="8982" max="8982" width="7.42578125" style="837" customWidth="1"/>
    <col min="8983" max="8983" width="6.7109375" style="837" customWidth="1"/>
    <col min="8984" max="8984" width="7.28515625" style="837" customWidth="1"/>
    <col min="8985" max="8985" width="6" style="837" customWidth="1"/>
    <col min="8986" max="9212" width="10.7109375" style="837"/>
    <col min="9213" max="9213" width="6.140625" style="837" customWidth="1"/>
    <col min="9214" max="9214" width="18.28515625" style="837" customWidth="1"/>
    <col min="9215" max="9215" width="56.140625" style="837" customWidth="1"/>
    <col min="9216" max="9218" width="5.85546875" style="837" customWidth="1"/>
    <col min="9219" max="9219" width="6" style="837" customWidth="1"/>
    <col min="9220" max="9220" width="7.5703125" style="837" customWidth="1"/>
    <col min="9221" max="9222" width="7.28515625" style="837" customWidth="1"/>
    <col min="9223" max="9223" width="8.5703125" style="837" customWidth="1"/>
    <col min="9224" max="9227" width="9" style="837" customWidth="1"/>
    <col min="9228" max="9229" width="7.140625" style="837" customWidth="1"/>
    <col min="9230" max="9230" width="6.7109375" style="837" customWidth="1"/>
    <col min="9231" max="9231" width="9.140625" style="837" customWidth="1"/>
    <col min="9232" max="9232" width="9.7109375" style="837" customWidth="1"/>
    <col min="9233" max="9233" width="11.5703125" style="837" customWidth="1"/>
    <col min="9234" max="9234" width="9.7109375" style="837" customWidth="1"/>
    <col min="9235" max="9235" width="8.5703125" style="837" customWidth="1"/>
    <col min="9236" max="9236" width="7.140625" style="837" customWidth="1"/>
    <col min="9237" max="9237" width="6.5703125" style="837" customWidth="1"/>
    <col min="9238" max="9238" width="7.42578125" style="837" customWidth="1"/>
    <col min="9239" max="9239" width="6.7109375" style="837" customWidth="1"/>
    <col min="9240" max="9240" width="7.28515625" style="837" customWidth="1"/>
    <col min="9241" max="9241" width="6" style="837" customWidth="1"/>
    <col min="9242" max="9468" width="10.7109375" style="837"/>
    <col min="9469" max="9469" width="6.140625" style="837" customWidth="1"/>
    <col min="9470" max="9470" width="18.28515625" style="837" customWidth="1"/>
    <col min="9471" max="9471" width="56.140625" style="837" customWidth="1"/>
    <col min="9472" max="9474" width="5.85546875" style="837" customWidth="1"/>
    <col min="9475" max="9475" width="6" style="837" customWidth="1"/>
    <col min="9476" max="9476" width="7.5703125" style="837" customWidth="1"/>
    <col min="9477" max="9478" width="7.28515625" style="837" customWidth="1"/>
    <col min="9479" max="9479" width="8.5703125" style="837" customWidth="1"/>
    <col min="9480" max="9483" width="9" style="837" customWidth="1"/>
    <col min="9484" max="9485" width="7.140625" style="837" customWidth="1"/>
    <col min="9486" max="9486" width="6.7109375" style="837" customWidth="1"/>
    <col min="9487" max="9487" width="9.140625" style="837" customWidth="1"/>
    <col min="9488" max="9488" width="9.7109375" style="837" customWidth="1"/>
    <col min="9489" max="9489" width="11.5703125" style="837" customWidth="1"/>
    <col min="9490" max="9490" width="9.7109375" style="837" customWidth="1"/>
    <col min="9491" max="9491" width="8.5703125" style="837" customWidth="1"/>
    <col min="9492" max="9492" width="7.140625" style="837" customWidth="1"/>
    <col min="9493" max="9493" width="6.5703125" style="837" customWidth="1"/>
    <col min="9494" max="9494" width="7.42578125" style="837" customWidth="1"/>
    <col min="9495" max="9495" width="6.7109375" style="837" customWidth="1"/>
    <col min="9496" max="9496" width="7.28515625" style="837" customWidth="1"/>
    <col min="9497" max="9497" width="6" style="837" customWidth="1"/>
    <col min="9498" max="9724" width="10.7109375" style="837"/>
    <col min="9725" max="9725" width="6.140625" style="837" customWidth="1"/>
    <col min="9726" max="9726" width="18.28515625" style="837" customWidth="1"/>
    <col min="9727" max="9727" width="56.140625" style="837" customWidth="1"/>
    <col min="9728" max="9730" width="5.85546875" style="837" customWidth="1"/>
    <col min="9731" max="9731" width="6" style="837" customWidth="1"/>
    <col min="9732" max="9732" width="7.5703125" style="837" customWidth="1"/>
    <col min="9733" max="9734" width="7.28515625" style="837" customWidth="1"/>
    <col min="9735" max="9735" width="8.5703125" style="837" customWidth="1"/>
    <col min="9736" max="9739" width="9" style="837" customWidth="1"/>
    <col min="9740" max="9741" width="7.140625" style="837" customWidth="1"/>
    <col min="9742" max="9742" width="6.7109375" style="837" customWidth="1"/>
    <col min="9743" max="9743" width="9.140625" style="837" customWidth="1"/>
    <col min="9744" max="9744" width="9.7109375" style="837" customWidth="1"/>
    <col min="9745" max="9745" width="11.5703125" style="837" customWidth="1"/>
    <col min="9746" max="9746" width="9.7109375" style="837" customWidth="1"/>
    <col min="9747" max="9747" width="8.5703125" style="837" customWidth="1"/>
    <col min="9748" max="9748" width="7.140625" style="837" customWidth="1"/>
    <col min="9749" max="9749" width="6.5703125" style="837" customWidth="1"/>
    <col min="9750" max="9750" width="7.42578125" style="837" customWidth="1"/>
    <col min="9751" max="9751" width="6.7109375" style="837" customWidth="1"/>
    <col min="9752" max="9752" width="7.28515625" style="837" customWidth="1"/>
    <col min="9753" max="9753" width="6" style="837" customWidth="1"/>
    <col min="9754" max="9980" width="10.7109375" style="837"/>
    <col min="9981" max="9981" width="6.140625" style="837" customWidth="1"/>
    <col min="9982" max="9982" width="18.28515625" style="837" customWidth="1"/>
    <col min="9983" max="9983" width="56.140625" style="837" customWidth="1"/>
    <col min="9984" max="9986" width="5.85546875" style="837" customWidth="1"/>
    <col min="9987" max="9987" width="6" style="837" customWidth="1"/>
    <col min="9988" max="9988" width="7.5703125" style="837" customWidth="1"/>
    <col min="9989" max="9990" width="7.28515625" style="837" customWidth="1"/>
    <col min="9991" max="9991" width="8.5703125" style="837" customWidth="1"/>
    <col min="9992" max="9995" width="9" style="837" customWidth="1"/>
    <col min="9996" max="9997" width="7.140625" style="837" customWidth="1"/>
    <col min="9998" max="9998" width="6.7109375" style="837" customWidth="1"/>
    <col min="9999" max="9999" width="9.140625" style="837" customWidth="1"/>
    <col min="10000" max="10000" width="9.7109375" style="837" customWidth="1"/>
    <col min="10001" max="10001" width="11.5703125" style="837" customWidth="1"/>
    <col min="10002" max="10002" width="9.7109375" style="837" customWidth="1"/>
    <col min="10003" max="10003" width="8.5703125" style="837" customWidth="1"/>
    <col min="10004" max="10004" width="7.140625" style="837" customWidth="1"/>
    <col min="10005" max="10005" width="6.5703125" style="837" customWidth="1"/>
    <col min="10006" max="10006" width="7.42578125" style="837" customWidth="1"/>
    <col min="10007" max="10007" width="6.7109375" style="837" customWidth="1"/>
    <col min="10008" max="10008" width="7.28515625" style="837" customWidth="1"/>
    <col min="10009" max="10009" width="6" style="837" customWidth="1"/>
    <col min="10010" max="10236" width="10.7109375" style="837"/>
    <col min="10237" max="10237" width="6.140625" style="837" customWidth="1"/>
    <col min="10238" max="10238" width="18.28515625" style="837" customWidth="1"/>
    <col min="10239" max="10239" width="56.140625" style="837" customWidth="1"/>
    <col min="10240" max="10242" width="5.85546875" style="837" customWidth="1"/>
    <col min="10243" max="10243" width="6" style="837" customWidth="1"/>
    <col min="10244" max="10244" width="7.5703125" style="837" customWidth="1"/>
    <col min="10245" max="10246" width="7.28515625" style="837" customWidth="1"/>
    <col min="10247" max="10247" width="8.5703125" style="837" customWidth="1"/>
    <col min="10248" max="10251" width="9" style="837" customWidth="1"/>
    <col min="10252" max="10253" width="7.140625" style="837" customWidth="1"/>
    <col min="10254" max="10254" width="6.7109375" style="837" customWidth="1"/>
    <col min="10255" max="10255" width="9.140625" style="837" customWidth="1"/>
    <col min="10256" max="10256" width="9.7109375" style="837" customWidth="1"/>
    <col min="10257" max="10257" width="11.5703125" style="837" customWidth="1"/>
    <col min="10258" max="10258" width="9.7109375" style="837" customWidth="1"/>
    <col min="10259" max="10259" width="8.5703125" style="837" customWidth="1"/>
    <col min="10260" max="10260" width="7.140625" style="837" customWidth="1"/>
    <col min="10261" max="10261" width="6.5703125" style="837" customWidth="1"/>
    <col min="10262" max="10262" width="7.42578125" style="837" customWidth="1"/>
    <col min="10263" max="10263" width="6.7109375" style="837" customWidth="1"/>
    <col min="10264" max="10264" width="7.28515625" style="837" customWidth="1"/>
    <col min="10265" max="10265" width="6" style="837" customWidth="1"/>
    <col min="10266" max="10492" width="10.7109375" style="837"/>
    <col min="10493" max="10493" width="6.140625" style="837" customWidth="1"/>
    <col min="10494" max="10494" width="18.28515625" style="837" customWidth="1"/>
    <col min="10495" max="10495" width="56.140625" style="837" customWidth="1"/>
    <col min="10496" max="10498" width="5.85546875" style="837" customWidth="1"/>
    <col min="10499" max="10499" width="6" style="837" customWidth="1"/>
    <col min="10500" max="10500" width="7.5703125" style="837" customWidth="1"/>
    <col min="10501" max="10502" width="7.28515625" style="837" customWidth="1"/>
    <col min="10503" max="10503" width="8.5703125" style="837" customWidth="1"/>
    <col min="10504" max="10507" width="9" style="837" customWidth="1"/>
    <col min="10508" max="10509" width="7.140625" style="837" customWidth="1"/>
    <col min="10510" max="10510" width="6.7109375" style="837" customWidth="1"/>
    <col min="10511" max="10511" width="9.140625" style="837" customWidth="1"/>
    <col min="10512" max="10512" width="9.7109375" style="837" customWidth="1"/>
    <col min="10513" max="10513" width="11.5703125" style="837" customWidth="1"/>
    <col min="10514" max="10514" width="9.7109375" style="837" customWidth="1"/>
    <col min="10515" max="10515" width="8.5703125" style="837" customWidth="1"/>
    <col min="10516" max="10516" width="7.140625" style="837" customWidth="1"/>
    <col min="10517" max="10517" width="6.5703125" style="837" customWidth="1"/>
    <col min="10518" max="10518" width="7.42578125" style="837" customWidth="1"/>
    <col min="10519" max="10519" width="6.7109375" style="837" customWidth="1"/>
    <col min="10520" max="10520" width="7.28515625" style="837" customWidth="1"/>
    <col min="10521" max="10521" width="6" style="837" customWidth="1"/>
    <col min="10522" max="10748" width="10.7109375" style="837"/>
    <col min="10749" max="10749" width="6.140625" style="837" customWidth="1"/>
    <col min="10750" max="10750" width="18.28515625" style="837" customWidth="1"/>
    <col min="10751" max="10751" width="56.140625" style="837" customWidth="1"/>
    <col min="10752" max="10754" width="5.85546875" style="837" customWidth="1"/>
    <col min="10755" max="10755" width="6" style="837" customWidth="1"/>
    <col min="10756" max="10756" width="7.5703125" style="837" customWidth="1"/>
    <col min="10757" max="10758" width="7.28515625" style="837" customWidth="1"/>
    <col min="10759" max="10759" width="8.5703125" style="837" customWidth="1"/>
    <col min="10760" max="10763" width="9" style="837" customWidth="1"/>
    <col min="10764" max="10765" width="7.140625" style="837" customWidth="1"/>
    <col min="10766" max="10766" width="6.7109375" style="837" customWidth="1"/>
    <col min="10767" max="10767" width="9.140625" style="837" customWidth="1"/>
    <col min="10768" max="10768" width="9.7109375" style="837" customWidth="1"/>
    <col min="10769" max="10769" width="11.5703125" style="837" customWidth="1"/>
    <col min="10770" max="10770" width="9.7109375" style="837" customWidth="1"/>
    <col min="10771" max="10771" width="8.5703125" style="837" customWidth="1"/>
    <col min="10772" max="10772" width="7.140625" style="837" customWidth="1"/>
    <col min="10773" max="10773" width="6.5703125" style="837" customWidth="1"/>
    <col min="10774" max="10774" width="7.42578125" style="837" customWidth="1"/>
    <col min="10775" max="10775" width="6.7109375" style="837" customWidth="1"/>
    <col min="10776" max="10776" width="7.28515625" style="837" customWidth="1"/>
    <col min="10777" max="10777" width="6" style="837" customWidth="1"/>
    <col min="10778" max="11004" width="10.7109375" style="837"/>
    <col min="11005" max="11005" width="6.140625" style="837" customWidth="1"/>
    <col min="11006" max="11006" width="18.28515625" style="837" customWidth="1"/>
    <col min="11007" max="11007" width="56.140625" style="837" customWidth="1"/>
    <col min="11008" max="11010" width="5.85546875" style="837" customWidth="1"/>
    <col min="11011" max="11011" width="6" style="837" customWidth="1"/>
    <col min="11012" max="11012" width="7.5703125" style="837" customWidth="1"/>
    <col min="11013" max="11014" width="7.28515625" style="837" customWidth="1"/>
    <col min="11015" max="11015" width="8.5703125" style="837" customWidth="1"/>
    <col min="11016" max="11019" width="9" style="837" customWidth="1"/>
    <col min="11020" max="11021" width="7.140625" style="837" customWidth="1"/>
    <col min="11022" max="11022" width="6.7109375" style="837" customWidth="1"/>
    <col min="11023" max="11023" width="9.140625" style="837" customWidth="1"/>
    <col min="11024" max="11024" width="9.7109375" style="837" customWidth="1"/>
    <col min="11025" max="11025" width="11.5703125" style="837" customWidth="1"/>
    <col min="11026" max="11026" width="9.7109375" style="837" customWidth="1"/>
    <col min="11027" max="11027" width="8.5703125" style="837" customWidth="1"/>
    <col min="11028" max="11028" width="7.140625" style="837" customWidth="1"/>
    <col min="11029" max="11029" width="6.5703125" style="837" customWidth="1"/>
    <col min="11030" max="11030" width="7.42578125" style="837" customWidth="1"/>
    <col min="11031" max="11031" width="6.7109375" style="837" customWidth="1"/>
    <col min="11032" max="11032" width="7.28515625" style="837" customWidth="1"/>
    <col min="11033" max="11033" width="6" style="837" customWidth="1"/>
    <col min="11034" max="11260" width="10.7109375" style="837"/>
    <col min="11261" max="11261" width="6.140625" style="837" customWidth="1"/>
    <col min="11262" max="11262" width="18.28515625" style="837" customWidth="1"/>
    <col min="11263" max="11263" width="56.140625" style="837" customWidth="1"/>
    <col min="11264" max="11266" width="5.85546875" style="837" customWidth="1"/>
    <col min="11267" max="11267" width="6" style="837" customWidth="1"/>
    <col min="11268" max="11268" width="7.5703125" style="837" customWidth="1"/>
    <col min="11269" max="11270" width="7.28515625" style="837" customWidth="1"/>
    <col min="11271" max="11271" width="8.5703125" style="837" customWidth="1"/>
    <col min="11272" max="11275" width="9" style="837" customWidth="1"/>
    <col min="11276" max="11277" width="7.140625" style="837" customWidth="1"/>
    <col min="11278" max="11278" width="6.7109375" style="837" customWidth="1"/>
    <col min="11279" max="11279" width="9.140625" style="837" customWidth="1"/>
    <col min="11280" max="11280" width="9.7109375" style="837" customWidth="1"/>
    <col min="11281" max="11281" width="11.5703125" style="837" customWidth="1"/>
    <col min="11282" max="11282" width="9.7109375" style="837" customWidth="1"/>
    <col min="11283" max="11283" width="8.5703125" style="837" customWidth="1"/>
    <col min="11284" max="11284" width="7.140625" style="837" customWidth="1"/>
    <col min="11285" max="11285" width="6.5703125" style="837" customWidth="1"/>
    <col min="11286" max="11286" width="7.42578125" style="837" customWidth="1"/>
    <col min="11287" max="11287" width="6.7109375" style="837" customWidth="1"/>
    <col min="11288" max="11288" width="7.28515625" style="837" customWidth="1"/>
    <col min="11289" max="11289" width="6" style="837" customWidth="1"/>
    <col min="11290" max="11516" width="10.7109375" style="837"/>
    <col min="11517" max="11517" width="6.140625" style="837" customWidth="1"/>
    <col min="11518" max="11518" width="18.28515625" style="837" customWidth="1"/>
    <col min="11519" max="11519" width="56.140625" style="837" customWidth="1"/>
    <col min="11520" max="11522" width="5.85546875" style="837" customWidth="1"/>
    <col min="11523" max="11523" width="6" style="837" customWidth="1"/>
    <col min="11524" max="11524" width="7.5703125" style="837" customWidth="1"/>
    <col min="11525" max="11526" width="7.28515625" style="837" customWidth="1"/>
    <col min="11527" max="11527" width="8.5703125" style="837" customWidth="1"/>
    <col min="11528" max="11531" width="9" style="837" customWidth="1"/>
    <col min="11532" max="11533" width="7.140625" style="837" customWidth="1"/>
    <col min="11534" max="11534" width="6.7109375" style="837" customWidth="1"/>
    <col min="11535" max="11535" width="9.140625" style="837" customWidth="1"/>
    <col min="11536" max="11536" width="9.7109375" style="837" customWidth="1"/>
    <col min="11537" max="11537" width="11.5703125" style="837" customWidth="1"/>
    <col min="11538" max="11538" width="9.7109375" style="837" customWidth="1"/>
    <col min="11539" max="11539" width="8.5703125" style="837" customWidth="1"/>
    <col min="11540" max="11540" width="7.140625" style="837" customWidth="1"/>
    <col min="11541" max="11541" width="6.5703125" style="837" customWidth="1"/>
    <col min="11542" max="11542" width="7.42578125" style="837" customWidth="1"/>
    <col min="11543" max="11543" width="6.7109375" style="837" customWidth="1"/>
    <col min="11544" max="11544" width="7.28515625" style="837" customWidth="1"/>
    <col min="11545" max="11545" width="6" style="837" customWidth="1"/>
    <col min="11546" max="11772" width="10.7109375" style="837"/>
    <col min="11773" max="11773" width="6.140625" style="837" customWidth="1"/>
    <col min="11774" max="11774" width="18.28515625" style="837" customWidth="1"/>
    <col min="11775" max="11775" width="56.140625" style="837" customWidth="1"/>
    <col min="11776" max="11778" width="5.85546875" style="837" customWidth="1"/>
    <col min="11779" max="11779" width="6" style="837" customWidth="1"/>
    <col min="11780" max="11780" width="7.5703125" style="837" customWidth="1"/>
    <col min="11781" max="11782" width="7.28515625" style="837" customWidth="1"/>
    <col min="11783" max="11783" width="8.5703125" style="837" customWidth="1"/>
    <col min="11784" max="11787" width="9" style="837" customWidth="1"/>
    <col min="11788" max="11789" width="7.140625" style="837" customWidth="1"/>
    <col min="11790" max="11790" width="6.7109375" style="837" customWidth="1"/>
    <col min="11791" max="11791" width="9.140625" style="837" customWidth="1"/>
    <col min="11792" max="11792" width="9.7109375" style="837" customWidth="1"/>
    <col min="11793" max="11793" width="11.5703125" style="837" customWidth="1"/>
    <col min="11794" max="11794" width="9.7109375" style="837" customWidth="1"/>
    <col min="11795" max="11795" width="8.5703125" style="837" customWidth="1"/>
    <col min="11796" max="11796" width="7.140625" style="837" customWidth="1"/>
    <col min="11797" max="11797" width="6.5703125" style="837" customWidth="1"/>
    <col min="11798" max="11798" width="7.42578125" style="837" customWidth="1"/>
    <col min="11799" max="11799" width="6.7109375" style="837" customWidth="1"/>
    <col min="11800" max="11800" width="7.28515625" style="837" customWidth="1"/>
    <col min="11801" max="11801" width="6" style="837" customWidth="1"/>
    <col min="11802" max="12028" width="10.7109375" style="837"/>
    <col min="12029" max="12029" width="6.140625" style="837" customWidth="1"/>
    <col min="12030" max="12030" width="18.28515625" style="837" customWidth="1"/>
    <col min="12031" max="12031" width="56.140625" style="837" customWidth="1"/>
    <col min="12032" max="12034" width="5.85546875" style="837" customWidth="1"/>
    <col min="12035" max="12035" width="6" style="837" customWidth="1"/>
    <col min="12036" max="12036" width="7.5703125" style="837" customWidth="1"/>
    <col min="12037" max="12038" width="7.28515625" style="837" customWidth="1"/>
    <col min="12039" max="12039" width="8.5703125" style="837" customWidth="1"/>
    <col min="12040" max="12043" width="9" style="837" customWidth="1"/>
    <col min="12044" max="12045" width="7.140625" style="837" customWidth="1"/>
    <col min="12046" max="12046" width="6.7109375" style="837" customWidth="1"/>
    <col min="12047" max="12047" width="9.140625" style="837" customWidth="1"/>
    <col min="12048" max="12048" width="9.7109375" style="837" customWidth="1"/>
    <col min="12049" max="12049" width="11.5703125" style="837" customWidth="1"/>
    <col min="12050" max="12050" width="9.7109375" style="837" customWidth="1"/>
    <col min="12051" max="12051" width="8.5703125" style="837" customWidth="1"/>
    <col min="12052" max="12052" width="7.140625" style="837" customWidth="1"/>
    <col min="12053" max="12053" width="6.5703125" style="837" customWidth="1"/>
    <col min="12054" max="12054" width="7.42578125" style="837" customWidth="1"/>
    <col min="12055" max="12055" width="6.7109375" style="837" customWidth="1"/>
    <col min="12056" max="12056" width="7.28515625" style="837" customWidth="1"/>
    <col min="12057" max="12057" width="6" style="837" customWidth="1"/>
    <col min="12058" max="12284" width="10.7109375" style="837"/>
    <col min="12285" max="12285" width="6.140625" style="837" customWidth="1"/>
    <col min="12286" max="12286" width="18.28515625" style="837" customWidth="1"/>
    <col min="12287" max="12287" width="56.140625" style="837" customWidth="1"/>
    <col min="12288" max="12290" width="5.85546875" style="837" customWidth="1"/>
    <col min="12291" max="12291" width="6" style="837" customWidth="1"/>
    <col min="12292" max="12292" width="7.5703125" style="837" customWidth="1"/>
    <col min="12293" max="12294" width="7.28515625" style="837" customWidth="1"/>
    <col min="12295" max="12295" width="8.5703125" style="837" customWidth="1"/>
    <col min="12296" max="12299" width="9" style="837" customWidth="1"/>
    <col min="12300" max="12301" width="7.140625" style="837" customWidth="1"/>
    <col min="12302" max="12302" width="6.7109375" style="837" customWidth="1"/>
    <col min="12303" max="12303" width="9.140625" style="837" customWidth="1"/>
    <col min="12304" max="12304" width="9.7109375" style="837" customWidth="1"/>
    <col min="12305" max="12305" width="11.5703125" style="837" customWidth="1"/>
    <col min="12306" max="12306" width="9.7109375" style="837" customWidth="1"/>
    <col min="12307" max="12307" width="8.5703125" style="837" customWidth="1"/>
    <col min="12308" max="12308" width="7.140625" style="837" customWidth="1"/>
    <col min="12309" max="12309" width="6.5703125" style="837" customWidth="1"/>
    <col min="12310" max="12310" width="7.42578125" style="837" customWidth="1"/>
    <col min="12311" max="12311" width="6.7109375" style="837" customWidth="1"/>
    <col min="12312" max="12312" width="7.28515625" style="837" customWidth="1"/>
    <col min="12313" max="12313" width="6" style="837" customWidth="1"/>
    <col min="12314" max="12540" width="10.7109375" style="837"/>
    <col min="12541" max="12541" width="6.140625" style="837" customWidth="1"/>
    <col min="12542" max="12542" width="18.28515625" style="837" customWidth="1"/>
    <col min="12543" max="12543" width="56.140625" style="837" customWidth="1"/>
    <col min="12544" max="12546" width="5.85546875" style="837" customWidth="1"/>
    <col min="12547" max="12547" width="6" style="837" customWidth="1"/>
    <col min="12548" max="12548" width="7.5703125" style="837" customWidth="1"/>
    <col min="12549" max="12550" width="7.28515625" style="837" customWidth="1"/>
    <col min="12551" max="12551" width="8.5703125" style="837" customWidth="1"/>
    <col min="12552" max="12555" width="9" style="837" customWidth="1"/>
    <col min="12556" max="12557" width="7.140625" style="837" customWidth="1"/>
    <col min="12558" max="12558" width="6.7109375" style="837" customWidth="1"/>
    <col min="12559" max="12559" width="9.140625" style="837" customWidth="1"/>
    <col min="12560" max="12560" width="9.7109375" style="837" customWidth="1"/>
    <col min="12561" max="12561" width="11.5703125" style="837" customWidth="1"/>
    <col min="12562" max="12562" width="9.7109375" style="837" customWidth="1"/>
    <col min="12563" max="12563" width="8.5703125" style="837" customWidth="1"/>
    <col min="12564" max="12564" width="7.140625" style="837" customWidth="1"/>
    <col min="12565" max="12565" width="6.5703125" style="837" customWidth="1"/>
    <col min="12566" max="12566" width="7.42578125" style="837" customWidth="1"/>
    <col min="12567" max="12567" width="6.7109375" style="837" customWidth="1"/>
    <col min="12568" max="12568" width="7.28515625" style="837" customWidth="1"/>
    <col min="12569" max="12569" width="6" style="837" customWidth="1"/>
    <col min="12570" max="12796" width="10.7109375" style="837"/>
    <col min="12797" max="12797" width="6.140625" style="837" customWidth="1"/>
    <col min="12798" max="12798" width="18.28515625" style="837" customWidth="1"/>
    <col min="12799" max="12799" width="56.140625" style="837" customWidth="1"/>
    <col min="12800" max="12802" width="5.85546875" style="837" customWidth="1"/>
    <col min="12803" max="12803" width="6" style="837" customWidth="1"/>
    <col min="12804" max="12804" width="7.5703125" style="837" customWidth="1"/>
    <col min="12805" max="12806" width="7.28515625" style="837" customWidth="1"/>
    <col min="12807" max="12807" width="8.5703125" style="837" customWidth="1"/>
    <col min="12808" max="12811" width="9" style="837" customWidth="1"/>
    <col min="12812" max="12813" width="7.140625" style="837" customWidth="1"/>
    <col min="12814" max="12814" width="6.7109375" style="837" customWidth="1"/>
    <col min="12815" max="12815" width="9.140625" style="837" customWidth="1"/>
    <col min="12816" max="12816" width="9.7109375" style="837" customWidth="1"/>
    <col min="12817" max="12817" width="11.5703125" style="837" customWidth="1"/>
    <col min="12818" max="12818" width="9.7109375" style="837" customWidth="1"/>
    <col min="12819" max="12819" width="8.5703125" style="837" customWidth="1"/>
    <col min="12820" max="12820" width="7.140625" style="837" customWidth="1"/>
    <col min="12821" max="12821" width="6.5703125" style="837" customWidth="1"/>
    <col min="12822" max="12822" width="7.42578125" style="837" customWidth="1"/>
    <col min="12823" max="12823" width="6.7109375" style="837" customWidth="1"/>
    <col min="12824" max="12824" width="7.28515625" style="837" customWidth="1"/>
    <col min="12825" max="12825" width="6" style="837" customWidth="1"/>
    <col min="12826" max="13052" width="10.7109375" style="837"/>
    <col min="13053" max="13053" width="6.140625" style="837" customWidth="1"/>
    <col min="13054" max="13054" width="18.28515625" style="837" customWidth="1"/>
    <col min="13055" max="13055" width="56.140625" style="837" customWidth="1"/>
    <col min="13056" max="13058" width="5.85546875" style="837" customWidth="1"/>
    <col min="13059" max="13059" width="6" style="837" customWidth="1"/>
    <col min="13060" max="13060" width="7.5703125" style="837" customWidth="1"/>
    <col min="13061" max="13062" width="7.28515625" style="837" customWidth="1"/>
    <col min="13063" max="13063" width="8.5703125" style="837" customWidth="1"/>
    <col min="13064" max="13067" width="9" style="837" customWidth="1"/>
    <col min="13068" max="13069" width="7.140625" style="837" customWidth="1"/>
    <col min="13070" max="13070" width="6.7109375" style="837" customWidth="1"/>
    <col min="13071" max="13071" width="9.140625" style="837" customWidth="1"/>
    <col min="13072" max="13072" width="9.7109375" style="837" customWidth="1"/>
    <col min="13073" max="13073" width="11.5703125" style="837" customWidth="1"/>
    <col min="13074" max="13074" width="9.7109375" style="837" customWidth="1"/>
    <col min="13075" max="13075" width="8.5703125" style="837" customWidth="1"/>
    <col min="13076" max="13076" width="7.140625" style="837" customWidth="1"/>
    <col min="13077" max="13077" width="6.5703125" style="837" customWidth="1"/>
    <col min="13078" max="13078" width="7.42578125" style="837" customWidth="1"/>
    <col min="13079" max="13079" width="6.7109375" style="837" customWidth="1"/>
    <col min="13080" max="13080" width="7.28515625" style="837" customWidth="1"/>
    <col min="13081" max="13081" width="6" style="837" customWidth="1"/>
    <col min="13082" max="13308" width="10.7109375" style="837"/>
    <col min="13309" max="13309" width="6.140625" style="837" customWidth="1"/>
    <col min="13310" max="13310" width="18.28515625" style="837" customWidth="1"/>
    <col min="13311" max="13311" width="56.140625" style="837" customWidth="1"/>
    <col min="13312" max="13314" width="5.85546875" style="837" customWidth="1"/>
    <col min="13315" max="13315" width="6" style="837" customWidth="1"/>
    <col min="13316" max="13316" width="7.5703125" style="837" customWidth="1"/>
    <col min="13317" max="13318" width="7.28515625" style="837" customWidth="1"/>
    <col min="13319" max="13319" width="8.5703125" style="837" customWidth="1"/>
    <col min="13320" max="13323" width="9" style="837" customWidth="1"/>
    <col min="13324" max="13325" width="7.140625" style="837" customWidth="1"/>
    <col min="13326" max="13326" width="6.7109375" style="837" customWidth="1"/>
    <col min="13327" max="13327" width="9.140625" style="837" customWidth="1"/>
    <col min="13328" max="13328" width="9.7109375" style="837" customWidth="1"/>
    <col min="13329" max="13329" width="11.5703125" style="837" customWidth="1"/>
    <col min="13330" max="13330" width="9.7109375" style="837" customWidth="1"/>
    <col min="13331" max="13331" width="8.5703125" style="837" customWidth="1"/>
    <col min="13332" max="13332" width="7.140625" style="837" customWidth="1"/>
    <col min="13333" max="13333" width="6.5703125" style="837" customWidth="1"/>
    <col min="13334" max="13334" width="7.42578125" style="837" customWidth="1"/>
    <col min="13335" max="13335" width="6.7109375" style="837" customWidth="1"/>
    <col min="13336" max="13336" width="7.28515625" style="837" customWidth="1"/>
    <col min="13337" max="13337" width="6" style="837" customWidth="1"/>
    <col min="13338" max="13564" width="10.7109375" style="837"/>
    <col min="13565" max="13565" width="6.140625" style="837" customWidth="1"/>
    <col min="13566" max="13566" width="18.28515625" style="837" customWidth="1"/>
    <col min="13567" max="13567" width="56.140625" style="837" customWidth="1"/>
    <col min="13568" max="13570" width="5.85546875" style="837" customWidth="1"/>
    <col min="13571" max="13571" width="6" style="837" customWidth="1"/>
    <col min="13572" max="13572" width="7.5703125" style="837" customWidth="1"/>
    <col min="13573" max="13574" width="7.28515625" style="837" customWidth="1"/>
    <col min="13575" max="13575" width="8.5703125" style="837" customWidth="1"/>
    <col min="13576" max="13579" width="9" style="837" customWidth="1"/>
    <col min="13580" max="13581" width="7.140625" style="837" customWidth="1"/>
    <col min="13582" max="13582" width="6.7109375" style="837" customWidth="1"/>
    <col min="13583" max="13583" width="9.140625" style="837" customWidth="1"/>
    <col min="13584" max="13584" width="9.7109375" style="837" customWidth="1"/>
    <col min="13585" max="13585" width="11.5703125" style="837" customWidth="1"/>
    <col min="13586" max="13586" width="9.7109375" style="837" customWidth="1"/>
    <col min="13587" max="13587" width="8.5703125" style="837" customWidth="1"/>
    <col min="13588" max="13588" width="7.140625" style="837" customWidth="1"/>
    <col min="13589" max="13589" width="6.5703125" style="837" customWidth="1"/>
    <col min="13590" max="13590" width="7.42578125" style="837" customWidth="1"/>
    <col min="13591" max="13591" width="6.7109375" style="837" customWidth="1"/>
    <col min="13592" max="13592" width="7.28515625" style="837" customWidth="1"/>
    <col min="13593" max="13593" width="6" style="837" customWidth="1"/>
    <col min="13594" max="13820" width="10.7109375" style="837"/>
    <col min="13821" max="13821" width="6.140625" style="837" customWidth="1"/>
    <col min="13822" max="13822" width="18.28515625" style="837" customWidth="1"/>
    <col min="13823" max="13823" width="56.140625" style="837" customWidth="1"/>
    <col min="13824" max="13826" width="5.85546875" style="837" customWidth="1"/>
    <col min="13827" max="13827" width="6" style="837" customWidth="1"/>
    <col min="13828" max="13828" width="7.5703125" style="837" customWidth="1"/>
    <col min="13829" max="13830" width="7.28515625" style="837" customWidth="1"/>
    <col min="13831" max="13831" width="8.5703125" style="837" customWidth="1"/>
    <col min="13832" max="13835" width="9" style="837" customWidth="1"/>
    <col min="13836" max="13837" width="7.140625" style="837" customWidth="1"/>
    <col min="13838" max="13838" width="6.7109375" style="837" customWidth="1"/>
    <col min="13839" max="13839" width="9.140625" style="837" customWidth="1"/>
    <col min="13840" max="13840" width="9.7109375" style="837" customWidth="1"/>
    <col min="13841" max="13841" width="11.5703125" style="837" customWidth="1"/>
    <col min="13842" max="13842" width="9.7109375" style="837" customWidth="1"/>
    <col min="13843" max="13843" width="8.5703125" style="837" customWidth="1"/>
    <col min="13844" max="13844" width="7.140625" style="837" customWidth="1"/>
    <col min="13845" max="13845" width="6.5703125" style="837" customWidth="1"/>
    <col min="13846" max="13846" width="7.42578125" style="837" customWidth="1"/>
    <col min="13847" max="13847" width="6.7109375" style="837" customWidth="1"/>
    <col min="13848" max="13848" width="7.28515625" style="837" customWidth="1"/>
    <col min="13849" max="13849" width="6" style="837" customWidth="1"/>
    <col min="13850" max="14076" width="10.7109375" style="837"/>
    <col min="14077" max="14077" width="6.140625" style="837" customWidth="1"/>
    <col min="14078" max="14078" width="18.28515625" style="837" customWidth="1"/>
    <col min="14079" max="14079" width="56.140625" style="837" customWidth="1"/>
    <col min="14080" max="14082" width="5.85546875" style="837" customWidth="1"/>
    <col min="14083" max="14083" width="6" style="837" customWidth="1"/>
    <col min="14084" max="14084" width="7.5703125" style="837" customWidth="1"/>
    <col min="14085" max="14086" width="7.28515625" style="837" customWidth="1"/>
    <col min="14087" max="14087" width="8.5703125" style="837" customWidth="1"/>
    <col min="14088" max="14091" width="9" style="837" customWidth="1"/>
    <col min="14092" max="14093" width="7.140625" style="837" customWidth="1"/>
    <col min="14094" max="14094" width="6.7109375" style="837" customWidth="1"/>
    <col min="14095" max="14095" width="9.140625" style="837" customWidth="1"/>
    <col min="14096" max="14096" width="9.7109375" style="837" customWidth="1"/>
    <col min="14097" max="14097" width="11.5703125" style="837" customWidth="1"/>
    <col min="14098" max="14098" width="9.7109375" style="837" customWidth="1"/>
    <col min="14099" max="14099" width="8.5703125" style="837" customWidth="1"/>
    <col min="14100" max="14100" width="7.140625" style="837" customWidth="1"/>
    <col min="14101" max="14101" width="6.5703125" style="837" customWidth="1"/>
    <col min="14102" max="14102" width="7.42578125" style="837" customWidth="1"/>
    <col min="14103" max="14103" width="6.7109375" style="837" customWidth="1"/>
    <col min="14104" max="14104" width="7.28515625" style="837" customWidth="1"/>
    <col min="14105" max="14105" width="6" style="837" customWidth="1"/>
    <col min="14106" max="14332" width="10.7109375" style="837"/>
    <col min="14333" max="14333" width="6.140625" style="837" customWidth="1"/>
    <col min="14334" max="14334" width="18.28515625" style="837" customWidth="1"/>
    <col min="14335" max="14335" width="56.140625" style="837" customWidth="1"/>
    <col min="14336" max="14338" width="5.85546875" style="837" customWidth="1"/>
    <col min="14339" max="14339" width="6" style="837" customWidth="1"/>
    <col min="14340" max="14340" width="7.5703125" style="837" customWidth="1"/>
    <col min="14341" max="14342" width="7.28515625" style="837" customWidth="1"/>
    <col min="14343" max="14343" width="8.5703125" style="837" customWidth="1"/>
    <col min="14344" max="14347" width="9" style="837" customWidth="1"/>
    <col min="14348" max="14349" width="7.140625" style="837" customWidth="1"/>
    <col min="14350" max="14350" width="6.7109375" style="837" customWidth="1"/>
    <col min="14351" max="14351" width="9.140625" style="837" customWidth="1"/>
    <col min="14352" max="14352" width="9.7109375" style="837" customWidth="1"/>
    <col min="14353" max="14353" width="11.5703125" style="837" customWidth="1"/>
    <col min="14354" max="14354" width="9.7109375" style="837" customWidth="1"/>
    <col min="14355" max="14355" width="8.5703125" style="837" customWidth="1"/>
    <col min="14356" max="14356" width="7.140625" style="837" customWidth="1"/>
    <col min="14357" max="14357" width="6.5703125" style="837" customWidth="1"/>
    <col min="14358" max="14358" width="7.42578125" style="837" customWidth="1"/>
    <col min="14359" max="14359" width="6.7109375" style="837" customWidth="1"/>
    <col min="14360" max="14360" width="7.28515625" style="837" customWidth="1"/>
    <col min="14361" max="14361" width="6" style="837" customWidth="1"/>
    <col min="14362" max="14588" width="10.7109375" style="837"/>
    <col min="14589" max="14589" width="6.140625" style="837" customWidth="1"/>
    <col min="14590" max="14590" width="18.28515625" style="837" customWidth="1"/>
    <col min="14591" max="14591" width="56.140625" style="837" customWidth="1"/>
    <col min="14592" max="14594" width="5.85546875" style="837" customWidth="1"/>
    <col min="14595" max="14595" width="6" style="837" customWidth="1"/>
    <col min="14596" max="14596" width="7.5703125" style="837" customWidth="1"/>
    <col min="14597" max="14598" width="7.28515625" style="837" customWidth="1"/>
    <col min="14599" max="14599" width="8.5703125" style="837" customWidth="1"/>
    <col min="14600" max="14603" width="9" style="837" customWidth="1"/>
    <col min="14604" max="14605" width="7.140625" style="837" customWidth="1"/>
    <col min="14606" max="14606" width="6.7109375" style="837" customWidth="1"/>
    <col min="14607" max="14607" width="9.140625" style="837" customWidth="1"/>
    <col min="14608" max="14608" width="9.7109375" style="837" customWidth="1"/>
    <col min="14609" max="14609" width="11.5703125" style="837" customWidth="1"/>
    <col min="14610" max="14610" width="9.7109375" style="837" customWidth="1"/>
    <col min="14611" max="14611" width="8.5703125" style="837" customWidth="1"/>
    <col min="14612" max="14612" width="7.140625" style="837" customWidth="1"/>
    <col min="14613" max="14613" width="6.5703125" style="837" customWidth="1"/>
    <col min="14614" max="14614" width="7.42578125" style="837" customWidth="1"/>
    <col min="14615" max="14615" width="6.7109375" style="837" customWidth="1"/>
    <col min="14616" max="14616" width="7.28515625" style="837" customWidth="1"/>
    <col min="14617" max="14617" width="6" style="837" customWidth="1"/>
    <col min="14618" max="14844" width="10.7109375" style="837"/>
    <col min="14845" max="14845" width="6.140625" style="837" customWidth="1"/>
    <col min="14846" max="14846" width="18.28515625" style="837" customWidth="1"/>
    <col min="14847" max="14847" width="56.140625" style="837" customWidth="1"/>
    <col min="14848" max="14850" width="5.85546875" style="837" customWidth="1"/>
    <col min="14851" max="14851" width="6" style="837" customWidth="1"/>
    <col min="14852" max="14852" width="7.5703125" style="837" customWidth="1"/>
    <col min="14853" max="14854" width="7.28515625" style="837" customWidth="1"/>
    <col min="14855" max="14855" width="8.5703125" style="837" customWidth="1"/>
    <col min="14856" max="14859" width="9" style="837" customWidth="1"/>
    <col min="14860" max="14861" width="7.140625" style="837" customWidth="1"/>
    <col min="14862" max="14862" width="6.7109375" style="837" customWidth="1"/>
    <col min="14863" max="14863" width="9.140625" style="837" customWidth="1"/>
    <col min="14864" max="14864" width="9.7109375" style="837" customWidth="1"/>
    <col min="14865" max="14865" width="11.5703125" style="837" customWidth="1"/>
    <col min="14866" max="14866" width="9.7109375" style="837" customWidth="1"/>
    <col min="14867" max="14867" width="8.5703125" style="837" customWidth="1"/>
    <col min="14868" max="14868" width="7.140625" style="837" customWidth="1"/>
    <col min="14869" max="14869" width="6.5703125" style="837" customWidth="1"/>
    <col min="14870" max="14870" width="7.42578125" style="837" customWidth="1"/>
    <col min="14871" max="14871" width="6.7109375" style="837" customWidth="1"/>
    <col min="14872" max="14872" width="7.28515625" style="837" customWidth="1"/>
    <col min="14873" max="14873" width="6" style="837" customWidth="1"/>
    <col min="14874" max="15100" width="10.7109375" style="837"/>
    <col min="15101" max="15101" width="6.140625" style="837" customWidth="1"/>
    <col min="15102" max="15102" width="18.28515625" style="837" customWidth="1"/>
    <col min="15103" max="15103" width="56.140625" style="837" customWidth="1"/>
    <col min="15104" max="15106" width="5.85546875" style="837" customWidth="1"/>
    <col min="15107" max="15107" width="6" style="837" customWidth="1"/>
    <col min="15108" max="15108" width="7.5703125" style="837" customWidth="1"/>
    <col min="15109" max="15110" width="7.28515625" style="837" customWidth="1"/>
    <col min="15111" max="15111" width="8.5703125" style="837" customWidth="1"/>
    <col min="15112" max="15115" width="9" style="837" customWidth="1"/>
    <col min="15116" max="15117" width="7.140625" style="837" customWidth="1"/>
    <col min="15118" max="15118" width="6.7109375" style="837" customWidth="1"/>
    <col min="15119" max="15119" width="9.140625" style="837" customWidth="1"/>
    <col min="15120" max="15120" width="9.7109375" style="837" customWidth="1"/>
    <col min="15121" max="15121" width="11.5703125" style="837" customWidth="1"/>
    <col min="15122" max="15122" width="9.7109375" style="837" customWidth="1"/>
    <col min="15123" max="15123" width="8.5703125" style="837" customWidth="1"/>
    <col min="15124" max="15124" width="7.140625" style="837" customWidth="1"/>
    <col min="15125" max="15125" width="6.5703125" style="837" customWidth="1"/>
    <col min="15126" max="15126" width="7.42578125" style="837" customWidth="1"/>
    <col min="15127" max="15127" width="6.7109375" style="837" customWidth="1"/>
    <col min="15128" max="15128" width="7.28515625" style="837" customWidth="1"/>
    <col min="15129" max="15129" width="6" style="837" customWidth="1"/>
    <col min="15130" max="15356" width="10.7109375" style="837"/>
    <col min="15357" max="15357" width="6.140625" style="837" customWidth="1"/>
    <col min="15358" max="15358" width="18.28515625" style="837" customWidth="1"/>
    <col min="15359" max="15359" width="56.140625" style="837" customWidth="1"/>
    <col min="15360" max="15362" width="5.85546875" style="837" customWidth="1"/>
    <col min="15363" max="15363" width="6" style="837" customWidth="1"/>
    <col min="15364" max="15364" width="7.5703125" style="837" customWidth="1"/>
    <col min="15365" max="15366" width="7.28515625" style="837" customWidth="1"/>
    <col min="15367" max="15367" width="8.5703125" style="837" customWidth="1"/>
    <col min="15368" max="15371" width="9" style="837" customWidth="1"/>
    <col min="15372" max="15373" width="7.140625" style="837" customWidth="1"/>
    <col min="15374" max="15374" width="6.7109375" style="837" customWidth="1"/>
    <col min="15375" max="15375" width="9.140625" style="837" customWidth="1"/>
    <col min="15376" max="15376" width="9.7109375" style="837" customWidth="1"/>
    <col min="15377" max="15377" width="11.5703125" style="837" customWidth="1"/>
    <col min="15378" max="15378" width="9.7109375" style="837" customWidth="1"/>
    <col min="15379" max="15379" width="8.5703125" style="837" customWidth="1"/>
    <col min="15380" max="15380" width="7.140625" style="837" customWidth="1"/>
    <col min="15381" max="15381" width="6.5703125" style="837" customWidth="1"/>
    <col min="15382" max="15382" width="7.42578125" style="837" customWidth="1"/>
    <col min="15383" max="15383" width="6.7109375" style="837" customWidth="1"/>
    <col min="15384" max="15384" width="7.28515625" style="837" customWidth="1"/>
    <col min="15385" max="15385" width="6" style="837" customWidth="1"/>
    <col min="15386" max="15612" width="10.7109375" style="837"/>
    <col min="15613" max="15613" width="6.140625" style="837" customWidth="1"/>
    <col min="15614" max="15614" width="18.28515625" style="837" customWidth="1"/>
    <col min="15615" max="15615" width="56.140625" style="837" customWidth="1"/>
    <col min="15616" max="15618" width="5.85546875" style="837" customWidth="1"/>
    <col min="15619" max="15619" width="6" style="837" customWidth="1"/>
    <col min="15620" max="15620" width="7.5703125" style="837" customWidth="1"/>
    <col min="15621" max="15622" width="7.28515625" style="837" customWidth="1"/>
    <col min="15623" max="15623" width="8.5703125" style="837" customWidth="1"/>
    <col min="15624" max="15627" width="9" style="837" customWidth="1"/>
    <col min="15628" max="15629" width="7.140625" style="837" customWidth="1"/>
    <col min="15630" max="15630" width="6.7109375" style="837" customWidth="1"/>
    <col min="15631" max="15631" width="9.140625" style="837" customWidth="1"/>
    <col min="15632" max="15632" width="9.7109375" style="837" customWidth="1"/>
    <col min="15633" max="15633" width="11.5703125" style="837" customWidth="1"/>
    <col min="15634" max="15634" width="9.7109375" style="837" customWidth="1"/>
    <col min="15635" max="15635" width="8.5703125" style="837" customWidth="1"/>
    <col min="15636" max="15636" width="7.140625" style="837" customWidth="1"/>
    <col min="15637" max="15637" width="6.5703125" style="837" customWidth="1"/>
    <col min="15638" max="15638" width="7.42578125" style="837" customWidth="1"/>
    <col min="15639" max="15639" width="6.7109375" style="837" customWidth="1"/>
    <col min="15640" max="15640" width="7.28515625" style="837" customWidth="1"/>
    <col min="15641" max="15641" width="6" style="837" customWidth="1"/>
    <col min="15642" max="15868" width="10.7109375" style="837"/>
    <col min="15869" max="15869" width="6.140625" style="837" customWidth="1"/>
    <col min="15870" max="15870" width="18.28515625" style="837" customWidth="1"/>
    <col min="15871" max="15871" width="56.140625" style="837" customWidth="1"/>
    <col min="15872" max="15874" width="5.85546875" style="837" customWidth="1"/>
    <col min="15875" max="15875" width="6" style="837" customWidth="1"/>
    <col min="15876" max="15876" width="7.5703125" style="837" customWidth="1"/>
    <col min="15877" max="15878" width="7.28515625" style="837" customWidth="1"/>
    <col min="15879" max="15879" width="8.5703125" style="837" customWidth="1"/>
    <col min="15880" max="15883" width="9" style="837" customWidth="1"/>
    <col min="15884" max="15885" width="7.140625" style="837" customWidth="1"/>
    <col min="15886" max="15886" width="6.7109375" style="837" customWidth="1"/>
    <col min="15887" max="15887" width="9.140625" style="837" customWidth="1"/>
    <col min="15888" max="15888" width="9.7109375" style="837" customWidth="1"/>
    <col min="15889" max="15889" width="11.5703125" style="837" customWidth="1"/>
    <col min="15890" max="15890" width="9.7109375" style="837" customWidth="1"/>
    <col min="15891" max="15891" width="8.5703125" style="837" customWidth="1"/>
    <col min="15892" max="15892" width="7.140625" style="837" customWidth="1"/>
    <col min="15893" max="15893" width="6.5703125" style="837" customWidth="1"/>
    <col min="15894" max="15894" width="7.42578125" style="837" customWidth="1"/>
    <col min="15895" max="15895" width="6.7109375" style="837" customWidth="1"/>
    <col min="15896" max="15896" width="7.28515625" style="837" customWidth="1"/>
    <col min="15897" max="15897" width="6" style="837" customWidth="1"/>
    <col min="15898" max="16124" width="10.7109375" style="837"/>
    <col min="16125" max="16125" width="6.140625" style="837" customWidth="1"/>
    <col min="16126" max="16126" width="18.28515625" style="837" customWidth="1"/>
    <col min="16127" max="16127" width="56.140625" style="837" customWidth="1"/>
    <col min="16128" max="16130" width="5.85546875" style="837" customWidth="1"/>
    <col min="16131" max="16131" width="6" style="837" customWidth="1"/>
    <col min="16132" max="16132" width="7.5703125" style="837" customWidth="1"/>
    <col min="16133" max="16134" width="7.28515625" style="837" customWidth="1"/>
    <col min="16135" max="16135" width="8.5703125" style="837" customWidth="1"/>
    <col min="16136" max="16139" width="9" style="837" customWidth="1"/>
    <col min="16140" max="16141" width="7.140625" style="837" customWidth="1"/>
    <col min="16142" max="16142" width="6.7109375" style="837" customWidth="1"/>
    <col min="16143" max="16143" width="9.140625" style="837" customWidth="1"/>
    <col min="16144" max="16144" width="9.7109375" style="837" customWidth="1"/>
    <col min="16145" max="16145" width="11.5703125" style="837" customWidth="1"/>
    <col min="16146" max="16146" width="9.7109375" style="837" customWidth="1"/>
    <col min="16147" max="16147" width="8.5703125" style="837" customWidth="1"/>
    <col min="16148" max="16148" width="7.140625" style="837" customWidth="1"/>
    <col min="16149" max="16149" width="6.5703125" style="837" customWidth="1"/>
    <col min="16150" max="16150" width="7.42578125" style="837" customWidth="1"/>
    <col min="16151" max="16151" width="6.7109375" style="837" customWidth="1"/>
    <col min="16152" max="16152" width="7.28515625" style="837" customWidth="1"/>
    <col min="16153" max="16153" width="6" style="837" customWidth="1"/>
    <col min="16154" max="16384" width="10.7109375" style="837"/>
  </cols>
  <sheetData>
    <row r="1" spans="1:25" s="840" customFormat="1" ht="60" customHeight="1" x14ac:dyDescent="0.25">
      <c r="A1" s="1661" t="s">
        <v>0</v>
      </c>
      <c r="B1" s="1661" t="s">
        <v>596</v>
      </c>
      <c r="C1" s="1661" t="s">
        <v>78</v>
      </c>
      <c r="D1" s="1660" t="s">
        <v>35</v>
      </c>
      <c r="E1" s="1660" t="s">
        <v>597</v>
      </c>
      <c r="F1" s="1660" t="s">
        <v>598</v>
      </c>
      <c r="G1" s="1660" t="s">
        <v>36</v>
      </c>
      <c r="H1" s="1661" t="s">
        <v>599</v>
      </c>
      <c r="I1" s="1661"/>
      <c r="J1" s="1661"/>
      <c r="K1" s="1661"/>
      <c r="L1" s="1661" t="s">
        <v>27</v>
      </c>
      <c r="M1" s="1661"/>
      <c r="N1" s="1661"/>
      <c r="O1" s="1661"/>
      <c r="P1" s="1661"/>
      <c r="Q1" s="1661"/>
      <c r="R1" s="1660" t="s">
        <v>8</v>
      </c>
      <c r="S1" s="1660" t="s">
        <v>9</v>
      </c>
      <c r="T1" s="1661" t="s">
        <v>128</v>
      </c>
      <c r="U1" s="1661"/>
      <c r="V1" s="1661" t="s">
        <v>37</v>
      </c>
      <c r="W1" s="1661"/>
      <c r="X1" s="1660" t="s">
        <v>601</v>
      </c>
      <c r="Y1" s="1660" t="s">
        <v>13</v>
      </c>
    </row>
    <row r="2" spans="1:25" s="840" customFormat="1" ht="39.950000000000003" customHeight="1" x14ac:dyDescent="0.25">
      <c r="A2" s="1661"/>
      <c r="B2" s="1661"/>
      <c r="C2" s="1661"/>
      <c r="D2" s="1660"/>
      <c r="E2" s="1660"/>
      <c r="F2" s="1660"/>
      <c r="G2" s="1660"/>
      <c r="H2" s="1661" t="s">
        <v>79</v>
      </c>
      <c r="I2" s="1661"/>
      <c r="J2" s="1661"/>
      <c r="K2" s="1661"/>
      <c r="L2" s="1661" t="s">
        <v>79</v>
      </c>
      <c r="M2" s="1661"/>
      <c r="N2" s="1661"/>
      <c r="O2" s="1661"/>
      <c r="P2" s="1662" t="s">
        <v>31</v>
      </c>
      <c r="Q2" s="1662" t="s">
        <v>32</v>
      </c>
      <c r="R2" s="1660"/>
      <c r="S2" s="1660"/>
      <c r="T2" s="1660" t="s">
        <v>16</v>
      </c>
      <c r="U2" s="1660" t="s">
        <v>17</v>
      </c>
      <c r="V2" s="1660" t="s">
        <v>602</v>
      </c>
      <c r="W2" s="1660" t="s">
        <v>603</v>
      </c>
      <c r="X2" s="1660"/>
      <c r="Y2" s="1660"/>
    </row>
    <row r="3" spans="1:25" s="843" customFormat="1" ht="77.25" customHeight="1" x14ac:dyDescent="0.3">
      <c r="A3" s="1661"/>
      <c r="B3" s="1661"/>
      <c r="C3" s="1661"/>
      <c r="D3" s="1660"/>
      <c r="E3" s="1660"/>
      <c r="F3" s="1660"/>
      <c r="G3" s="1660"/>
      <c r="H3" s="841" t="s">
        <v>24</v>
      </c>
      <c r="I3" s="842" t="s">
        <v>25</v>
      </c>
      <c r="J3" s="841" t="s">
        <v>26</v>
      </c>
      <c r="K3" s="841" t="s">
        <v>604</v>
      </c>
      <c r="L3" s="841" t="s">
        <v>24</v>
      </c>
      <c r="M3" s="841" t="s">
        <v>25</v>
      </c>
      <c r="N3" s="841" t="s">
        <v>26</v>
      </c>
      <c r="O3" s="841" t="s">
        <v>27</v>
      </c>
      <c r="P3" s="1662"/>
      <c r="Q3" s="1662"/>
      <c r="R3" s="1660"/>
      <c r="S3" s="1660"/>
      <c r="T3" s="1660"/>
      <c r="U3" s="1660"/>
      <c r="V3" s="1660"/>
      <c r="W3" s="1660"/>
      <c r="X3" s="1660"/>
      <c r="Y3" s="1660"/>
    </row>
    <row r="4" spans="1:25" s="869" customFormat="1" ht="27" customHeight="1" x14ac:dyDescent="0.3">
      <c r="A4" s="859"/>
      <c r="B4" s="860"/>
      <c r="C4" s="844" t="s">
        <v>38</v>
      </c>
      <c r="D4" s="861"/>
      <c r="E4" s="841"/>
      <c r="F4" s="841"/>
      <c r="G4" s="841"/>
      <c r="H4" s="859"/>
      <c r="I4" s="859"/>
      <c r="J4" s="859"/>
      <c r="K4" s="859"/>
      <c r="L4" s="859"/>
      <c r="M4" s="859"/>
      <c r="N4" s="859"/>
      <c r="O4" s="859"/>
      <c r="P4" s="862"/>
      <c r="Q4" s="863"/>
      <c r="R4" s="864"/>
      <c r="S4" s="847"/>
      <c r="T4" s="864"/>
      <c r="U4" s="865"/>
      <c r="V4" s="866"/>
      <c r="W4" s="867"/>
      <c r="X4" s="864"/>
      <c r="Y4" s="868"/>
    </row>
    <row r="5" spans="1:25" s="886" customFormat="1" ht="27.75" customHeight="1" x14ac:dyDescent="0.3">
      <c r="A5" s="881"/>
      <c r="B5" s="881"/>
      <c r="C5" s="882" t="s">
        <v>605</v>
      </c>
      <c r="D5" s="883"/>
      <c r="E5" s="883"/>
      <c r="F5" s="883"/>
      <c r="G5" s="883"/>
      <c r="H5" s="884"/>
      <c r="I5" s="884"/>
      <c r="J5" s="884"/>
      <c r="K5" s="884"/>
      <c r="L5" s="884"/>
      <c r="M5" s="884"/>
      <c r="N5" s="884"/>
      <c r="O5" s="884"/>
      <c r="P5" s="885"/>
      <c r="Q5" s="885"/>
      <c r="R5" s="883"/>
      <c r="S5" s="883"/>
      <c r="T5" s="883"/>
      <c r="U5" s="883"/>
      <c r="V5" s="883"/>
      <c r="W5" s="883"/>
      <c r="X5" s="883"/>
      <c r="Y5" s="883"/>
    </row>
    <row r="6" spans="1:25" s="869" customFormat="1" ht="25.9" customHeight="1" x14ac:dyDescent="0.3">
      <c r="A6" s="859"/>
      <c r="B6" s="860"/>
      <c r="C6" s="845" t="s">
        <v>606</v>
      </c>
      <c r="D6" s="861"/>
      <c r="E6" s="841"/>
      <c r="F6" s="841"/>
      <c r="G6" s="841"/>
      <c r="H6" s="859"/>
      <c r="I6" s="859"/>
      <c r="J6" s="859"/>
      <c r="K6" s="859"/>
      <c r="L6" s="859"/>
      <c r="M6" s="859"/>
      <c r="N6" s="859"/>
      <c r="O6" s="859"/>
      <c r="P6" s="862"/>
      <c r="Q6" s="863"/>
      <c r="R6" s="864"/>
      <c r="S6" s="847"/>
      <c r="T6" s="864"/>
      <c r="U6" s="859"/>
      <c r="V6" s="866"/>
      <c r="W6" s="867"/>
      <c r="X6" s="864"/>
      <c r="Y6" s="868"/>
    </row>
    <row r="7" spans="1:25" s="1318" customFormat="1" ht="25.9" customHeight="1" x14ac:dyDescent="0.25">
      <c r="A7" s="859">
        <v>1</v>
      </c>
      <c r="B7" s="848"/>
      <c r="C7" s="870" t="s">
        <v>607</v>
      </c>
      <c r="D7" s="846" t="s">
        <v>29</v>
      </c>
      <c r="E7" s="871" t="s">
        <v>59</v>
      </c>
      <c r="F7" s="871" t="s">
        <v>105</v>
      </c>
      <c r="G7" s="871">
        <v>22</v>
      </c>
      <c r="H7" s="859">
        <v>50</v>
      </c>
      <c r="I7" s="859"/>
      <c r="J7" s="859"/>
      <c r="K7" s="859"/>
      <c r="L7" s="842">
        <v>50</v>
      </c>
      <c r="M7" s="842"/>
      <c r="N7" s="842"/>
      <c r="O7" s="842">
        <f>SUM(L7:N7)</f>
        <v>50</v>
      </c>
      <c r="P7" s="1316">
        <f>SUM((O7/W7)*V7)/1000</f>
        <v>0.02</v>
      </c>
      <c r="Q7" s="1316">
        <f>SUM(O7*X7)/1000</f>
        <v>0.02</v>
      </c>
      <c r="R7" s="1317"/>
      <c r="S7" s="842" t="s">
        <v>575</v>
      </c>
      <c r="T7" s="842">
        <v>50</v>
      </c>
      <c r="U7" s="842"/>
      <c r="V7" s="842">
        <v>14</v>
      </c>
      <c r="W7" s="842">
        <v>35</v>
      </c>
      <c r="X7" s="872">
        <v>0.4</v>
      </c>
      <c r="Y7" s="1317"/>
    </row>
    <row r="8" spans="1:25" s="858" customFormat="1" ht="25.9" customHeight="1" x14ac:dyDescent="0.3">
      <c r="A8" s="844"/>
      <c r="B8" s="849"/>
      <c r="C8" s="850" t="s">
        <v>30</v>
      </c>
      <c r="D8" s="851"/>
      <c r="E8" s="852"/>
      <c r="F8" s="852"/>
      <c r="G8" s="852"/>
      <c r="H8" s="853"/>
      <c r="I8" s="853"/>
      <c r="J8" s="853"/>
      <c r="K8" s="853"/>
      <c r="L8" s="852"/>
      <c r="M8" s="854"/>
      <c r="N8" s="854"/>
      <c r="O8" s="852"/>
      <c r="P8" s="855">
        <f>SUM(P6:P7)</f>
        <v>0.02</v>
      </c>
      <c r="Q8" s="855">
        <f>SUM(Q6:Q7)</f>
        <v>0.02</v>
      </c>
      <c r="R8" s="854"/>
      <c r="S8" s="856"/>
      <c r="T8" s="856"/>
      <c r="U8" s="856"/>
      <c r="V8" s="856"/>
      <c r="W8" s="856"/>
      <c r="X8" s="856"/>
      <c r="Y8" s="857"/>
    </row>
  </sheetData>
  <mergeCells count="23">
    <mergeCell ref="E1:E3"/>
    <mergeCell ref="A1:A3"/>
    <mergeCell ref="B1:B3"/>
    <mergeCell ref="C1:C3"/>
    <mergeCell ref="D1:D3"/>
    <mergeCell ref="F1:F3"/>
    <mergeCell ref="G1:G3"/>
    <mergeCell ref="H1:K1"/>
    <mergeCell ref="L1:Q1"/>
    <mergeCell ref="X1:X3"/>
    <mergeCell ref="Y1:Y3"/>
    <mergeCell ref="H2:K2"/>
    <mergeCell ref="L2:O2"/>
    <mergeCell ref="P2:P3"/>
    <mergeCell ref="Q2:Q3"/>
    <mergeCell ref="R1:R3"/>
    <mergeCell ref="T2:T3"/>
    <mergeCell ref="U2:U3"/>
    <mergeCell ref="V2:V3"/>
    <mergeCell ref="W2:W3"/>
    <mergeCell ref="S1:S3"/>
    <mergeCell ref="T1:U1"/>
    <mergeCell ref="V1:W1"/>
  </mergeCells>
  <printOptions horizontalCentered="1"/>
  <pageMargins left="0.31496062992125984" right="0.31496062992125984" top="1.1417322834645669" bottom="0.55118110236220474" header="0.31496062992125984" footer="0.31496062992125984"/>
  <pageSetup paperSize="9" scale="55" firstPageNumber="143" pageOrder="overThenDown" orientation="landscape" useFirstPageNumber="1" r:id="rId1"/>
  <headerFooter>
    <oddFooter>&amp;L&amp;A&amp;CСписък излишни ОБВВПИ към 01.01.2022 г.&amp;R&amp;P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3"/>
  <sheetViews>
    <sheetView view="pageBreakPreview" zoomScale="80" zoomScaleNormal="75" zoomScaleSheetLayoutView="80" workbookViewId="0">
      <selection activeCell="F18" sqref="F18"/>
    </sheetView>
  </sheetViews>
  <sheetFormatPr defaultColWidth="9.140625" defaultRowHeight="15" x14ac:dyDescent="0.25"/>
  <cols>
    <col min="1" max="1" width="3.5703125" style="921" bestFit="1" customWidth="1"/>
    <col min="2" max="2" width="12.140625" style="921" customWidth="1"/>
    <col min="3" max="3" width="37.5703125" style="921" customWidth="1"/>
    <col min="4" max="4" width="3.42578125" style="921" bestFit="1" customWidth="1"/>
    <col min="5" max="5" width="4.7109375" style="921" customWidth="1"/>
    <col min="6" max="6" width="6.42578125" style="921" customWidth="1"/>
    <col min="7" max="7" width="5.5703125" style="921" bestFit="1" customWidth="1"/>
    <col min="8" max="8" width="6.85546875" style="921" customWidth="1"/>
    <col min="9" max="9" width="6.7109375" style="921" customWidth="1"/>
    <col min="10" max="10" width="5.85546875" style="921" customWidth="1"/>
    <col min="11" max="11" width="8.85546875" style="921" customWidth="1"/>
    <col min="12" max="12" width="9" style="921" customWidth="1"/>
    <col min="13" max="13" width="6.85546875" style="921" customWidth="1"/>
    <col min="14" max="14" width="7.7109375" style="921" bestFit="1" customWidth="1"/>
    <col min="15" max="15" width="9.140625" style="921"/>
    <col min="16" max="16" width="12" style="921" customWidth="1"/>
    <col min="17" max="17" width="11.140625" style="921" customWidth="1"/>
    <col min="18" max="18" width="17.140625" style="921" customWidth="1"/>
    <col min="19" max="19" width="8.5703125" style="921" customWidth="1"/>
    <col min="20" max="20" width="7.42578125" style="921" customWidth="1"/>
    <col min="21" max="21" width="9.42578125" style="921" customWidth="1"/>
    <col min="22" max="24" width="7.85546875" style="921" customWidth="1"/>
    <col min="25" max="25" width="13.7109375" style="921" customWidth="1"/>
    <col min="26" max="256" width="9.140625" style="955"/>
    <col min="257" max="257" width="3.5703125" style="955" bestFit="1" customWidth="1"/>
    <col min="258" max="258" width="12.140625" style="955" customWidth="1"/>
    <col min="259" max="259" width="37.5703125" style="955" customWidth="1"/>
    <col min="260" max="260" width="3.42578125" style="955" bestFit="1" customWidth="1"/>
    <col min="261" max="261" width="4.7109375" style="955" customWidth="1"/>
    <col min="262" max="262" width="6.42578125" style="955" customWidth="1"/>
    <col min="263" max="263" width="5.5703125" style="955" bestFit="1" customWidth="1"/>
    <col min="264" max="264" width="6.85546875" style="955" customWidth="1"/>
    <col min="265" max="265" width="6.7109375" style="955" customWidth="1"/>
    <col min="266" max="266" width="5.85546875" style="955" customWidth="1"/>
    <col min="267" max="267" width="8.85546875" style="955" customWidth="1"/>
    <col min="268" max="268" width="9" style="955" customWidth="1"/>
    <col min="269" max="269" width="6.85546875" style="955" customWidth="1"/>
    <col min="270" max="270" width="7.7109375" style="955" bestFit="1" customWidth="1"/>
    <col min="271" max="271" width="9.140625" style="955"/>
    <col min="272" max="272" width="12" style="955" customWidth="1"/>
    <col min="273" max="273" width="11.140625" style="955" customWidth="1"/>
    <col min="274" max="274" width="17.140625" style="955" customWidth="1"/>
    <col min="275" max="275" width="8.5703125" style="955" customWidth="1"/>
    <col min="276" max="276" width="7.42578125" style="955" customWidth="1"/>
    <col min="277" max="277" width="9.42578125" style="955" customWidth="1"/>
    <col min="278" max="280" width="7.85546875" style="955" customWidth="1"/>
    <col min="281" max="281" width="13.7109375" style="955" customWidth="1"/>
    <col min="282" max="512" width="9.140625" style="955"/>
    <col min="513" max="513" width="3.5703125" style="955" bestFit="1" customWidth="1"/>
    <col min="514" max="514" width="12.140625" style="955" customWidth="1"/>
    <col min="515" max="515" width="37.5703125" style="955" customWidth="1"/>
    <col min="516" max="516" width="3.42578125" style="955" bestFit="1" customWidth="1"/>
    <col min="517" max="517" width="4.7109375" style="955" customWidth="1"/>
    <col min="518" max="518" width="6.42578125" style="955" customWidth="1"/>
    <col min="519" max="519" width="5.5703125" style="955" bestFit="1" customWidth="1"/>
    <col min="520" max="520" width="6.85546875" style="955" customWidth="1"/>
    <col min="521" max="521" width="6.7109375" style="955" customWidth="1"/>
    <col min="522" max="522" width="5.85546875" style="955" customWidth="1"/>
    <col min="523" max="523" width="8.85546875" style="955" customWidth="1"/>
    <col min="524" max="524" width="9" style="955" customWidth="1"/>
    <col min="525" max="525" width="6.85546875" style="955" customWidth="1"/>
    <col min="526" max="526" width="7.7109375" style="955" bestFit="1" customWidth="1"/>
    <col min="527" max="527" width="9.140625" style="955"/>
    <col min="528" max="528" width="12" style="955" customWidth="1"/>
    <col min="529" max="529" width="11.140625" style="955" customWidth="1"/>
    <col min="530" max="530" width="17.140625" style="955" customWidth="1"/>
    <col min="531" max="531" width="8.5703125" style="955" customWidth="1"/>
    <col min="532" max="532" width="7.42578125" style="955" customWidth="1"/>
    <col min="533" max="533" width="9.42578125" style="955" customWidth="1"/>
    <col min="534" max="536" width="7.85546875" style="955" customWidth="1"/>
    <col min="537" max="537" width="13.7109375" style="955" customWidth="1"/>
    <col min="538" max="768" width="9.140625" style="955"/>
    <col min="769" max="769" width="3.5703125" style="955" bestFit="1" customWidth="1"/>
    <col min="770" max="770" width="12.140625" style="955" customWidth="1"/>
    <col min="771" max="771" width="37.5703125" style="955" customWidth="1"/>
    <col min="772" max="772" width="3.42578125" style="955" bestFit="1" customWidth="1"/>
    <col min="773" max="773" width="4.7109375" style="955" customWidth="1"/>
    <col min="774" max="774" width="6.42578125" style="955" customWidth="1"/>
    <col min="775" max="775" width="5.5703125" style="955" bestFit="1" customWidth="1"/>
    <col min="776" max="776" width="6.85546875" style="955" customWidth="1"/>
    <col min="777" max="777" width="6.7109375" style="955" customWidth="1"/>
    <col min="778" max="778" width="5.85546875" style="955" customWidth="1"/>
    <col min="779" max="779" width="8.85546875" style="955" customWidth="1"/>
    <col min="780" max="780" width="9" style="955" customWidth="1"/>
    <col min="781" max="781" width="6.85546875" style="955" customWidth="1"/>
    <col min="782" max="782" width="7.7109375" style="955" bestFit="1" customWidth="1"/>
    <col min="783" max="783" width="9.140625" style="955"/>
    <col min="784" max="784" width="12" style="955" customWidth="1"/>
    <col min="785" max="785" width="11.140625" style="955" customWidth="1"/>
    <col min="786" max="786" width="17.140625" style="955" customWidth="1"/>
    <col min="787" max="787" width="8.5703125" style="955" customWidth="1"/>
    <col min="788" max="788" width="7.42578125" style="955" customWidth="1"/>
    <col min="789" max="789" width="9.42578125" style="955" customWidth="1"/>
    <col min="790" max="792" width="7.85546875" style="955" customWidth="1"/>
    <col min="793" max="793" width="13.7109375" style="955" customWidth="1"/>
    <col min="794" max="1024" width="9.140625" style="955"/>
    <col min="1025" max="1025" width="3.5703125" style="955" bestFit="1" customWidth="1"/>
    <col min="1026" max="1026" width="12.140625" style="955" customWidth="1"/>
    <col min="1027" max="1027" width="37.5703125" style="955" customWidth="1"/>
    <col min="1028" max="1028" width="3.42578125" style="955" bestFit="1" customWidth="1"/>
    <col min="1029" max="1029" width="4.7109375" style="955" customWidth="1"/>
    <col min="1030" max="1030" width="6.42578125" style="955" customWidth="1"/>
    <col min="1031" max="1031" width="5.5703125" style="955" bestFit="1" customWidth="1"/>
    <col min="1032" max="1032" width="6.85546875" style="955" customWidth="1"/>
    <col min="1033" max="1033" width="6.7109375" style="955" customWidth="1"/>
    <col min="1034" max="1034" width="5.85546875" style="955" customWidth="1"/>
    <col min="1035" max="1035" width="8.85546875" style="955" customWidth="1"/>
    <col min="1036" max="1036" width="9" style="955" customWidth="1"/>
    <col min="1037" max="1037" width="6.85546875" style="955" customWidth="1"/>
    <col min="1038" max="1038" width="7.7109375" style="955" bestFit="1" customWidth="1"/>
    <col min="1039" max="1039" width="9.140625" style="955"/>
    <col min="1040" max="1040" width="12" style="955" customWidth="1"/>
    <col min="1041" max="1041" width="11.140625" style="955" customWidth="1"/>
    <col min="1042" max="1042" width="17.140625" style="955" customWidth="1"/>
    <col min="1043" max="1043" width="8.5703125" style="955" customWidth="1"/>
    <col min="1044" max="1044" width="7.42578125" style="955" customWidth="1"/>
    <col min="1045" max="1045" width="9.42578125" style="955" customWidth="1"/>
    <col min="1046" max="1048" width="7.85546875" style="955" customWidth="1"/>
    <col min="1049" max="1049" width="13.7109375" style="955" customWidth="1"/>
    <col min="1050" max="1280" width="9.140625" style="955"/>
    <col min="1281" max="1281" width="3.5703125" style="955" bestFit="1" customWidth="1"/>
    <col min="1282" max="1282" width="12.140625" style="955" customWidth="1"/>
    <col min="1283" max="1283" width="37.5703125" style="955" customWidth="1"/>
    <col min="1284" max="1284" width="3.42578125" style="955" bestFit="1" customWidth="1"/>
    <col min="1285" max="1285" width="4.7109375" style="955" customWidth="1"/>
    <col min="1286" max="1286" width="6.42578125" style="955" customWidth="1"/>
    <col min="1287" max="1287" width="5.5703125" style="955" bestFit="1" customWidth="1"/>
    <col min="1288" max="1288" width="6.85546875" style="955" customWidth="1"/>
    <col min="1289" max="1289" width="6.7109375" style="955" customWidth="1"/>
    <col min="1290" max="1290" width="5.85546875" style="955" customWidth="1"/>
    <col min="1291" max="1291" width="8.85546875" style="955" customWidth="1"/>
    <col min="1292" max="1292" width="9" style="955" customWidth="1"/>
    <col min="1293" max="1293" width="6.85546875" style="955" customWidth="1"/>
    <col min="1294" max="1294" width="7.7109375" style="955" bestFit="1" customWidth="1"/>
    <col min="1295" max="1295" width="9.140625" style="955"/>
    <col min="1296" max="1296" width="12" style="955" customWidth="1"/>
    <col min="1297" max="1297" width="11.140625" style="955" customWidth="1"/>
    <col min="1298" max="1298" width="17.140625" style="955" customWidth="1"/>
    <col min="1299" max="1299" width="8.5703125" style="955" customWidth="1"/>
    <col min="1300" max="1300" width="7.42578125" style="955" customWidth="1"/>
    <col min="1301" max="1301" width="9.42578125" style="955" customWidth="1"/>
    <col min="1302" max="1304" width="7.85546875" style="955" customWidth="1"/>
    <col min="1305" max="1305" width="13.7109375" style="955" customWidth="1"/>
    <col min="1306" max="1536" width="9.140625" style="955"/>
    <col min="1537" max="1537" width="3.5703125" style="955" bestFit="1" customWidth="1"/>
    <col min="1538" max="1538" width="12.140625" style="955" customWidth="1"/>
    <col min="1539" max="1539" width="37.5703125" style="955" customWidth="1"/>
    <col min="1540" max="1540" width="3.42578125" style="955" bestFit="1" customWidth="1"/>
    <col min="1541" max="1541" width="4.7109375" style="955" customWidth="1"/>
    <col min="1542" max="1542" width="6.42578125" style="955" customWidth="1"/>
    <col min="1543" max="1543" width="5.5703125" style="955" bestFit="1" customWidth="1"/>
    <col min="1544" max="1544" width="6.85546875" style="955" customWidth="1"/>
    <col min="1545" max="1545" width="6.7109375" style="955" customWidth="1"/>
    <col min="1546" max="1546" width="5.85546875" style="955" customWidth="1"/>
    <col min="1547" max="1547" width="8.85546875" style="955" customWidth="1"/>
    <col min="1548" max="1548" width="9" style="955" customWidth="1"/>
    <col min="1549" max="1549" width="6.85546875" style="955" customWidth="1"/>
    <col min="1550" max="1550" width="7.7109375" style="955" bestFit="1" customWidth="1"/>
    <col min="1551" max="1551" width="9.140625" style="955"/>
    <col min="1552" max="1552" width="12" style="955" customWidth="1"/>
    <col min="1553" max="1553" width="11.140625" style="955" customWidth="1"/>
    <col min="1554" max="1554" width="17.140625" style="955" customWidth="1"/>
    <col min="1555" max="1555" width="8.5703125" style="955" customWidth="1"/>
    <col min="1556" max="1556" width="7.42578125" style="955" customWidth="1"/>
    <col min="1557" max="1557" width="9.42578125" style="955" customWidth="1"/>
    <col min="1558" max="1560" width="7.85546875" style="955" customWidth="1"/>
    <col min="1561" max="1561" width="13.7109375" style="955" customWidth="1"/>
    <col min="1562" max="1792" width="9.140625" style="955"/>
    <col min="1793" max="1793" width="3.5703125" style="955" bestFit="1" customWidth="1"/>
    <col min="1794" max="1794" width="12.140625" style="955" customWidth="1"/>
    <col min="1795" max="1795" width="37.5703125" style="955" customWidth="1"/>
    <col min="1796" max="1796" width="3.42578125" style="955" bestFit="1" customWidth="1"/>
    <col min="1797" max="1797" width="4.7109375" style="955" customWidth="1"/>
    <col min="1798" max="1798" width="6.42578125" style="955" customWidth="1"/>
    <col min="1799" max="1799" width="5.5703125" style="955" bestFit="1" customWidth="1"/>
    <col min="1800" max="1800" width="6.85546875" style="955" customWidth="1"/>
    <col min="1801" max="1801" width="6.7109375" style="955" customWidth="1"/>
    <col min="1802" max="1802" width="5.85546875" style="955" customWidth="1"/>
    <col min="1803" max="1803" width="8.85546875" style="955" customWidth="1"/>
    <col min="1804" max="1804" width="9" style="955" customWidth="1"/>
    <col min="1805" max="1805" width="6.85546875" style="955" customWidth="1"/>
    <col min="1806" max="1806" width="7.7109375" style="955" bestFit="1" customWidth="1"/>
    <col min="1807" max="1807" width="9.140625" style="955"/>
    <col min="1808" max="1808" width="12" style="955" customWidth="1"/>
    <col min="1809" max="1809" width="11.140625" style="955" customWidth="1"/>
    <col min="1810" max="1810" width="17.140625" style="955" customWidth="1"/>
    <col min="1811" max="1811" width="8.5703125" style="955" customWidth="1"/>
    <col min="1812" max="1812" width="7.42578125" style="955" customWidth="1"/>
    <col min="1813" max="1813" width="9.42578125" style="955" customWidth="1"/>
    <col min="1814" max="1816" width="7.85546875" style="955" customWidth="1"/>
    <col min="1817" max="1817" width="13.7109375" style="955" customWidth="1"/>
    <col min="1818" max="2048" width="9.140625" style="955"/>
    <col min="2049" max="2049" width="3.5703125" style="955" bestFit="1" customWidth="1"/>
    <col min="2050" max="2050" width="12.140625" style="955" customWidth="1"/>
    <col min="2051" max="2051" width="37.5703125" style="955" customWidth="1"/>
    <col min="2052" max="2052" width="3.42578125" style="955" bestFit="1" customWidth="1"/>
    <col min="2053" max="2053" width="4.7109375" style="955" customWidth="1"/>
    <col min="2054" max="2054" width="6.42578125" style="955" customWidth="1"/>
    <col min="2055" max="2055" width="5.5703125" style="955" bestFit="1" customWidth="1"/>
    <col min="2056" max="2056" width="6.85546875" style="955" customWidth="1"/>
    <col min="2057" max="2057" width="6.7109375" style="955" customWidth="1"/>
    <col min="2058" max="2058" width="5.85546875" style="955" customWidth="1"/>
    <col min="2059" max="2059" width="8.85546875" style="955" customWidth="1"/>
    <col min="2060" max="2060" width="9" style="955" customWidth="1"/>
    <col min="2061" max="2061" width="6.85546875" style="955" customWidth="1"/>
    <col min="2062" max="2062" width="7.7109375" style="955" bestFit="1" customWidth="1"/>
    <col min="2063" max="2063" width="9.140625" style="955"/>
    <col min="2064" max="2064" width="12" style="955" customWidth="1"/>
    <col min="2065" max="2065" width="11.140625" style="955" customWidth="1"/>
    <col min="2066" max="2066" width="17.140625" style="955" customWidth="1"/>
    <col min="2067" max="2067" width="8.5703125" style="955" customWidth="1"/>
    <col min="2068" max="2068" width="7.42578125" style="955" customWidth="1"/>
    <col min="2069" max="2069" width="9.42578125" style="955" customWidth="1"/>
    <col min="2070" max="2072" width="7.85546875" style="955" customWidth="1"/>
    <col min="2073" max="2073" width="13.7109375" style="955" customWidth="1"/>
    <col min="2074" max="2304" width="9.140625" style="955"/>
    <col min="2305" max="2305" width="3.5703125" style="955" bestFit="1" customWidth="1"/>
    <col min="2306" max="2306" width="12.140625" style="955" customWidth="1"/>
    <col min="2307" max="2307" width="37.5703125" style="955" customWidth="1"/>
    <col min="2308" max="2308" width="3.42578125" style="955" bestFit="1" customWidth="1"/>
    <col min="2309" max="2309" width="4.7109375" style="955" customWidth="1"/>
    <col min="2310" max="2310" width="6.42578125" style="955" customWidth="1"/>
    <col min="2311" max="2311" width="5.5703125" style="955" bestFit="1" customWidth="1"/>
    <col min="2312" max="2312" width="6.85546875" style="955" customWidth="1"/>
    <col min="2313" max="2313" width="6.7109375" style="955" customWidth="1"/>
    <col min="2314" max="2314" width="5.85546875" style="955" customWidth="1"/>
    <col min="2315" max="2315" width="8.85546875" style="955" customWidth="1"/>
    <col min="2316" max="2316" width="9" style="955" customWidth="1"/>
    <col min="2317" max="2317" width="6.85546875" style="955" customWidth="1"/>
    <col min="2318" max="2318" width="7.7109375" style="955" bestFit="1" customWidth="1"/>
    <col min="2319" max="2319" width="9.140625" style="955"/>
    <col min="2320" max="2320" width="12" style="955" customWidth="1"/>
    <col min="2321" max="2321" width="11.140625" style="955" customWidth="1"/>
    <col min="2322" max="2322" width="17.140625" style="955" customWidth="1"/>
    <col min="2323" max="2323" width="8.5703125" style="955" customWidth="1"/>
    <col min="2324" max="2324" width="7.42578125" style="955" customWidth="1"/>
    <col min="2325" max="2325" width="9.42578125" style="955" customWidth="1"/>
    <col min="2326" max="2328" width="7.85546875" style="955" customWidth="1"/>
    <col min="2329" max="2329" width="13.7109375" style="955" customWidth="1"/>
    <col min="2330" max="2560" width="9.140625" style="955"/>
    <col min="2561" max="2561" width="3.5703125" style="955" bestFit="1" customWidth="1"/>
    <col min="2562" max="2562" width="12.140625" style="955" customWidth="1"/>
    <col min="2563" max="2563" width="37.5703125" style="955" customWidth="1"/>
    <col min="2564" max="2564" width="3.42578125" style="955" bestFit="1" customWidth="1"/>
    <col min="2565" max="2565" width="4.7109375" style="955" customWidth="1"/>
    <col min="2566" max="2566" width="6.42578125" style="955" customWidth="1"/>
    <col min="2567" max="2567" width="5.5703125" style="955" bestFit="1" customWidth="1"/>
    <col min="2568" max="2568" width="6.85546875" style="955" customWidth="1"/>
    <col min="2569" max="2569" width="6.7109375" style="955" customWidth="1"/>
    <col min="2570" max="2570" width="5.85546875" style="955" customWidth="1"/>
    <col min="2571" max="2571" width="8.85546875" style="955" customWidth="1"/>
    <col min="2572" max="2572" width="9" style="955" customWidth="1"/>
    <col min="2573" max="2573" width="6.85546875" style="955" customWidth="1"/>
    <col min="2574" max="2574" width="7.7109375" style="955" bestFit="1" customWidth="1"/>
    <col min="2575" max="2575" width="9.140625" style="955"/>
    <col min="2576" max="2576" width="12" style="955" customWidth="1"/>
    <col min="2577" max="2577" width="11.140625" style="955" customWidth="1"/>
    <col min="2578" max="2578" width="17.140625" style="955" customWidth="1"/>
    <col min="2579" max="2579" width="8.5703125" style="955" customWidth="1"/>
    <col min="2580" max="2580" width="7.42578125" style="955" customWidth="1"/>
    <col min="2581" max="2581" width="9.42578125" style="955" customWidth="1"/>
    <col min="2582" max="2584" width="7.85546875" style="955" customWidth="1"/>
    <col min="2585" max="2585" width="13.7109375" style="955" customWidth="1"/>
    <col min="2586" max="2816" width="9.140625" style="955"/>
    <col min="2817" max="2817" width="3.5703125" style="955" bestFit="1" customWidth="1"/>
    <col min="2818" max="2818" width="12.140625" style="955" customWidth="1"/>
    <col min="2819" max="2819" width="37.5703125" style="955" customWidth="1"/>
    <col min="2820" max="2820" width="3.42578125" style="955" bestFit="1" customWidth="1"/>
    <col min="2821" max="2821" width="4.7109375" style="955" customWidth="1"/>
    <col min="2822" max="2822" width="6.42578125" style="955" customWidth="1"/>
    <col min="2823" max="2823" width="5.5703125" style="955" bestFit="1" customWidth="1"/>
    <col min="2824" max="2824" width="6.85546875" style="955" customWidth="1"/>
    <col min="2825" max="2825" width="6.7109375" style="955" customWidth="1"/>
    <col min="2826" max="2826" width="5.85546875" style="955" customWidth="1"/>
    <col min="2827" max="2827" width="8.85546875" style="955" customWidth="1"/>
    <col min="2828" max="2828" width="9" style="955" customWidth="1"/>
    <col min="2829" max="2829" width="6.85546875" style="955" customWidth="1"/>
    <col min="2830" max="2830" width="7.7109375" style="955" bestFit="1" customWidth="1"/>
    <col min="2831" max="2831" width="9.140625" style="955"/>
    <col min="2832" max="2832" width="12" style="955" customWidth="1"/>
    <col min="2833" max="2833" width="11.140625" style="955" customWidth="1"/>
    <col min="2834" max="2834" width="17.140625" style="955" customWidth="1"/>
    <col min="2835" max="2835" width="8.5703125" style="955" customWidth="1"/>
    <col min="2836" max="2836" width="7.42578125" style="955" customWidth="1"/>
    <col min="2837" max="2837" width="9.42578125" style="955" customWidth="1"/>
    <col min="2838" max="2840" width="7.85546875" style="955" customWidth="1"/>
    <col min="2841" max="2841" width="13.7109375" style="955" customWidth="1"/>
    <col min="2842" max="3072" width="9.140625" style="955"/>
    <col min="3073" max="3073" width="3.5703125" style="955" bestFit="1" customWidth="1"/>
    <col min="3074" max="3074" width="12.140625" style="955" customWidth="1"/>
    <col min="3075" max="3075" width="37.5703125" style="955" customWidth="1"/>
    <col min="3076" max="3076" width="3.42578125" style="955" bestFit="1" customWidth="1"/>
    <col min="3077" max="3077" width="4.7109375" style="955" customWidth="1"/>
    <col min="3078" max="3078" width="6.42578125" style="955" customWidth="1"/>
    <col min="3079" max="3079" width="5.5703125" style="955" bestFit="1" customWidth="1"/>
    <col min="3080" max="3080" width="6.85546875" style="955" customWidth="1"/>
    <col min="3081" max="3081" width="6.7109375" style="955" customWidth="1"/>
    <col min="3082" max="3082" width="5.85546875" style="955" customWidth="1"/>
    <col min="3083" max="3083" width="8.85546875" style="955" customWidth="1"/>
    <col min="3084" max="3084" width="9" style="955" customWidth="1"/>
    <col min="3085" max="3085" width="6.85546875" style="955" customWidth="1"/>
    <col min="3086" max="3086" width="7.7109375" style="955" bestFit="1" customWidth="1"/>
    <col min="3087" max="3087" width="9.140625" style="955"/>
    <col min="3088" max="3088" width="12" style="955" customWidth="1"/>
    <col min="3089" max="3089" width="11.140625" style="955" customWidth="1"/>
    <col min="3090" max="3090" width="17.140625" style="955" customWidth="1"/>
    <col min="3091" max="3091" width="8.5703125" style="955" customWidth="1"/>
    <col min="3092" max="3092" width="7.42578125" style="955" customWidth="1"/>
    <col min="3093" max="3093" width="9.42578125" style="955" customWidth="1"/>
    <col min="3094" max="3096" width="7.85546875" style="955" customWidth="1"/>
    <col min="3097" max="3097" width="13.7109375" style="955" customWidth="1"/>
    <col min="3098" max="3328" width="9.140625" style="955"/>
    <col min="3329" max="3329" width="3.5703125" style="955" bestFit="1" customWidth="1"/>
    <col min="3330" max="3330" width="12.140625" style="955" customWidth="1"/>
    <col min="3331" max="3331" width="37.5703125" style="955" customWidth="1"/>
    <col min="3332" max="3332" width="3.42578125" style="955" bestFit="1" customWidth="1"/>
    <col min="3333" max="3333" width="4.7109375" style="955" customWidth="1"/>
    <col min="3334" max="3334" width="6.42578125" style="955" customWidth="1"/>
    <col min="3335" max="3335" width="5.5703125" style="955" bestFit="1" customWidth="1"/>
    <col min="3336" max="3336" width="6.85546875" style="955" customWidth="1"/>
    <col min="3337" max="3337" width="6.7109375" style="955" customWidth="1"/>
    <col min="3338" max="3338" width="5.85546875" style="955" customWidth="1"/>
    <col min="3339" max="3339" width="8.85546875" style="955" customWidth="1"/>
    <col min="3340" max="3340" width="9" style="955" customWidth="1"/>
    <col min="3341" max="3341" width="6.85546875" style="955" customWidth="1"/>
    <col min="3342" max="3342" width="7.7109375" style="955" bestFit="1" customWidth="1"/>
    <col min="3343" max="3343" width="9.140625" style="955"/>
    <col min="3344" max="3344" width="12" style="955" customWidth="1"/>
    <col min="3345" max="3345" width="11.140625" style="955" customWidth="1"/>
    <col min="3346" max="3346" width="17.140625" style="955" customWidth="1"/>
    <col min="3347" max="3347" width="8.5703125" style="955" customWidth="1"/>
    <col min="3348" max="3348" width="7.42578125" style="955" customWidth="1"/>
    <col min="3349" max="3349" width="9.42578125" style="955" customWidth="1"/>
    <col min="3350" max="3352" width="7.85546875" style="955" customWidth="1"/>
    <col min="3353" max="3353" width="13.7109375" style="955" customWidth="1"/>
    <col min="3354" max="3584" width="9.140625" style="955"/>
    <col min="3585" max="3585" width="3.5703125" style="955" bestFit="1" customWidth="1"/>
    <col min="3586" max="3586" width="12.140625" style="955" customWidth="1"/>
    <col min="3587" max="3587" width="37.5703125" style="955" customWidth="1"/>
    <col min="3588" max="3588" width="3.42578125" style="955" bestFit="1" customWidth="1"/>
    <col min="3589" max="3589" width="4.7109375" style="955" customWidth="1"/>
    <col min="3590" max="3590" width="6.42578125" style="955" customWidth="1"/>
    <col min="3591" max="3591" width="5.5703125" style="955" bestFit="1" customWidth="1"/>
    <col min="3592" max="3592" width="6.85546875" style="955" customWidth="1"/>
    <col min="3593" max="3593" width="6.7109375" style="955" customWidth="1"/>
    <col min="3594" max="3594" width="5.85546875" style="955" customWidth="1"/>
    <col min="3595" max="3595" width="8.85546875" style="955" customWidth="1"/>
    <col min="3596" max="3596" width="9" style="955" customWidth="1"/>
    <col min="3597" max="3597" width="6.85546875" style="955" customWidth="1"/>
    <col min="3598" max="3598" width="7.7109375" style="955" bestFit="1" customWidth="1"/>
    <col min="3599" max="3599" width="9.140625" style="955"/>
    <col min="3600" max="3600" width="12" style="955" customWidth="1"/>
    <col min="3601" max="3601" width="11.140625" style="955" customWidth="1"/>
    <col min="3602" max="3602" width="17.140625" style="955" customWidth="1"/>
    <col min="3603" max="3603" width="8.5703125" style="955" customWidth="1"/>
    <col min="3604" max="3604" width="7.42578125" style="955" customWidth="1"/>
    <col min="3605" max="3605" width="9.42578125" style="955" customWidth="1"/>
    <col min="3606" max="3608" width="7.85546875" style="955" customWidth="1"/>
    <col min="3609" max="3609" width="13.7109375" style="955" customWidth="1"/>
    <col min="3610" max="3840" width="9.140625" style="955"/>
    <col min="3841" max="3841" width="3.5703125" style="955" bestFit="1" customWidth="1"/>
    <col min="3842" max="3842" width="12.140625" style="955" customWidth="1"/>
    <col min="3843" max="3843" width="37.5703125" style="955" customWidth="1"/>
    <col min="3844" max="3844" width="3.42578125" style="955" bestFit="1" customWidth="1"/>
    <col min="3845" max="3845" width="4.7109375" style="955" customWidth="1"/>
    <col min="3846" max="3846" width="6.42578125" style="955" customWidth="1"/>
    <col min="3847" max="3847" width="5.5703125" style="955" bestFit="1" customWidth="1"/>
    <col min="3848" max="3848" width="6.85546875" style="955" customWidth="1"/>
    <col min="3849" max="3849" width="6.7109375" style="955" customWidth="1"/>
    <col min="3850" max="3850" width="5.85546875" style="955" customWidth="1"/>
    <col min="3851" max="3851" width="8.85546875" style="955" customWidth="1"/>
    <col min="3852" max="3852" width="9" style="955" customWidth="1"/>
    <col min="3853" max="3853" width="6.85546875" style="955" customWidth="1"/>
    <col min="3854" max="3854" width="7.7109375" style="955" bestFit="1" customWidth="1"/>
    <col min="3855" max="3855" width="9.140625" style="955"/>
    <col min="3856" max="3856" width="12" style="955" customWidth="1"/>
    <col min="3857" max="3857" width="11.140625" style="955" customWidth="1"/>
    <col min="3858" max="3858" width="17.140625" style="955" customWidth="1"/>
    <col min="3859" max="3859" width="8.5703125" style="955" customWidth="1"/>
    <col min="3860" max="3860" width="7.42578125" style="955" customWidth="1"/>
    <col min="3861" max="3861" width="9.42578125" style="955" customWidth="1"/>
    <col min="3862" max="3864" width="7.85546875" style="955" customWidth="1"/>
    <col min="3865" max="3865" width="13.7109375" style="955" customWidth="1"/>
    <col min="3866" max="4096" width="9.140625" style="955"/>
    <col min="4097" max="4097" width="3.5703125" style="955" bestFit="1" customWidth="1"/>
    <col min="4098" max="4098" width="12.140625" style="955" customWidth="1"/>
    <col min="4099" max="4099" width="37.5703125" style="955" customWidth="1"/>
    <col min="4100" max="4100" width="3.42578125" style="955" bestFit="1" customWidth="1"/>
    <col min="4101" max="4101" width="4.7109375" style="955" customWidth="1"/>
    <col min="4102" max="4102" width="6.42578125" style="955" customWidth="1"/>
    <col min="4103" max="4103" width="5.5703125" style="955" bestFit="1" customWidth="1"/>
    <col min="4104" max="4104" width="6.85546875" style="955" customWidth="1"/>
    <col min="4105" max="4105" width="6.7109375" style="955" customWidth="1"/>
    <col min="4106" max="4106" width="5.85546875" style="955" customWidth="1"/>
    <col min="4107" max="4107" width="8.85546875" style="955" customWidth="1"/>
    <col min="4108" max="4108" width="9" style="955" customWidth="1"/>
    <col min="4109" max="4109" width="6.85546875" style="955" customWidth="1"/>
    <col min="4110" max="4110" width="7.7109375" style="955" bestFit="1" customWidth="1"/>
    <col min="4111" max="4111" width="9.140625" style="955"/>
    <col min="4112" max="4112" width="12" style="955" customWidth="1"/>
    <col min="4113" max="4113" width="11.140625" style="955" customWidth="1"/>
    <col min="4114" max="4114" width="17.140625" style="955" customWidth="1"/>
    <col min="4115" max="4115" width="8.5703125" style="955" customWidth="1"/>
    <col min="4116" max="4116" width="7.42578125" style="955" customWidth="1"/>
    <col min="4117" max="4117" width="9.42578125" style="955" customWidth="1"/>
    <col min="4118" max="4120" width="7.85546875" style="955" customWidth="1"/>
    <col min="4121" max="4121" width="13.7109375" style="955" customWidth="1"/>
    <col min="4122" max="4352" width="9.140625" style="955"/>
    <col min="4353" max="4353" width="3.5703125" style="955" bestFit="1" customWidth="1"/>
    <col min="4354" max="4354" width="12.140625" style="955" customWidth="1"/>
    <col min="4355" max="4355" width="37.5703125" style="955" customWidth="1"/>
    <col min="4356" max="4356" width="3.42578125" style="955" bestFit="1" customWidth="1"/>
    <col min="4357" max="4357" width="4.7109375" style="955" customWidth="1"/>
    <col min="4358" max="4358" width="6.42578125" style="955" customWidth="1"/>
    <col min="4359" max="4359" width="5.5703125" style="955" bestFit="1" customWidth="1"/>
    <col min="4360" max="4360" width="6.85546875" style="955" customWidth="1"/>
    <col min="4361" max="4361" width="6.7109375" style="955" customWidth="1"/>
    <col min="4362" max="4362" width="5.85546875" style="955" customWidth="1"/>
    <col min="4363" max="4363" width="8.85546875" style="955" customWidth="1"/>
    <col min="4364" max="4364" width="9" style="955" customWidth="1"/>
    <col min="4365" max="4365" width="6.85546875" style="955" customWidth="1"/>
    <col min="4366" max="4366" width="7.7109375" style="955" bestFit="1" customWidth="1"/>
    <col min="4367" max="4367" width="9.140625" style="955"/>
    <col min="4368" max="4368" width="12" style="955" customWidth="1"/>
    <col min="4369" max="4369" width="11.140625" style="955" customWidth="1"/>
    <col min="4370" max="4370" width="17.140625" style="955" customWidth="1"/>
    <col min="4371" max="4371" width="8.5703125" style="955" customWidth="1"/>
    <col min="4372" max="4372" width="7.42578125" style="955" customWidth="1"/>
    <col min="4373" max="4373" width="9.42578125" style="955" customWidth="1"/>
    <col min="4374" max="4376" width="7.85546875" style="955" customWidth="1"/>
    <col min="4377" max="4377" width="13.7109375" style="955" customWidth="1"/>
    <col min="4378" max="4608" width="9.140625" style="955"/>
    <col min="4609" max="4609" width="3.5703125" style="955" bestFit="1" customWidth="1"/>
    <col min="4610" max="4610" width="12.140625" style="955" customWidth="1"/>
    <col min="4611" max="4611" width="37.5703125" style="955" customWidth="1"/>
    <col min="4612" max="4612" width="3.42578125" style="955" bestFit="1" customWidth="1"/>
    <col min="4613" max="4613" width="4.7109375" style="955" customWidth="1"/>
    <col min="4614" max="4614" width="6.42578125" style="955" customWidth="1"/>
    <col min="4615" max="4615" width="5.5703125" style="955" bestFit="1" customWidth="1"/>
    <col min="4616" max="4616" width="6.85546875" style="955" customWidth="1"/>
    <col min="4617" max="4617" width="6.7109375" style="955" customWidth="1"/>
    <col min="4618" max="4618" width="5.85546875" style="955" customWidth="1"/>
    <col min="4619" max="4619" width="8.85546875" style="955" customWidth="1"/>
    <col min="4620" max="4620" width="9" style="955" customWidth="1"/>
    <col min="4621" max="4621" width="6.85546875" style="955" customWidth="1"/>
    <col min="4622" max="4622" width="7.7109375" style="955" bestFit="1" customWidth="1"/>
    <col min="4623" max="4623" width="9.140625" style="955"/>
    <col min="4624" max="4624" width="12" style="955" customWidth="1"/>
    <col min="4625" max="4625" width="11.140625" style="955" customWidth="1"/>
    <col min="4626" max="4626" width="17.140625" style="955" customWidth="1"/>
    <col min="4627" max="4627" width="8.5703125" style="955" customWidth="1"/>
    <col min="4628" max="4628" width="7.42578125" style="955" customWidth="1"/>
    <col min="4629" max="4629" width="9.42578125" style="955" customWidth="1"/>
    <col min="4630" max="4632" width="7.85546875" style="955" customWidth="1"/>
    <col min="4633" max="4633" width="13.7109375" style="955" customWidth="1"/>
    <col min="4634" max="4864" width="9.140625" style="955"/>
    <col min="4865" max="4865" width="3.5703125" style="955" bestFit="1" customWidth="1"/>
    <col min="4866" max="4866" width="12.140625" style="955" customWidth="1"/>
    <col min="4867" max="4867" width="37.5703125" style="955" customWidth="1"/>
    <col min="4868" max="4868" width="3.42578125" style="955" bestFit="1" customWidth="1"/>
    <col min="4869" max="4869" width="4.7109375" style="955" customWidth="1"/>
    <col min="4870" max="4870" width="6.42578125" style="955" customWidth="1"/>
    <col min="4871" max="4871" width="5.5703125" style="955" bestFit="1" customWidth="1"/>
    <col min="4872" max="4872" width="6.85546875" style="955" customWidth="1"/>
    <col min="4873" max="4873" width="6.7109375" style="955" customWidth="1"/>
    <col min="4874" max="4874" width="5.85546875" style="955" customWidth="1"/>
    <col min="4875" max="4875" width="8.85546875" style="955" customWidth="1"/>
    <col min="4876" max="4876" width="9" style="955" customWidth="1"/>
    <col min="4877" max="4877" width="6.85546875" style="955" customWidth="1"/>
    <col min="4878" max="4878" width="7.7109375" style="955" bestFit="1" customWidth="1"/>
    <col min="4879" max="4879" width="9.140625" style="955"/>
    <col min="4880" max="4880" width="12" style="955" customWidth="1"/>
    <col min="4881" max="4881" width="11.140625" style="955" customWidth="1"/>
    <col min="4882" max="4882" width="17.140625" style="955" customWidth="1"/>
    <col min="4883" max="4883" width="8.5703125" style="955" customWidth="1"/>
    <col min="4884" max="4884" width="7.42578125" style="955" customWidth="1"/>
    <col min="4885" max="4885" width="9.42578125" style="955" customWidth="1"/>
    <col min="4886" max="4888" width="7.85546875" style="955" customWidth="1"/>
    <col min="4889" max="4889" width="13.7109375" style="955" customWidth="1"/>
    <col min="4890" max="5120" width="9.140625" style="955"/>
    <col min="5121" max="5121" width="3.5703125" style="955" bestFit="1" customWidth="1"/>
    <col min="5122" max="5122" width="12.140625" style="955" customWidth="1"/>
    <col min="5123" max="5123" width="37.5703125" style="955" customWidth="1"/>
    <col min="5124" max="5124" width="3.42578125" style="955" bestFit="1" customWidth="1"/>
    <col min="5125" max="5125" width="4.7109375" style="955" customWidth="1"/>
    <col min="5126" max="5126" width="6.42578125" style="955" customWidth="1"/>
    <col min="5127" max="5127" width="5.5703125" style="955" bestFit="1" customWidth="1"/>
    <col min="5128" max="5128" width="6.85546875" style="955" customWidth="1"/>
    <col min="5129" max="5129" width="6.7109375" style="955" customWidth="1"/>
    <col min="5130" max="5130" width="5.85546875" style="955" customWidth="1"/>
    <col min="5131" max="5131" width="8.85546875" style="955" customWidth="1"/>
    <col min="5132" max="5132" width="9" style="955" customWidth="1"/>
    <col min="5133" max="5133" width="6.85546875" style="955" customWidth="1"/>
    <col min="5134" max="5134" width="7.7109375" style="955" bestFit="1" customWidth="1"/>
    <col min="5135" max="5135" width="9.140625" style="955"/>
    <col min="5136" max="5136" width="12" style="955" customWidth="1"/>
    <col min="5137" max="5137" width="11.140625" style="955" customWidth="1"/>
    <col min="5138" max="5138" width="17.140625" style="955" customWidth="1"/>
    <col min="5139" max="5139" width="8.5703125" style="955" customWidth="1"/>
    <col min="5140" max="5140" width="7.42578125" style="955" customWidth="1"/>
    <col min="5141" max="5141" width="9.42578125" style="955" customWidth="1"/>
    <col min="5142" max="5144" width="7.85546875" style="955" customWidth="1"/>
    <col min="5145" max="5145" width="13.7109375" style="955" customWidth="1"/>
    <col min="5146" max="5376" width="9.140625" style="955"/>
    <col min="5377" max="5377" width="3.5703125" style="955" bestFit="1" customWidth="1"/>
    <col min="5378" max="5378" width="12.140625" style="955" customWidth="1"/>
    <col min="5379" max="5379" width="37.5703125" style="955" customWidth="1"/>
    <col min="5380" max="5380" width="3.42578125" style="955" bestFit="1" customWidth="1"/>
    <col min="5381" max="5381" width="4.7109375" style="955" customWidth="1"/>
    <col min="5382" max="5382" width="6.42578125" style="955" customWidth="1"/>
    <col min="5383" max="5383" width="5.5703125" style="955" bestFit="1" customWidth="1"/>
    <col min="5384" max="5384" width="6.85546875" style="955" customWidth="1"/>
    <col min="5385" max="5385" width="6.7109375" style="955" customWidth="1"/>
    <col min="5386" max="5386" width="5.85546875" style="955" customWidth="1"/>
    <col min="5387" max="5387" width="8.85546875" style="955" customWidth="1"/>
    <col min="5388" max="5388" width="9" style="955" customWidth="1"/>
    <col min="5389" max="5389" width="6.85546875" style="955" customWidth="1"/>
    <col min="5390" max="5390" width="7.7109375" style="955" bestFit="1" customWidth="1"/>
    <col min="5391" max="5391" width="9.140625" style="955"/>
    <col min="5392" max="5392" width="12" style="955" customWidth="1"/>
    <col min="5393" max="5393" width="11.140625" style="955" customWidth="1"/>
    <col min="5394" max="5394" width="17.140625" style="955" customWidth="1"/>
    <col min="5395" max="5395" width="8.5703125" style="955" customWidth="1"/>
    <col min="5396" max="5396" width="7.42578125" style="955" customWidth="1"/>
    <col min="5397" max="5397" width="9.42578125" style="955" customWidth="1"/>
    <col min="5398" max="5400" width="7.85546875" style="955" customWidth="1"/>
    <col min="5401" max="5401" width="13.7109375" style="955" customWidth="1"/>
    <col min="5402" max="5632" width="9.140625" style="955"/>
    <col min="5633" max="5633" width="3.5703125" style="955" bestFit="1" customWidth="1"/>
    <col min="5634" max="5634" width="12.140625" style="955" customWidth="1"/>
    <col min="5635" max="5635" width="37.5703125" style="955" customWidth="1"/>
    <col min="5636" max="5636" width="3.42578125" style="955" bestFit="1" customWidth="1"/>
    <col min="5637" max="5637" width="4.7109375" style="955" customWidth="1"/>
    <col min="5638" max="5638" width="6.42578125" style="955" customWidth="1"/>
    <col min="5639" max="5639" width="5.5703125" style="955" bestFit="1" customWidth="1"/>
    <col min="5640" max="5640" width="6.85546875" style="955" customWidth="1"/>
    <col min="5641" max="5641" width="6.7109375" style="955" customWidth="1"/>
    <col min="5642" max="5642" width="5.85546875" style="955" customWidth="1"/>
    <col min="5643" max="5643" width="8.85546875" style="955" customWidth="1"/>
    <col min="5644" max="5644" width="9" style="955" customWidth="1"/>
    <col min="5645" max="5645" width="6.85546875" style="955" customWidth="1"/>
    <col min="5646" max="5646" width="7.7109375" style="955" bestFit="1" customWidth="1"/>
    <col min="5647" max="5647" width="9.140625" style="955"/>
    <col min="5648" max="5648" width="12" style="955" customWidth="1"/>
    <col min="5649" max="5649" width="11.140625" style="955" customWidth="1"/>
    <col min="5650" max="5650" width="17.140625" style="955" customWidth="1"/>
    <col min="5651" max="5651" width="8.5703125" style="955" customWidth="1"/>
    <col min="5652" max="5652" width="7.42578125" style="955" customWidth="1"/>
    <col min="5653" max="5653" width="9.42578125" style="955" customWidth="1"/>
    <col min="5654" max="5656" width="7.85546875" style="955" customWidth="1"/>
    <col min="5657" max="5657" width="13.7109375" style="955" customWidth="1"/>
    <col min="5658" max="5888" width="9.140625" style="955"/>
    <col min="5889" max="5889" width="3.5703125" style="955" bestFit="1" customWidth="1"/>
    <col min="5890" max="5890" width="12.140625" style="955" customWidth="1"/>
    <col min="5891" max="5891" width="37.5703125" style="955" customWidth="1"/>
    <col min="5892" max="5892" width="3.42578125" style="955" bestFit="1" customWidth="1"/>
    <col min="5893" max="5893" width="4.7109375" style="955" customWidth="1"/>
    <col min="5894" max="5894" width="6.42578125" style="955" customWidth="1"/>
    <col min="5895" max="5895" width="5.5703125" style="955" bestFit="1" customWidth="1"/>
    <col min="5896" max="5896" width="6.85546875" style="955" customWidth="1"/>
    <col min="5897" max="5897" width="6.7109375" style="955" customWidth="1"/>
    <col min="5898" max="5898" width="5.85546875" style="955" customWidth="1"/>
    <col min="5899" max="5899" width="8.85546875" style="955" customWidth="1"/>
    <col min="5900" max="5900" width="9" style="955" customWidth="1"/>
    <col min="5901" max="5901" width="6.85546875" style="955" customWidth="1"/>
    <col min="5902" max="5902" width="7.7109375" style="955" bestFit="1" customWidth="1"/>
    <col min="5903" max="5903" width="9.140625" style="955"/>
    <col min="5904" max="5904" width="12" style="955" customWidth="1"/>
    <col min="5905" max="5905" width="11.140625" style="955" customWidth="1"/>
    <col min="5906" max="5906" width="17.140625" style="955" customWidth="1"/>
    <col min="5907" max="5907" width="8.5703125" style="955" customWidth="1"/>
    <col min="5908" max="5908" width="7.42578125" style="955" customWidth="1"/>
    <col min="5909" max="5909" width="9.42578125" style="955" customWidth="1"/>
    <col min="5910" max="5912" width="7.85546875" style="955" customWidth="1"/>
    <col min="5913" max="5913" width="13.7109375" style="955" customWidth="1"/>
    <col min="5914" max="6144" width="9.140625" style="955"/>
    <col min="6145" max="6145" width="3.5703125" style="955" bestFit="1" customWidth="1"/>
    <col min="6146" max="6146" width="12.140625" style="955" customWidth="1"/>
    <col min="6147" max="6147" width="37.5703125" style="955" customWidth="1"/>
    <col min="6148" max="6148" width="3.42578125" style="955" bestFit="1" customWidth="1"/>
    <col min="6149" max="6149" width="4.7109375" style="955" customWidth="1"/>
    <col min="6150" max="6150" width="6.42578125" style="955" customWidth="1"/>
    <col min="6151" max="6151" width="5.5703125" style="955" bestFit="1" customWidth="1"/>
    <col min="6152" max="6152" width="6.85546875" style="955" customWidth="1"/>
    <col min="6153" max="6153" width="6.7109375" style="955" customWidth="1"/>
    <col min="6154" max="6154" width="5.85546875" style="955" customWidth="1"/>
    <col min="6155" max="6155" width="8.85546875" style="955" customWidth="1"/>
    <col min="6156" max="6156" width="9" style="955" customWidth="1"/>
    <col min="6157" max="6157" width="6.85546875" style="955" customWidth="1"/>
    <col min="6158" max="6158" width="7.7109375" style="955" bestFit="1" customWidth="1"/>
    <col min="6159" max="6159" width="9.140625" style="955"/>
    <col min="6160" max="6160" width="12" style="955" customWidth="1"/>
    <col min="6161" max="6161" width="11.140625" style="955" customWidth="1"/>
    <col min="6162" max="6162" width="17.140625" style="955" customWidth="1"/>
    <col min="6163" max="6163" width="8.5703125" style="955" customWidth="1"/>
    <col min="6164" max="6164" width="7.42578125" style="955" customWidth="1"/>
    <col min="6165" max="6165" width="9.42578125" style="955" customWidth="1"/>
    <col min="6166" max="6168" width="7.85546875" style="955" customWidth="1"/>
    <col min="6169" max="6169" width="13.7109375" style="955" customWidth="1"/>
    <col min="6170" max="6400" width="9.140625" style="955"/>
    <col min="6401" max="6401" width="3.5703125" style="955" bestFit="1" customWidth="1"/>
    <col min="6402" max="6402" width="12.140625" style="955" customWidth="1"/>
    <col min="6403" max="6403" width="37.5703125" style="955" customWidth="1"/>
    <col min="6404" max="6404" width="3.42578125" style="955" bestFit="1" customWidth="1"/>
    <col min="6405" max="6405" width="4.7109375" style="955" customWidth="1"/>
    <col min="6406" max="6406" width="6.42578125" style="955" customWidth="1"/>
    <col min="6407" max="6407" width="5.5703125" style="955" bestFit="1" customWidth="1"/>
    <col min="6408" max="6408" width="6.85546875" style="955" customWidth="1"/>
    <col min="6409" max="6409" width="6.7109375" style="955" customWidth="1"/>
    <col min="6410" max="6410" width="5.85546875" style="955" customWidth="1"/>
    <col min="6411" max="6411" width="8.85546875" style="955" customWidth="1"/>
    <col min="6412" max="6412" width="9" style="955" customWidth="1"/>
    <col min="6413" max="6413" width="6.85546875" style="955" customWidth="1"/>
    <col min="6414" max="6414" width="7.7109375" style="955" bestFit="1" customWidth="1"/>
    <col min="6415" max="6415" width="9.140625" style="955"/>
    <col min="6416" max="6416" width="12" style="955" customWidth="1"/>
    <col min="6417" max="6417" width="11.140625" style="955" customWidth="1"/>
    <col min="6418" max="6418" width="17.140625" style="955" customWidth="1"/>
    <col min="6419" max="6419" width="8.5703125" style="955" customWidth="1"/>
    <col min="6420" max="6420" width="7.42578125" style="955" customWidth="1"/>
    <col min="6421" max="6421" width="9.42578125" style="955" customWidth="1"/>
    <col min="6422" max="6424" width="7.85546875" style="955" customWidth="1"/>
    <col min="6425" max="6425" width="13.7109375" style="955" customWidth="1"/>
    <col min="6426" max="6656" width="9.140625" style="955"/>
    <col min="6657" max="6657" width="3.5703125" style="955" bestFit="1" customWidth="1"/>
    <col min="6658" max="6658" width="12.140625" style="955" customWidth="1"/>
    <col min="6659" max="6659" width="37.5703125" style="955" customWidth="1"/>
    <col min="6660" max="6660" width="3.42578125" style="955" bestFit="1" customWidth="1"/>
    <col min="6661" max="6661" width="4.7109375" style="955" customWidth="1"/>
    <col min="6662" max="6662" width="6.42578125" style="955" customWidth="1"/>
    <col min="6663" max="6663" width="5.5703125" style="955" bestFit="1" customWidth="1"/>
    <col min="6664" max="6664" width="6.85546875" style="955" customWidth="1"/>
    <col min="6665" max="6665" width="6.7109375" style="955" customWidth="1"/>
    <col min="6666" max="6666" width="5.85546875" style="955" customWidth="1"/>
    <col min="6667" max="6667" width="8.85546875" style="955" customWidth="1"/>
    <col min="6668" max="6668" width="9" style="955" customWidth="1"/>
    <col min="6669" max="6669" width="6.85546875" style="955" customWidth="1"/>
    <col min="6670" max="6670" width="7.7109375" style="955" bestFit="1" customWidth="1"/>
    <col min="6671" max="6671" width="9.140625" style="955"/>
    <col min="6672" max="6672" width="12" style="955" customWidth="1"/>
    <col min="6673" max="6673" width="11.140625" style="955" customWidth="1"/>
    <col min="6674" max="6674" width="17.140625" style="955" customWidth="1"/>
    <col min="6675" max="6675" width="8.5703125" style="955" customWidth="1"/>
    <col min="6676" max="6676" width="7.42578125" style="955" customWidth="1"/>
    <col min="6677" max="6677" width="9.42578125" style="955" customWidth="1"/>
    <col min="6678" max="6680" width="7.85546875" style="955" customWidth="1"/>
    <col min="6681" max="6681" width="13.7109375" style="955" customWidth="1"/>
    <col min="6682" max="6912" width="9.140625" style="955"/>
    <col min="6913" max="6913" width="3.5703125" style="955" bestFit="1" customWidth="1"/>
    <col min="6914" max="6914" width="12.140625" style="955" customWidth="1"/>
    <col min="6915" max="6915" width="37.5703125" style="955" customWidth="1"/>
    <col min="6916" max="6916" width="3.42578125" style="955" bestFit="1" customWidth="1"/>
    <col min="6917" max="6917" width="4.7109375" style="955" customWidth="1"/>
    <col min="6918" max="6918" width="6.42578125" style="955" customWidth="1"/>
    <col min="6919" max="6919" width="5.5703125" style="955" bestFit="1" customWidth="1"/>
    <col min="6920" max="6920" width="6.85546875" style="955" customWidth="1"/>
    <col min="6921" max="6921" width="6.7109375" style="955" customWidth="1"/>
    <col min="6922" max="6922" width="5.85546875" style="955" customWidth="1"/>
    <col min="6923" max="6923" width="8.85546875" style="955" customWidth="1"/>
    <col min="6924" max="6924" width="9" style="955" customWidth="1"/>
    <col min="6925" max="6925" width="6.85546875" style="955" customWidth="1"/>
    <col min="6926" max="6926" width="7.7109375" style="955" bestFit="1" customWidth="1"/>
    <col min="6927" max="6927" width="9.140625" style="955"/>
    <col min="6928" max="6928" width="12" style="955" customWidth="1"/>
    <col min="6929" max="6929" width="11.140625" style="955" customWidth="1"/>
    <col min="6930" max="6930" width="17.140625" style="955" customWidth="1"/>
    <col min="6931" max="6931" width="8.5703125" style="955" customWidth="1"/>
    <col min="6932" max="6932" width="7.42578125" style="955" customWidth="1"/>
    <col min="6933" max="6933" width="9.42578125" style="955" customWidth="1"/>
    <col min="6934" max="6936" width="7.85546875" style="955" customWidth="1"/>
    <col min="6937" max="6937" width="13.7109375" style="955" customWidth="1"/>
    <col min="6938" max="7168" width="9.140625" style="955"/>
    <col min="7169" max="7169" width="3.5703125" style="955" bestFit="1" customWidth="1"/>
    <col min="7170" max="7170" width="12.140625" style="955" customWidth="1"/>
    <col min="7171" max="7171" width="37.5703125" style="955" customWidth="1"/>
    <col min="7172" max="7172" width="3.42578125" style="955" bestFit="1" customWidth="1"/>
    <col min="7173" max="7173" width="4.7109375" style="955" customWidth="1"/>
    <col min="7174" max="7174" width="6.42578125" style="955" customWidth="1"/>
    <col min="7175" max="7175" width="5.5703125" style="955" bestFit="1" customWidth="1"/>
    <col min="7176" max="7176" width="6.85546875" style="955" customWidth="1"/>
    <col min="7177" max="7177" width="6.7109375" style="955" customWidth="1"/>
    <col min="7178" max="7178" width="5.85546875" style="955" customWidth="1"/>
    <col min="7179" max="7179" width="8.85546875" style="955" customWidth="1"/>
    <col min="7180" max="7180" width="9" style="955" customWidth="1"/>
    <col min="7181" max="7181" width="6.85546875" style="955" customWidth="1"/>
    <col min="7182" max="7182" width="7.7109375" style="955" bestFit="1" customWidth="1"/>
    <col min="7183" max="7183" width="9.140625" style="955"/>
    <col min="7184" max="7184" width="12" style="955" customWidth="1"/>
    <col min="7185" max="7185" width="11.140625" style="955" customWidth="1"/>
    <col min="7186" max="7186" width="17.140625" style="955" customWidth="1"/>
    <col min="7187" max="7187" width="8.5703125" style="955" customWidth="1"/>
    <col min="7188" max="7188" width="7.42578125" style="955" customWidth="1"/>
    <col min="7189" max="7189" width="9.42578125" style="955" customWidth="1"/>
    <col min="7190" max="7192" width="7.85546875" style="955" customWidth="1"/>
    <col min="7193" max="7193" width="13.7109375" style="955" customWidth="1"/>
    <col min="7194" max="7424" width="9.140625" style="955"/>
    <col min="7425" max="7425" width="3.5703125" style="955" bestFit="1" customWidth="1"/>
    <col min="7426" max="7426" width="12.140625" style="955" customWidth="1"/>
    <col min="7427" max="7427" width="37.5703125" style="955" customWidth="1"/>
    <col min="7428" max="7428" width="3.42578125" style="955" bestFit="1" customWidth="1"/>
    <col min="7429" max="7429" width="4.7109375" style="955" customWidth="1"/>
    <col min="7430" max="7430" width="6.42578125" style="955" customWidth="1"/>
    <col min="7431" max="7431" width="5.5703125" style="955" bestFit="1" customWidth="1"/>
    <col min="7432" max="7432" width="6.85546875" style="955" customWidth="1"/>
    <col min="7433" max="7433" width="6.7109375" style="955" customWidth="1"/>
    <col min="7434" max="7434" width="5.85546875" style="955" customWidth="1"/>
    <col min="7435" max="7435" width="8.85546875" style="955" customWidth="1"/>
    <col min="7436" max="7436" width="9" style="955" customWidth="1"/>
    <col min="7437" max="7437" width="6.85546875" style="955" customWidth="1"/>
    <col min="7438" max="7438" width="7.7109375" style="955" bestFit="1" customWidth="1"/>
    <col min="7439" max="7439" width="9.140625" style="955"/>
    <col min="7440" max="7440" width="12" style="955" customWidth="1"/>
    <col min="7441" max="7441" width="11.140625" style="955" customWidth="1"/>
    <col min="7442" max="7442" width="17.140625" style="955" customWidth="1"/>
    <col min="7443" max="7443" width="8.5703125" style="955" customWidth="1"/>
    <col min="7444" max="7444" width="7.42578125" style="955" customWidth="1"/>
    <col min="7445" max="7445" width="9.42578125" style="955" customWidth="1"/>
    <col min="7446" max="7448" width="7.85546875" style="955" customWidth="1"/>
    <col min="7449" max="7449" width="13.7109375" style="955" customWidth="1"/>
    <col min="7450" max="7680" width="9.140625" style="955"/>
    <col min="7681" max="7681" width="3.5703125" style="955" bestFit="1" customWidth="1"/>
    <col min="7682" max="7682" width="12.140625" style="955" customWidth="1"/>
    <col min="7683" max="7683" width="37.5703125" style="955" customWidth="1"/>
    <col min="7684" max="7684" width="3.42578125" style="955" bestFit="1" customWidth="1"/>
    <col min="7685" max="7685" width="4.7109375" style="955" customWidth="1"/>
    <col min="7686" max="7686" width="6.42578125" style="955" customWidth="1"/>
    <col min="7687" max="7687" width="5.5703125" style="955" bestFit="1" customWidth="1"/>
    <col min="7688" max="7688" width="6.85546875" style="955" customWidth="1"/>
    <col min="7689" max="7689" width="6.7109375" style="955" customWidth="1"/>
    <col min="7690" max="7690" width="5.85546875" style="955" customWidth="1"/>
    <col min="7691" max="7691" width="8.85546875" style="955" customWidth="1"/>
    <col min="7692" max="7692" width="9" style="955" customWidth="1"/>
    <col min="7693" max="7693" width="6.85546875" style="955" customWidth="1"/>
    <col min="7694" max="7694" width="7.7109375" style="955" bestFit="1" customWidth="1"/>
    <col min="7695" max="7695" width="9.140625" style="955"/>
    <col min="7696" max="7696" width="12" style="955" customWidth="1"/>
    <col min="7697" max="7697" width="11.140625" style="955" customWidth="1"/>
    <col min="7698" max="7698" width="17.140625" style="955" customWidth="1"/>
    <col min="7699" max="7699" width="8.5703125" style="955" customWidth="1"/>
    <col min="7700" max="7700" width="7.42578125" style="955" customWidth="1"/>
    <col min="7701" max="7701" width="9.42578125" style="955" customWidth="1"/>
    <col min="7702" max="7704" width="7.85546875" style="955" customWidth="1"/>
    <col min="7705" max="7705" width="13.7109375" style="955" customWidth="1"/>
    <col min="7706" max="7936" width="9.140625" style="955"/>
    <col min="7937" max="7937" width="3.5703125" style="955" bestFit="1" customWidth="1"/>
    <col min="7938" max="7938" width="12.140625" style="955" customWidth="1"/>
    <col min="7939" max="7939" width="37.5703125" style="955" customWidth="1"/>
    <col min="7940" max="7940" width="3.42578125" style="955" bestFit="1" customWidth="1"/>
    <col min="7941" max="7941" width="4.7109375" style="955" customWidth="1"/>
    <col min="7942" max="7942" width="6.42578125" style="955" customWidth="1"/>
    <col min="7943" max="7943" width="5.5703125" style="955" bestFit="1" customWidth="1"/>
    <col min="7944" max="7944" width="6.85546875" style="955" customWidth="1"/>
    <col min="7945" max="7945" width="6.7109375" style="955" customWidth="1"/>
    <col min="7946" max="7946" width="5.85546875" style="955" customWidth="1"/>
    <col min="7947" max="7947" width="8.85546875" style="955" customWidth="1"/>
    <col min="7948" max="7948" width="9" style="955" customWidth="1"/>
    <col min="7949" max="7949" width="6.85546875" style="955" customWidth="1"/>
    <col min="7950" max="7950" width="7.7109375" style="955" bestFit="1" customWidth="1"/>
    <col min="7951" max="7951" width="9.140625" style="955"/>
    <col min="7952" max="7952" width="12" style="955" customWidth="1"/>
    <col min="7953" max="7953" width="11.140625" style="955" customWidth="1"/>
    <col min="7954" max="7954" width="17.140625" style="955" customWidth="1"/>
    <col min="7955" max="7955" width="8.5703125" style="955" customWidth="1"/>
    <col min="7956" max="7956" width="7.42578125" style="955" customWidth="1"/>
    <col min="7957" max="7957" width="9.42578125" style="955" customWidth="1"/>
    <col min="7958" max="7960" width="7.85546875" style="955" customWidth="1"/>
    <col min="7961" max="7961" width="13.7109375" style="955" customWidth="1"/>
    <col min="7962" max="8192" width="9.140625" style="955"/>
    <col min="8193" max="8193" width="3.5703125" style="955" bestFit="1" customWidth="1"/>
    <col min="8194" max="8194" width="12.140625" style="955" customWidth="1"/>
    <col min="8195" max="8195" width="37.5703125" style="955" customWidth="1"/>
    <col min="8196" max="8196" width="3.42578125" style="955" bestFit="1" customWidth="1"/>
    <col min="8197" max="8197" width="4.7109375" style="955" customWidth="1"/>
    <col min="8198" max="8198" width="6.42578125" style="955" customWidth="1"/>
    <col min="8199" max="8199" width="5.5703125" style="955" bestFit="1" customWidth="1"/>
    <col min="8200" max="8200" width="6.85546875" style="955" customWidth="1"/>
    <col min="8201" max="8201" width="6.7109375" style="955" customWidth="1"/>
    <col min="8202" max="8202" width="5.85546875" style="955" customWidth="1"/>
    <col min="8203" max="8203" width="8.85546875" style="955" customWidth="1"/>
    <col min="8204" max="8204" width="9" style="955" customWidth="1"/>
    <col min="8205" max="8205" width="6.85546875" style="955" customWidth="1"/>
    <col min="8206" max="8206" width="7.7109375" style="955" bestFit="1" customWidth="1"/>
    <col min="8207" max="8207" width="9.140625" style="955"/>
    <col min="8208" max="8208" width="12" style="955" customWidth="1"/>
    <col min="8209" max="8209" width="11.140625" style="955" customWidth="1"/>
    <col min="8210" max="8210" width="17.140625" style="955" customWidth="1"/>
    <col min="8211" max="8211" width="8.5703125" style="955" customWidth="1"/>
    <col min="8212" max="8212" width="7.42578125" style="955" customWidth="1"/>
    <col min="8213" max="8213" width="9.42578125" style="955" customWidth="1"/>
    <col min="8214" max="8216" width="7.85546875" style="955" customWidth="1"/>
    <col min="8217" max="8217" width="13.7109375" style="955" customWidth="1"/>
    <col min="8218" max="8448" width="9.140625" style="955"/>
    <col min="8449" max="8449" width="3.5703125" style="955" bestFit="1" customWidth="1"/>
    <col min="8450" max="8450" width="12.140625" style="955" customWidth="1"/>
    <col min="8451" max="8451" width="37.5703125" style="955" customWidth="1"/>
    <col min="8452" max="8452" width="3.42578125" style="955" bestFit="1" customWidth="1"/>
    <col min="8453" max="8453" width="4.7109375" style="955" customWidth="1"/>
    <col min="8454" max="8454" width="6.42578125" style="955" customWidth="1"/>
    <col min="8455" max="8455" width="5.5703125" style="955" bestFit="1" customWidth="1"/>
    <col min="8456" max="8456" width="6.85546875" style="955" customWidth="1"/>
    <col min="8457" max="8457" width="6.7109375" style="955" customWidth="1"/>
    <col min="8458" max="8458" width="5.85546875" style="955" customWidth="1"/>
    <col min="8459" max="8459" width="8.85546875" style="955" customWidth="1"/>
    <col min="8460" max="8460" width="9" style="955" customWidth="1"/>
    <col min="8461" max="8461" width="6.85546875" style="955" customWidth="1"/>
    <col min="8462" max="8462" width="7.7109375" style="955" bestFit="1" customWidth="1"/>
    <col min="8463" max="8463" width="9.140625" style="955"/>
    <col min="8464" max="8464" width="12" style="955" customWidth="1"/>
    <col min="8465" max="8465" width="11.140625" style="955" customWidth="1"/>
    <col min="8466" max="8466" width="17.140625" style="955" customWidth="1"/>
    <col min="8467" max="8467" width="8.5703125" style="955" customWidth="1"/>
    <col min="8468" max="8468" width="7.42578125" style="955" customWidth="1"/>
    <col min="8469" max="8469" width="9.42578125" style="955" customWidth="1"/>
    <col min="8470" max="8472" width="7.85546875" style="955" customWidth="1"/>
    <col min="8473" max="8473" width="13.7109375" style="955" customWidth="1"/>
    <col min="8474" max="8704" width="9.140625" style="955"/>
    <col min="8705" max="8705" width="3.5703125" style="955" bestFit="1" customWidth="1"/>
    <col min="8706" max="8706" width="12.140625" style="955" customWidth="1"/>
    <col min="8707" max="8707" width="37.5703125" style="955" customWidth="1"/>
    <col min="8708" max="8708" width="3.42578125" style="955" bestFit="1" customWidth="1"/>
    <col min="8709" max="8709" width="4.7109375" style="955" customWidth="1"/>
    <col min="8710" max="8710" width="6.42578125" style="955" customWidth="1"/>
    <col min="8711" max="8711" width="5.5703125" style="955" bestFit="1" customWidth="1"/>
    <col min="8712" max="8712" width="6.85546875" style="955" customWidth="1"/>
    <col min="8713" max="8713" width="6.7109375" style="955" customWidth="1"/>
    <col min="8714" max="8714" width="5.85546875" style="955" customWidth="1"/>
    <col min="8715" max="8715" width="8.85546875" style="955" customWidth="1"/>
    <col min="8716" max="8716" width="9" style="955" customWidth="1"/>
    <col min="8717" max="8717" width="6.85546875" style="955" customWidth="1"/>
    <col min="8718" max="8718" width="7.7109375" style="955" bestFit="1" customWidth="1"/>
    <col min="8719" max="8719" width="9.140625" style="955"/>
    <col min="8720" max="8720" width="12" style="955" customWidth="1"/>
    <col min="8721" max="8721" width="11.140625" style="955" customWidth="1"/>
    <col min="8722" max="8722" width="17.140625" style="955" customWidth="1"/>
    <col min="8723" max="8723" width="8.5703125" style="955" customWidth="1"/>
    <col min="8724" max="8724" width="7.42578125" style="955" customWidth="1"/>
    <col min="8725" max="8725" width="9.42578125" style="955" customWidth="1"/>
    <col min="8726" max="8728" width="7.85546875" style="955" customWidth="1"/>
    <col min="8729" max="8729" width="13.7109375" style="955" customWidth="1"/>
    <col min="8730" max="8960" width="9.140625" style="955"/>
    <col min="8961" max="8961" width="3.5703125" style="955" bestFit="1" customWidth="1"/>
    <col min="8962" max="8962" width="12.140625" style="955" customWidth="1"/>
    <col min="8963" max="8963" width="37.5703125" style="955" customWidth="1"/>
    <col min="8964" max="8964" width="3.42578125" style="955" bestFit="1" customWidth="1"/>
    <col min="8965" max="8965" width="4.7109375" style="955" customWidth="1"/>
    <col min="8966" max="8966" width="6.42578125" style="955" customWidth="1"/>
    <col min="8967" max="8967" width="5.5703125" style="955" bestFit="1" customWidth="1"/>
    <col min="8968" max="8968" width="6.85546875" style="955" customWidth="1"/>
    <col min="8969" max="8969" width="6.7109375" style="955" customWidth="1"/>
    <col min="8970" max="8970" width="5.85546875" style="955" customWidth="1"/>
    <col min="8971" max="8971" width="8.85546875" style="955" customWidth="1"/>
    <col min="8972" max="8972" width="9" style="955" customWidth="1"/>
    <col min="8973" max="8973" width="6.85546875" style="955" customWidth="1"/>
    <col min="8974" max="8974" width="7.7109375" style="955" bestFit="1" customWidth="1"/>
    <col min="8975" max="8975" width="9.140625" style="955"/>
    <col min="8976" max="8976" width="12" style="955" customWidth="1"/>
    <col min="8977" max="8977" width="11.140625" style="955" customWidth="1"/>
    <col min="8978" max="8978" width="17.140625" style="955" customWidth="1"/>
    <col min="8979" max="8979" width="8.5703125" style="955" customWidth="1"/>
    <col min="8980" max="8980" width="7.42578125" style="955" customWidth="1"/>
    <col min="8981" max="8981" width="9.42578125" style="955" customWidth="1"/>
    <col min="8982" max="8984" width="7.85546875" style="955" customWidth="1"/>
    <col min="8985" max="8985" width="13.7109375" style="955" customWidth="1"/>
    <col min="8986" max="9216" width="9.140625" style="955"/>
    <col min="9217" max="9217" width="3.5703125" style="955" bestFit="1" customWidth="1"/>
    <col min="9218" max="9218" width="12.140625" style="955" customWidth="1"/>
    <col min="9219" max="9219" width="37.5703125" style="955" customWidth="1"/>
    <col min="9220" max="9220" width="3.42578125" style="955" bestFit="1" customWidth="1"/>
    <col min="9221" max="9221" width="4.7109375" style="955" customWidth="1"/>
    <col min="9222" max="9222" width="6.42578125" style="955" customWidth="1"/>
    <col min="9223" max="9223" width="5.5703125" style="955" bestFit="1" customWidth="1"/>
    <col min="9224" max="9224" width="6.85546875" style="955" customWidth="1"/>
    <col min="9225" max="9225" width="6.7109375" style="955" customWidth="1"/>
    <col min="9226" max="9226" width="5.85546875" style="955" customWidth="1"/>
    <col min="9227" max="9227" width="8.85546875" style="955" customWidth="1"/>
    <col min="9228" max="9228" width="9" style="955" customWidth="1"/>
    <col min="9229" max="9229" width="6.85546875" style="955" customWidth="1"/>
    <col min="9230" max="9230" width="7.7109375" style="955" bestFit="1" customWidth="1"/>
    <col min="9231" max="9231" width="9.140625" style="955"/>
    <col min="9232" max="9232" width="12" style="955" customWidth="1"/>
    <col min="9233" max="9233" width="11.140625" style="955" customWidth="1"/>
    <col min="9234" max="9234" width="17.140625" style="955" customWidth="1"/>
    <col min="9235" max="9235" width="8.5703125" style="955" customWidth="1"/>
    <col min="9236" max="9236" width="7.42578125" style="955" customWidth="1"/>
    <col min="9237" max="9237" width="9.42578125" style="955" customWidth="1"/>
    <col min="9238" max="9240" width="7.85546875" style="955" customWidth="1"/>
    <col min="9241" max="9241" width="13.7109375" style="955" customWidth="1"/>
    <col min="9242" max="9472" width="9.140625" style="955"/>
    <col min="9473" max="9473" width="3.5703125" style="955" bestFit="1" customWidth="1"/>
    <col min="9474" max="9474" width="12.140625" style="955" customWidth="1"/>
    <col min="9475" max="9475" width="37.5703125" style="955" customWidth="1"/>
    <col min="9476" max="9476" width="3.42578125" style="955" bestFit="1" customWidth="1"/>
    <col min="9477" max="9477" width="4.7109375" style="955" customWidth="1"/>
    <col min="9478" max="9478" width="6.42578125" style="955" customWidth="1"/>
    <col min="9479" max="9479" width="5.5703125" style="955" bestFit="1" customWidth="1"/>
    <col min="9480" max="9480" width="6.85546875" style="955" customWidth="1"/>
    <col min="9481" max="9481" width="6.7109375" style="955" customWidth="1"/>
    <col min="9482" max="9482" width="5.85546875" style="955" customWidth="1"/>
    <col min="9483" max="9483" width="8.85546875" style="955" customWidth="1"/>
    <col min="9484" max="9484" width="9" style="955" customWidth="1"/>
    <col min="9485" max="9485" width="6.85546875" style="955" customWidth="1"/>
    <col min="9486" max="9486" width="7.7109375" style="955" bestFit="1" customWidth="1"/>
    <col min="9487" max="9487" width="9.140625" style="955"/>
    <col min="9488" max="9488" width="12" style="955" customWidth="1"/>
    <col min="9489" max="9489" width="11.140625" style="955" customWidth="1"/>
    <col min="9490" max="9490" width="17.140625" style="955" customWidth="1"/>
    <col min="9491" max="9491" width="8.5703125" style="955" customWidth="1"/>
    <col min="9492" max="9492" width="7.42578125" style="955" customWidth="1"/>
    <col min="9493" max="9493" width="9.42578125" style="955" customWidth="1"/>
    <col min="9494" max="9496" width="7.85546875" style="955" customWidth="1"/>
    <col min="9497" max="9497" width="13.7109375" style="955" customWidth="1"/>
    <col min="9498" max="9728" width="9.140625" style="955"/>
    <col min="9729" max="9729" width="3.5703125" style="955" bestFit="1" customWidth="1"/>
    <col min="9730" max="9730" width="12.140625" style="955" customWidth="1"/>
    <col min="9731" max="9731" width="37.5703125" style="955" customWidth="1"/>
    <col min="9732" max="9732" width="3.42578125" style="955" bestFit="1" customWidth="1"/>
    <col min="9733" max="9733" width="4.7109375" style="955" customWidth="1"/>
    <col min="9734" max="9734" width="6.42578125" style="955" customWidth="1"/>
    <col min="9735" max="9735" width="5.5703125" style="955" bestFit="1" customWidth="1"/>
    <col min="9736" max="9736" width="6.85546875" style="955" customWidth="1"/>
    <col min="9737" max="9737" width="6.7109375" style="955" customWidth="1"/>
    <col min="9738" max="9738" width="5.85546875" style="955" customWidth="1"/>
    <col min="9739" max="9739" width="8.85546875" style="955" customWidth="1"/>
    <col min="9740" max="9740" width="9" style="955" customWidth="1"/>
    <col min="9741" max="9741" width="6.85546875" style="955" customWidth="1"/>
    <col min="9742" max="9742" width="7.7109375" style="955" bestFit="1" customWidth="1"/>
    <col min="9743" max="9743" width="9.140625" style="955"/>
    <col min="9744" max="9744" width="12" style="955" customWidth="1"/>
    <col min="9745" max="9745" width="11.140625" style="955" customWidth="1"/>
    <col min="9746" max="9746" width="17.140625" style="955" customWidth="1"/>
    <col min="9747" max="9747" width="8.5703125" style="955" customWidth="1"/>
    <col min="9748" max="9748" width="7.42578125" style="955" customWidth="1"/>
    <col min="9749" max="9749" width="9.42578125" style="955" customWidth="1"/>
    <col min="9750" max="9752" width="7.85546875" style="955" customWidth="1"/>
    <col min="9753" max="9753" width="13.7109375" style="955" customWidth="1"/>
    <col min="9754" max="9984" width="9.140625" style="955"/>
    <col min="9985" max="9985" width="3.5703125" style="955" bestFit="1" customWidth="1"/>
    <col min="9986" max="9986" width="12.140625" style="955" customWidth="1"/>
    <col min="9987" max="9987" width="37.5703125" style="955" customWidth="1"/>
    <col min="9988" max="9988" width="3.42578125" style="955" bestFit="1" customWidth="1"/>
    <col min="9989" max="9989" width="4.7109375" style="955" customWidth="1"/>
    <col min="9990" max="9990" width="6.42578125" style="955" customWidth="1"/>
    <col min="9991" max="9991" width="5.5703125" style="955" bestFit="1" customWidth="1"/>
    <col min="9992" max="9992" width="6.85546875" style="955" customWidth="1"/>
    <col min="9993" max="9993" width="6.7109375" style="955" customWidth="1"/>
    <col min="9994" max="9994" width="5.85546875" style="955" customWidth="1"/>
    <col min="9995" max="9995" width="8.85546875" style="955" customWidth="1"/>
    <col min="9996" max="9996" width="9" style="955" customWidth="1"/>
    <col min="9997" max="9997" width="6.85546875" style="955" customWidth="1"/>
    <col min="9998" max="9998" width="7.7109375" style="955" bestFit="1" customWidth="1"/>
    <col min="9999" max="9999" width="9.140625" style="955"/>
    <col min="10000" max="10000" width="12" style="955" customWidth="1"/>
    <col min="10001" max="10001" width="11.140625" style="955" customWidth="1"/>
    <col min="10002" max="10002" width="17.140625" style="955" customWidth="1"/>
    <col min="10003" max="10003" width="8.5703125" style="955" customWidth="1"/>
    <col min="10004" max="10004" width="7.42578125" style="955" customWidth="1"/>
    <col min="10005" max="10005" width="9.42578125" style="955" customWidth="1"/>
    <col min="10006" max="10008" width="7.85546875" style="955" customWidth="1"/>
    <col min="10009" max="10009" width="13.7109375" style="955" customWidth="1"/>
    <col min="10010" max="10240" width="9.140625" style="955"/>
    <col min="10241" max="10241" width="3.5703125" style="955" bestFit="1" customWidth="1"/>
    <col min="10242" max="10242" width="12.140625" style="955" customWidth="1"/>
    <col min="10243" max="10243" width="37.5703125" style="955" customWidth="1"/>
    <col min="10244" max="10244" width="3.42578125" style="955" bestFit="1" customWidth="1"/>
    <col min="10245" max="10245" width="4.7109375" style="955" customWidth="1"/>
    <col min="10246" max="10246" width="6.42578125" style="955" customWidth="1"/>
    <col min="10247" max="10247" width="5.5703125" style="955" bestFit="1" customWidth="1"/>
    <col min="10248" max="10248" width="6.85546875" style="955" customWidth="1"/>
    <col min="10249" max="10249" width="6.7109375" style="955" customWidth="1"/>
    <col min="10250" max="10250" width="5.85546875" style="955" customWidth="1"/>
    <col min="10251" max="10251" width="8.85546875" style="955" customWidth="1"/>
    <col min="10252" max="10252" width="9" style="955" customWidth="1"/>
    <col min="10253" max="10253" width="6.85546875" style="955" customWidth="1"/>
    <col min="10254" max="10254" width="7.7109375" style="955" bestFit="1" customWidth="1"/>
    <col min="10255" max="10255" width="9.140625" style="955"/>
    <col min="10256" max="10256" width="12" style="955" customWidth="1"/>
    <col min="10257" max="10257" width="11.140625" style="955" customWidth="1"/>
    <col min="10258" max="10258" width="17.140625" style="955" customWidth="1"/>
    <col min="10259" max="10259" width="8.5703125" style="955" customWidth="1"/>
    <col min="10260" max="10260" width="7.42578125" style="955" customWidth="1"/>
    <col min="10261" max="10261" width="9.42578125" style="955" customWidth="1"/>
    <col min="10262" max="10264" width="7.85546875" style="955" customWidth="1"/>
    <col min="10265" max="10265" width="13.7109375" style="955" customWidth="1"/>
    <col min="10266" max="10496" width="9.140625" style="955"/>
    <col min="10497" max="10497" width="3.5703125" style="955" bestFit="1" customWidth="1"/>
    <col min="10498" max="10498" width="12.140625" style="955" customWidth="1"/>
    <col min="10499" max="10499" width="37.5703125" style="955" customWidth="1"/>
    <col min="10500" max="10500" width="3.42578125" style="955" bestFit="1" customWidth="1"/>
    <col min="10501" max="10501" width="4.7109375" style="955" customWidth="1"/>
    <col min="10502" max="10502" width="6.42578125" style="955" customWidth="1"/>
    <col min="10503" max="10503" width="5.5703125" style="955" bestFit="1" customWidth="1"/>
    <col min="10504" max="10504" width="6.85546875" style="955" customWidth="1"/>
    <col min="10505" max="10505" width="6.7109375" style="955" customWidth="1"/>
    <col min="10506" max="10506" width="5.85546875" style="955" customWidth="1"/>
    <col min="10507" max="10507" width="8.85546875" style="955" customWidth="1"/>
    <col min="10508" max="10508" width="9" style="955" customWidth="1"/>
    <col min="10509" max="10509" width="6.85546875" style="955" customWidth="1"/>
    <col min="10510" max="10510" width="7.7109375" style="955" bestFit="1" customWidth="1"/>
    <col min="10511" max="10511" width="9.140625" style="955"/>
    <col min="10512" max="10512" width="12" style="955" customWidth="1"/>
    <col min="10513" max="10513" width="11.140625" style="955" customWidth="1"/>
    <col min="10514" max="10514" width="17.140625" style="955" customWidth="1"/>
    <col min="10515" max="10515" width="8.5703125" style="955" customWidth="1"/>
    <col min="10516" max="10516" width="7.42578125" style="955" customWidth="1"/>
    <col min="10517" max="10517" width="9.42578125" style="955" customWidth="1"/>
    <col min="10518" max="10520" width="7.85546875" style="955" customWidth="1"/>
    <col min="10521" max="10521" width="13.7109375" style="955" customWidth="1"/>
    <col min="10522" max="10752" width="9.140625" style="955"/>
    <col min="10753" max="10753" width="3.5703125" style="955" bestFit="1" customWidth="1"/>
    <col min="10754" max="10754" width="12.140625" style="955" customWidth="1"/>
    <col min="10755" max="10755" width="37.5703125" style="955" customWidth="1"/>
    <col min="10756" max="10756" width="3.42578125" style="955" bestFit="1" customWidth="1"/>
    <col min="10757" max="10757" width="4.7109375" style="955" customWidth="1"/>
    <col min="10758" max="10758" width="6.42578125" style="955" customWidth="1"/>
    <col min="10759" max="10759" width="5.5703125" style="955" bestFit="1" customWidth="1"/>
    <col min="10760" max="10760" width="6.85546875" style="955" customWidth="1"/>
    <col min="10761" max="10761" width="6.7109375" style="955" customWidth="1"/>
    <col min="10762" max="10762" width="5.85546875" style="955" customWidth="1"/>
    <col min="10763" max="10763" width="8.85546875" style="955" customWidth="1"/>
    <col min="10764" max="10764" width="9" style="955" customWidth="1"/>
    <col min="10765" max="10765" width="6.85546875" style="955" customWidth="1"/>
    <col min="10766" max="10766" width="7.7109375" style="955" bestFit="1" customWidth="1"/>
    <col min="10767" max="10767" width="9.140625" style="955"/>
    <col min="10768" max="10768" width="12" style="955" customWidth="1"/>
    <col min="10769" max="10769" width="11.140625" style="955" customWidth="1"/>
    <col min="10770" max="10770" width="17.140625" style="955" customWidth="1"/>
    <col min="10771" max="10771" width="8.5703125" style="955" customWidth="1"/>
    <col min="10772" max="10772" width="7.42578125" style="955" customWidth="1"/>
    <col min="10773" max="10773" width="9.42578125" style="955" customWidth="1"/>
    <col min="10774" max="10776" width="7.85546875" style="955" customWidth="1"/>
    <col min="10777" max="10777" width="13.7109375" style="955" customWidth="1"/>
    <col min="10778" max="11008" width="9.140625" style="955"/>
    <col min="11009" max="11009" width="3.5703125" style="955" bestFit="1" customWidth="1"/>
    <col min="11010" max="11010" width="12.140625" style="955" customWidth="1"/>
    <col min="11011" max="11011" width="37.5703125" style="955" customWidth="1"/>
    <col min="11012" max="11012" width="3.42578125" style="955" bestFit="1" customWidth="1"/>
    <col min="11013" max="11013" width="4.7109375" style="955" customWidth="1"/>
    <col min="11014" max="11014" width="6.42578125" style="955" customWidth="1"/>
    <col min="11015" max="11015" width="5.5703125" style="955" bestFit="1" customWidth="1"/>
    <col min="11016" max="11016" width="6.85546875" style="955" customWidth="1"/>
    <col min="11017" max="11017" width="6.7109375" style="955" customWidth="1"/>
    <col min="11018" max="11018" width="5.85546875" style="955" customWidth="1"/>
    <col min="11019" max="11019" width="8.85546875" style="955" customWidth="1"/>
    <col min="11020" max="11020" width="9" style="955" customWidth="1"/>
    <col min="11021" max="11021" width="6.85546875" style="955" customWidth="1"/>
    <col min="11022" max="11022" width="7.7109375" style="955" bestFit="1" customWidth="1"/>
    <col min="11023" max="11023" width="9.140625" style="955"/>
    <col min="11024" max="11024" width="12" style="955" customWidth="1"/>
    <col min="11025" max="11025" width="11.140625" style="955" customWidth="1"/>
    <col min="11026" max="11026" width="17.140625" style="955" customWidth="1"/>
    <col min="11027" max="11027" width="8.5703125" style="955" customWidth="1"/>
    <col min="11028" max="11028" width="7.42578125" style="955" customWidth="1"/>
    <col min="11029" max="11029" width="9.42578125" style="955" customWidth="1"/>
    <col min="11030" max="11032" width="7.85546875" style="955" customWidth="1"/>
    <col min="11033" max="11033" width="13.7109375" style="955" customWidth="1"/>
    <col min="11034" max="11264" width="9.140625" style="955"/>
    <col min="11265" max="11265" width="3.5703125" style="955" bestFit="1" customWidth="1"/>
    <col min="11266" max="11266" width="12.140625" style="955" customWidth="1"/>
    <col min="11267" max="11267" width="37.5703125" style="955" customWidth="1"/>
    <col min="11268" max="11268" width="3.42578125" style="955" bestFit="1" customWidth="1"/>
    <col min="11269" max="11269" width="4.7109375" style="955" customWidth="1"/>
    <col min="11270" max="11270" width="6.42578125" style="955" customWidth="1"/>
    <col min="11271" max="11271" width="5.5703125" style="955" bestFit="1" customWidth="1"/>
    <col min="11272" max="11272" width="6.85546875" style="955" customWidth="1"/>
    <col min="11273" max="11273" width="6.7109375" style="955" customWidth="1"/>
    <col min="11274" max="11274" width="5.85546875" style="955" customWidth="1"/>
    <col min="11275" max="11275" width="8.85546875" style="955" customWidth="1"/>
    <col min="11276" max="11276" width="9" style="955" customWidth="1"/>
    <col min="11277" max="11277" width="6.85546875" style="955" customWidth="1"/>
    <col min="11278" max="11278" width="7.7109375" style="955" bestFit="1" customWidth="1"/>
    <col min="11279" max="11279" width="9.140625" style="955"/>
    <col min="11280" max="11280" width="12" style="955" customWidth="1"/>
    <col min="11281" max="11281" width="11.140625" style="955" customWidth="1"/>
    <col min="11282" max="11282" width="17.140625" style="955" customWidth="1"/>
    <col min="11283" max="11283" width="8.5703125" style="955" customWidth="1"/>
    <col min="11284" max="11284" width="7.42578125" style="955" customWidth="1"/>
    <col min="11285" max="11285" width="9.42578125" style="955" customWidth="1"/>
    <col min="11286" max="11288" width="7.85546875" style="955" customWidth="1"/>
    <col min="11289" max="11289" width="13.7109375" style="955" customWidth="1"/>
    <col min="11290" max="11520" width="9.140625" style="955"/>
    <col min="11521" max="11521" width="3.5703125" style="955" bestFit="1" customWidth="1"/>
    <col min="11522" max="11522" width="12.140625" style="955" customWidth="1"/>
    <col min="11523" max="11523" width="37.5703125" style="955" customWidth="1"/>
    <col min="11524" max="11524" width="3.42578125" style="955" bestFit="1" customWidth="1"/>
    <col min="11525" max="11525" width="4.7109375" style="955" customWidth="1"/>
    <col min="11526" max="11526" width="6.42578125" style="955" customWidth="1"/>
    <col min="11527" max="11527" width="5.5703125" style="955" bestFit="1" customWidth="1"/>
    <col min="11528" max="11528" width="6.85546875" style="955" customWidth="1"/>
    <col min="11529" max="11529" width="6.7109375" style="955" customWidth="1"/>
    <col min="11530" max="11530" width="5.85546875" style="955" customWidth="1"/>
    <col min="11531" max="11531" width="8.85546875" style="955" customWidth="1"/>
    <col min="11532" max="11532" width="9" style="955" customWidth="1"/>
    <col min="11533" max="11533" width="6.85546875" style="955" customWidth="1"/>
    <col min="11534" max="11534" width="7.7109375" style="955" bestFit="1" customWidth="1"/>
    <col min="11535" max="11535" width="9.140625" style="955"/>
    <col min="11536" max="11536" width="12" style="955" customWidth="1"/>
    <col min="11537" max="11537" width="11.140625" style="955" customWidth="1"/>
    <col min="11538" max="11538" width="17.140625" style="955" customWidth="1"/>
    <col min="11539" max="11539" width="8.5703125" style="955" customWidth="1"/>
    <col min="11540" max="11540" width="7.42578125" style="955" customWidth="1"/>
    <col min="11541" max="11541" width="9.42578125" style="955" customWidth="1"/>
    <col min="11542" max="11544" width="7.85546875" style="955" customWidth="1"/>
    <col min="11545" max="11545" width="13.7109375" style="955" customWidth="1"/>
    <col min="11546" max="11776" width="9.140625" style="955"/>
    <col min="11777" max="11777" width="3.5703125" style="955" bestFit="1" customWidth="1"/>
    <col min="11778" max="11778" width="12.140625" style="955" customWidth="1"/>
    <col min="11779" max="11779" width="37.5703125" style="955" customWidth="1"/>
    <col min="11780" max="11780" width="3.42578125" style="955" bestFit="1" customWidth="1"/>
    <col min="11781" max="11781" width="4.7109375" style="955" customWidth="1"/>
    <col min="11782" max="11782" width="6.42578125" style="955" customWidth="1"/>
    <col min="11783" max="11783" width="5.5703125" style="955" bestFit="1" customWidth="1"/>
    <col min="11784" max="11784" width="6.85546875" style="955" customWidth="1"/>
    <col min="11785" max="11785" width="6.7109375" style="955" customWidth="1"/>
    <col min="11786" max="11786" width="5.85546875" style="955" customWidth="1"/>
    <col min="11787" max="11787" width="8.85546875" style="955" customWidth="1"/>
    <col min="11788" max="11788" width="9" style="955" customWidth="1"/>
    <col min="11789" max="11789" width="6.85546875" style="955" customWidth="1"/>
    <col min="11790" max="11790" width="7.7109375" style="955" bestFit="1" customWidth="1"/>
    <col min="11791" max="11791" width="9.140625" style="955"/>
    <col min="11792" max="11792" width="12" style="955" customWidth="1"/>
    <col min="11793" max="11793" width="11.140625" style="955" customWidth="1"/>
    <col min="11794" max="11794" width="17.140625" style="955" customWidth="1"/>
    <col min="11795" max="11795" width="8.5703125" style="955" customWidth="1"/>
    <col min="11796" max="11796" width="7.42578125" style="955" customWidth="1"/>
    <col min="11797" max="11797" width="9.42578125" style="955" customWidth="1"/>
    <col min="11798" max="11800" width="7.85546875" style="955" customWidth="1"/>
    <col min="11801" max="11801" width="13.7109375" style="955" customWidth="1"/>
    <col min="11802" max="12032" width="9.140625" style="955"/>
    <col min="12033" max="12033" width="3.5703125" style="955" bestFit="1" customWidth="1"/>
    <col min="12034" max="12034" width="12.140625" style="955" customWidth="1"/>
    <col min="12035" max="12035" width="37.5703125" style="955" customWidth="1"/>
    <col min="12036" max="12036" width="3.42578125" style="955" bestFit="1" customWidth="1"/>
    <col min="12037" max="12037" width="4.7109375" style="955" customWidth="1"/>
    <col min="12038" max="12038" width="6.42578125" style="955" customWidth="1"/>
    <col min="12039" max="12039" width="5.5703125" style="955" bestFit="1" customWidth="1"/>
    <col min="12040" max="12040" width="6.85546875" style="955" customWidth="1"/>
    <col min="12041" max="12041" width="6.7109375" style="955" customWidth="1"/>
    <col min="12042" max="12042" width="5.85546875" style="955" customWidth="1"/>
    <col min="12043" max="12043" width="8.85546875" style="955" customWidth="1"/>
    <col min="12044" max="12044" width="9" style="955" customWidth="1"/>
    <col min="12045" max="12045" width="6.85546875" style="955" customWidth="1"/>
    <col min="12046" max="12046" width="7.7109375" style="955" bestFit="1" customWidth="1"/>
    <col min="12047" max="12047" width="9.140625" style="955"/>
    <col min="12048" max="12048" width="12" style="955" customWidth="1"/>
    <col min="12049" max="12049" width="11.140625" style="955" customWidth="1"/>
    <col min="12050" max="12050" width="17.140625" style="955" customWidth="1"/>
    <col min="12051" max="12051" width="8.5703125" style="955" customWidth="1"/>
    <col min="12052" max="12052" width="7.42578125" style="955" customWidth="1"/>
    <col min="12053" max="12053" width="9.42578125" style="955" customWidth="1"/>
    <col min="12054" max="12056" width="7.85546875" style="955" customWidth="1"/>
    <col min="12057" max="12057" width="13.7109375" style="955" customWidth="1"/>
    <col min="12058" max="12288" width="9.140625" style="955"/>
    <col min="12289" max="12289" width="3.5703125" style="955" bestFit="1" customWidth="1"/>
    <col min="12290" max="12290" width="12.140625" style="955" customWidth="1"/>
    <col min="12291" max="12291" width="37.5703125" style="955" customWidth="1"/>
    <col min="12292" max="12292" width="3.42578125" style="955" bestFit="1" customWidth="1"/>
    <col min="12293" max="12293" width="4.7109375" style="955" customWidth="1"/>
    <col min="12294" max="12294" width="6.42578125" style="955" customWidth="1"/>
    <col min="12295" max="12295" width="5.5703125" style="955" bestFit="1" customWidth="1"/>
    <col min="12296" max="12296" width="6.85546875" style="955" customWidth="1"/>
    <col min="12297" max="12297" width="6.7109375" style="955" customWidth="1"/>
    <col min="12298" max="12298" width="5.85546875" style="955" customWidth="1"/>
    <col min="12299" max="12299" width="8.85546875" style="955" customWidth="1"/>
    <col min="12300" max="12300" width="9" style="955" customWidth="1"/>
    <col min="12301" max="12301" width="6.85546875" style="955" customWidth="1"/>
    <col min="12302" max="12302" width="7.7109375" style="955" bestFit="1" customWidth="1"/>
    <col min="12303" max="12303" width="9.140625" style="955"/>
    <col min="12304" max="12304" width="12" style="955" customWidth="1"/>
    <col min="12305" max="12305" width="11.140625" style="955" customWidth="1"/>
    <col min="12306" max="12306" width="17.140625" style="955" customWidth="1"/>
    <col min="12307" max="12307" width="8.5703125" style="955" customWidth="1"/>
    <col min="12308" max="12308" width="7.42578125" style="955" customWidth="1"/>
    <col min="12309" max="12309" width="9.42578125" style="955" customWidth="1"/>
    <col min="12310" max="12312" width="7.85546875" style="955" customWidth="1"/>
    <col min="12313" max="12313" width="13.7109375" style="955" customWidth="1"/>
    <col min="12314" max="12544" width="9.140625" style="955"/>
    <col min="12545" max="12545" width="3.5703125" style="955" bestFit="1" customWidth="1"/>
    <col min="12546" max="12546" width="12.140625" style="955" customWidth="1"/>
    <col min="12547" max="12547" width="37.5703125" style="955" customWidth="1"/>
    <col min="12548" max="12548" width="3.42578125" style="955" bestFit="1" customWidth="1"/>
    <col min="12549" max="12549" width="4.7109375" style="955" customWidth="1"/>
    <col min="12550" max="12550" width="6.42578125" style="955" customWidth="1"/>
    <col min="12551" max="12551" width="5.5703125" style="955" bestFit="1" customWidth="1"/>
    <col min="12552" max="12552" width="6.85546875" style="955" customWidth="1"/>
    <col min="12553" max="12553" width="6.7109375" style="955" customWidth="1"/>
    <col min="12554" max="12554" width="5.85546875" style="955" customWidth="1"/>
    <col min="12555" max="12555" width="8.85546875" style="955" customWidth="1"/>
    <col min="12556" max="12556" width="9" style="955" customWidth="1"/>
    <col min="12557" max="12557" width="6.85546875" style="955" customWidth="1"/>
    <col min="12558" max="12558" width="7.7109375" style="955" bestFit="1" customWidth="1"/>
    <col min="12559" max="12559" width="9.140625" style="955"/>
    <col min="12560" max="12560" width="12" style="955" customWidth="1"/>
    <col min="12561" max="12561" width="11.140625" style="955" customWidth="1"/>
    <col min="12562" max="12562" width="17.140625" style="955" customWidth="1"/>
    <col min="12563" max="12563" width="8.5703125" style="955" customWidth="1"/>
    <col min="12564" max="12564" width="7.42578125" style="955" customWidth="1"/>
    <col min="12565" max="12565" width="9.42578125" style="955" customWidth="1"/>
    <col min="12566" max="12568" width="7.85546875" style="955" customWidth="1"/>
    <col min="12569" max="12569" width="13.7109375" style="955" customWidth="1"/>
    <col min="12570" max="12800" width="9.140625" style="955"/>
    <col min="12801" max="12801" width="3.5703125" style="955" bestFit="1" customWidth="1"/>
    <col min="12802" max="12802" width="12.140625" style="955" customWidth="1"/>
    <col min="12803" max="12803" width="37.5703125" style="955" customWidth="1"/>
    <col min="12804" max="12804" width="3.42578125" style="955" bestFit="1" customWidth="1"/>
    <col min="12805" max="12805" width="4.7109375" style="955" customWidth="1"/>
    <col min="12806" max="12806" width="6.42578125" style="955" customWidth="1"/>
    <col min="12807" max="12807" width="5.5703125" style="955" bestFit="1" customWidth="1"/>
    <col min="12808" max="12808" width="6.85546875" style="955" customWidth="1"/>
    <col min="12809" max="12809" width="6.7109375" style="955" customWidth="1"/>
    <col min="12810" max="12810" width="5.85546875" style="955" customWidth="1"/>
    <col min="12811" max="12811" width="8.85546875" style="955" customWidth="1"/>
    <col min="12812" max="12812" width="9" style="955" customWidth="1"/>
    <col min="12813" max="12813" width="6.85546875" style="955" customWidth="1"/>
    <col min="12814" max="12814" width="7.7109375" style="955" bestFit="1" customWidth="1"/>
    <col min="12815" max="12815" width="9.140625" style="955"/>
    <col min="12816" max="12816" width="12" style="955" customWidth="1"/>
    <col min="12817" max="12817" width="11.140625" style="955" customWidth="1"/>
    <col min="12818" max="12818" width="17.140625" style="955" customWidth="1"/>
    <col min="12819" max="12819" width="8.5703125" style="955" customWidth="1"/>
    <col min="12820" max="12820" width="7.42578125" style="955" customWidth="1"/>
    <col min="12821" max="12821" width="9.42578125" style="955" customWidth="1"/>
    <col min="12822" max="12824" width="7.85546875" style="955" customWidth="1"/>
    <col min="12825" max="12825" width="13.7109375" style="955" customWidth="1"/>
    <col min="12826" max="13056" width="9.140625" style="955"/>
    <col min="13057" max="13057" width="3.5703125" style="955" bestFit="1" customWidth="1"/>
    <col min="13058" max="13058" width="12.140625" style="955" customWidth="1"/>
    <col min="13059" max="13059" width="37.5703125" style="955" customWidth="1"/>
    <col min="13060" max="13060" width="3.42578125" style="955" bestFit="1" customWidth="1"/>
    <col min="13061" max="13061" width="4.7109375" style="955" customWidth="1"/>
    <col min="13062" max="13062" width="6.42578125" style="955" customWidth="1"/>
    <col min="13063" max="13063" width="5.5703125" style="955" bestFit="1" customWidth="1"/>
    <col min="13064" max="13064" width="6.85546875" style="955" customWidth="1"/>
    <col min="13065" max="13065" width="6.7109375" style="955" customWidth="1"/>
    <col min="13066" max="13066" width="5.85546875" style="955" customWidth="1"/>
    <col min="13067" max="13067" width="8.85546875" style="955" customWidth="1"/>
    <col min="13068" max="13068" width="9" style="955" customWidth="1"/>
    <col min="13069" max="13069" width="6.85546875" style="955" customWidth="1"/>
    <col min="13070" max="13070" width="7.7109375" style="955" bestFit="1" customWidth="1"/>
    <col min="13071" max="13071" width="9.140625" style="955"/>
    <col min="13072" max="13072" width="12" style="955" customWidth="1"/>
    <col min="13073" max="13073" width="11.140625" style="955" customWidth="1"/>
    <col min="13074" max="13074" width="17.140625" style="955" customWidth="1"/>
    <col min="13075" max="13075" width="8.5703125" style="955" customWidth="1"/>
    <col min="13076" max="13076" width="7.42578125" style="955" customWidth="1"/>
    <col min="13077" max="13077" width="9.42578125" style="955" customWidth="1"/>
    <col min="13078" max="13080" width="7.85546875" style="955" customWidth="1"/>
    <col min="13081" max="13081" width="13.7109375" style="955" customWidth="1"/>
    <col min="13082" max="13312" width="9.140625" style="955"/>
    <col min="13313" max="13313" width="3.5703125" style="955" bestFit="1" customWidth="1"/>
    <col min="13314" max="13314" width="12.140625" style="955" customWidth="1"/>
    <col min="13315" max="13315" width="37.5703125" style="955" customWidth="1"/>
    <col min="13316" max="13316" width="3.42578125" style="955" bestFit="1" customWidth="1"/>
    <col min="13317" max="13317" width="4.7109375" style="955" customWidth="1"/>
    <col min="13318" max="13318" width="6.42578125" style="955" customWidth="1"/>
    <col min="13319" max="13319" width="5.5703125" style="955" bestFit="1" customWidth="1"/>
    <col min="13320" max="13320" width="6.85546875" style="955" customWidth="1"/>
    <col min="13321" max="13321" width="6.7109375" style="955" customWidth="1"/>
    <col min="13322" max="13322" width="5.85546875" style="955" customWidth="1"/>
    <col min="13323" max="13323" width="8.85546875" style="955" customWidth="1"/>
    <col min="13324" max="13324" width="9" style="955" customWidth="1"/>
    <col min="13325" max="13325" width="6.85546875" style="955" customWidth="1"/>
    <col min="13326" max="13326" width="7.7109375" style="955" bestFit="1" customWidth="1"/>
    <col min="13327" max="13327" width="9.140625" style="955"/>
    <col min="13328" max="13328" width="12" style="955" customWidth="1"/>
    <col min="13329" max="13329" width="11.140625" style="955" customWidth="1"/>
    <col min="13330" max="13330" width="17.140625" style="955" customWidth="1"/>
    <col min="13331" max="13331" width="8.5703125" style="955" customWidth="1"/>
    <col min="13332" max="13332" width="7.42578125" style="955" customWidth="1"/>
    <col min="13333" max="13333" width="9.42578125" style="955" customWidth="1"/>
    <col min="13334" max="13336" width="7.85546875" style="955" customWidth="1"/>
    <col min="13337" max="13337" width="13.7109375" style="955" customWidth="1"/>
    <col min="13338" max="13568" width="9.140625" style="955"/>
    <col min="13569" max="13569" width="3.5703125" style="955" bestFit="1" customWidth="1"/>
    <col min="13570" max="13570" width="12.140625" style="955" customWidth="1"/>
    <col min="13571" max="13571" width="37.5703125" style="955" customWidth="1"/>
    <col min="13572" max="13572" width="3.42578125" style="955" bestFit="1" customWidth="1"/>
    <col min="13573" max="13573" width="4.7109375" style="955" customWidth="1"/>
    <col min="13574" max="13574" width="6.42578125" style="955" customWidth="1"/>
    <col min="13575" max="13575" width="5.5703125" style="955" bestFit="1" customWidth="1"/>
    <col min="13576" max="13576" width="6.85546875" style="955" customWidth="1"/>
    <col min="13577" max="13577" width="6.7109375" style="955" customWidth="1"/>
    <col min="13578" max="13578" width="5.85546875" style="955" customWidth="1"/>
    <col min="13579" max="13579" width="8.85546875" style="955" customWidth="1"/>
    <col min="13580" max="13580" width="9" style="955" customWidth="1"/>
    <col min="13581" max="13581" width="6.85546875" style="955" customWidth="1"/>
    <col min="13582" max="13582" width="7.7109375" style="955" bestFit="1" customWidth="1"/>
    <col min="13583" max="13583" width="9.140625" style="955"/>
    <col min="13584" max="13584" width="12" style="955" customWidth="1"/>
    <col min="13585" max="13585" width="11.140625" style="955" customWidth="1"/>
    <col min="13586" max="13586" width="17.140625" style="955" customWidth="1"/>
    <col min="13587" max="13587" width="8.5703125" style="955" customWidth="1"/>
    <col min="13588" max="13588" width="7.42578125" style="955" customWidth="1"/>
    <col min="13589" max="13589" width="9.42578125" style="955" customWidth="1"/>
    <col min="13590" max="13592" width="7.85546875" style="955" customWidth="1"/>
    <col min="13593" max="13593" width="13.7109375" style="955" customWidth="1"/>
    <col min="13594" max="13824" width="9.140625" style="955"/>
    <col min="13825" max="13825" width="3.5703125" style="955" bestFit="1" customWidth="1"/>
    <col min="13826" max="13826" width="12.140625" style="955" customWidth="1"/>
    <col min="13827" max="13827" width="37.5703125" style="955" customWidth="1"/>
    <col min="13828" max="13828" width="3.42578125" style="955" bestFit="1" customWidth="1"/>
    <col min="13829" max="13829" width="4.7109375" style="955" customWidth="1"/>
    <col min="13830" max="13830" width="6.42578125" style="955" customWidth="1"/>
    <col min="13831" max="13831" width="5.5703125" style="955" bestFit="1" customWidth="1"/>
    <col min="13832" max="13832" width="6.85546875" style="955" customWidth="1"/>
    <col min="13833" max="13833" width="6.7109375" style="955" customWidth="1"/>
    <col min="13834" max="13834" width="5.85546875" style="955" customWidth="1"/>
    <col min="13835" max="13835" width="8.85546875" style="955" customWidth="1"/>
    <col min="13836" max="13836" width="9" style="955" customWidth="1"/>
    <col min="13837" max="13837" width="6.85546875" style="955" customWidth="1"/>
    <col min="13838" max="13838" width="7.7109375" style="955" bestFit="1" customWidth="1"/>
    <col min="13839" max="13839" width="9.140625" style="955"/>
    <col min="13840" max="13840" width="12" style="955" customWidth="1"/>
    <col min="13841" max="13841" width="11.140625" style="955" customWidth="1"/>
    <col min="13842" max="13842" width="17.140625" style="955" customWidth="1"/>
    <col min="13843" max="13843" width="8.5703125" style="955" customWidth="1"/>
    <col min="13844" max="13844" width="7.42578125" style="955" customWidth="1"/>
    <col min="13845" max="13845" width="9.42578125" style="955" customWidth="1"/>
    <col min="13846" max="13848" width="7.85546875" style="955" customWidth="1"/>
    <col min="13849" max="13849" width="13.7109375" style="955" customWidth="1"/>
    <col min="13850" max="14080" width="9.140625" style="955"/>
    <col min="14081" max="14081" width="3.5703125" style="955" bestFit="1" customWidth="1"/>
    <col min="14082" max="14082" width="12.140625" style="955" customWidth="1"/>
    <col min="14083" max="14083" width="37.5703125" style="955" customWidth="1"/>
    <col min="14084" max="14084" width="3.42578125" style="955" bestFit="1" customWidth="1"/>
    <col min="14085" max="14085" width="4.7109375" style="955" customWidth="1"/>
    <col min="14086" max="14086" width="6.42578125" style="955" customWidth="1"/>
    <col min="14087" max="14087" width="5.5703125" style="955" bestFit="1" customWidth="1"/>
    <col min="14088" max="14088" width="6.85546875" style="955" customWidth="1"/>
    <col min="14089" max="14089" width="6.7109375" style="955" customWidth="1"/>
    <col min="14090" max="14090" width="5.85546875" style="955" customWidth="1"/>
    <col min="14091" max="14091" width="8.85546875" style="955" customWidth="1"/>
    <col min="14092" max="14092" width="9" style="955" customWidth="1"/>
    <col min="14093" max="14093" width="6.85546875" style="955" customWidth="1"/>
    <col min="14094" max="14094" width="7.7109375" style="955" bestFit="1" customWidth="1"/>
    <col min="14095" max="14095" width="9.140625" style="955"/>
    <col min="14096" max="14096" width="12" style="955" customWidth="1"/>
    <col min="14097" max="14097" width="11.140625" style="955" customWidth="1"/>
    <col min="14098" max="14098" width="17.140625" style="955" customWidth="1"/>
    <col min="14099" max="14099" width="8.5703125" style="955" customWidth="1"/>
    <col min="14100" max="14100" width="7.42578125" style="955" customWidth="1"/>
    <col min="14101" max="14101" width="9.42578125" style="955" customWidth="1"/>
    <col min="14102" max="14104" width="7.85546875" style="955" customWidth="1"/>
    <col min="14105" max="14105" width="13.7109375" style="955" customWidth="1"/>
    <col min="14106" max="14336" width="9.140625" style="955"/>
    <col min="14337" max="14337" width="3.5703125" style="955" bestFit="1" customWidth="1"/>
    <col min="14338" max="14338" width="12.140625" style="955" customWidth="1"/>
    <col min="14339" max="14339" width="37.5703125" style="955" customWidth="1"/>
    <col min="14340" max="14340" width="3.42578125" style="955" bestFit="1" customWidth="1"/>
    <col min="14341" max="14341" width="4.7109375" style="955" customWidth="1"/>
    <col min="14342" max="14342" width="6.42578125" style="955" customWidth="1"/>
    <col min="14343" max="14343" width="5.5703125" style="955" bestFit="1" customWidth="1"/>
    <col min="14344" max="14344" width="6.85546875" style="955" customWidth="1"/>
    <col min="14345" max="14345" width="6.7109375" style="955" customWidth="1"/>
    <col min="14346" max="14346" width="5.85546875" style="955" customWidth="1"/>
    <col min="14347" max="14347" width="8.85546875" style="955" customWidth="1"/>
    <col min="14348" max="14348" width="9" style="955" customWidth="1"/>
    <col min="14349" max="14349" width="6.85546875" style="955" customWidth="1"/>
    <col min="14350" max="14350" width="7.7109375" style="955" bestFit="1" customWidth="1"/>
    <col min="14351" max="14351" width="9.140625" style="955"/>
    <col min="14352" max="14352" width="12" style="955" customWidth="1"/>
    <col min="14353" max="14353" width="11.140625" style="955" customWidth="1"/>
    <col min="14354" max="14354" width="17.140625" style="955" customWidth="1"/>
    <col min="14355" max="14355" width="8.5703125" style="955" customWidth="1"/>
    <col min="14356" max="14356" width="7.42578125" style="955" customWidth="1"/>
    <col min="14357" max="14357" width="9.42578125" style="955" customWidth="1"/>
    <col min="14358" max="14360" width="7.85546875" style="955" customWidth="1"/>
    <col min="14361" max="14361" width="13.7109375" style="955" customWidth="1"/>
    <col min="14362" max="14592" width="9.140625" style="955"/>
    <col min="14593" max="14593" width="3.5703125" style="955" bestFit="1" customWidth="1"/>
    <col min="14594" max="14594" width="12.140625" style="955" customWidth="1"/>
    <col min="14595" max="14595" width="37.5703125" style="955" customWidth="1"/>
    <col min="14596" max="14596" width="3.42578125" style="955" bestFit="1" customWidth="1"/>
    <col min="14597" max="14597" width="4.7109375" style="955" customWidth="1"/>
    <col min="14598" max="14598" width="6.42578125" style="955" customWidth="1"/>
    <col min="14599" max="14599" width="5.5703125" style="955" bestFit="1" customWidth="1"/>
    <col min="14600" max="14600" width="6.85546875" style="955" customWidth="1"/>
    <col min="14601" max="14601" width="6.7109375" style="955" customWidth="1"/>
    <col min="14602" max="14602" width="5.85546875" style="955" customWidth="1"/>
    <col min="14603" max="14603" width="8.85546875" style="955" customWidth="1"/>
    <col min="14604" max="14604" width="9" style="955" customWidth="1"/>
    <col min="14605" max="14605" width="6.85546875" style="955" customWidth="1"/>
    <col min="14606" max="14606" width="7.7109375" style="955" bestFit="1" customWidth="1"/>
    <col min="14607" max="14607" width="9.140625" style="955"/>
    <col min="14608" max="14608" width="12" style="955" customWidth="1"/>
    <col min="14609" max="14609" width="11.140625" style="955" customWidth="1"/>
    <col min="14610" max="14610" width="17.140625" style="955" customWidth="1"/>
    <col min="14611" max="14611" width="8.5703125" style="955" customWidth="1"/>
    <col min="14612" max="14612" width="7.42578125" style="955" customWidth="1"/>
    <col min="14613" max="14613" width="9.42578125" style="955" customWidth="1"/>
    <col min="14614" max="14616" width="7.85546875" style="955" customWidth="1"/>
    <col min="14617" max="14617" width="13.7109375" style="955" customWidth="1"/>
    <col min="14618" max="14848" width="9.140625" style="955"/>
    <col min="14849" max="14849" width="3.5703125" style="955" bestFit="1" customWidth="1"/>
    <col min="14850" max="14850" width="12.140625" style="955" customWidth="1"/>
    <col min="14851" max="14851" width="37.5703125" style="955" customWidth="1"/>
    <col min="14852" max="14852" width="3.42578125" style="955" bestFit="1" customWidth="1"/>
    <col min="14853" max="14853" width="4.7109375" style="955" customWidth="1"/>
    <col min="14854" max="14854" width="6.42578125" style="955" customWidth="1"/>
    <col min="14855" max="14855" width="5.5703125" style="955" bestFit="1" customWidth="1"/>
    <col min="14856" max="14856" width="6.85546875" style="955" customWidth="1"/>
    <col min="14857" max="14857" width="6.7109375" style="955" customWidth="1"/>
    <col min="14858" max="14858" width="5.85546875" style="955" customWidth="1"/>
    <col min="14859" max="14859" width="8.85546875" style="955" customWidth="1"/>
    <col min="14860" max="14860" width="9" style="955" customWidth="1"/>
    <col min="14861" max="14861" width="6.85546875" style="955" customWidth="1"/>
    <col min="14862" max="14862" width="7.7109375" style="955" bestFit="1" customWidth="1"/>
    <col min="14863" max="14863" width="9.140625" style="955"/>
    <col min="14864" max="14864" width="12" style="955" customWidth="1"/>
    <col min="14865" max="14865" width="11.140625" style="955" customWidth="1"/>
    <col min="14866" max="14866" width="17.140625" style="955" customWidth="1"/>
    <col min="14867" max="14867" width="8.5703125" style="955" customWidth="1"/>
    <col min="14868" max="14868" width="7.42578125" style="955" customWidth="1"/>
    <col min="14869" max="14869" width="9.42578125" style="955" customWidth="1"/>
    <col min="14870" max="14872" width="7.85546875" style="955" customWidth="1"/>
    <col min="14873" max="14873" width="13.7109375" style="955" customWidth="1"/>
    <col min="14874" max="15104" width="9.140625" style="955"/>
    <col min="15105" max="15105" width="3.5703125" style="955" bestFit="1" customWidth="1"/>
    <col min="15106" max="15106" width="12.140625" style="955" customWidth="1"/>
    <col min="15107" max="15107" width="37.5703125" style="955" customWidth="1"/>
    <col min="15108" max="15108" width="3.42578125" style="955" bestFit="1" customWidth="1"/>
    <col min="15109" max="15109" width="4.7109375" style="955" customWidth="1"/>
    <col min="15110" max="15110" width="6.42578125" style="955" customWidth="1"/>
    <col min="15111" max="15111" width="5.5703125" style="955" bestFit="1" customWidth="1"/>
    <col min="15112" max="15112" width="6.85546875" style="955" customWidth="1"/>
    <col min="15113" max="15113" width="6.7109375" style="955" customWidth="1"/>
    <col min="15114" max="15114" width="5.85546875" style="955" customWidth="1"/>
    <col min="15115" max="15115" width="8.85546875" style="955" customWidth="1"/>
    <col min="15116" max="15116" width="9" style="955" customWidth="1"/>
    <col min="15117" max="15117" width="6.85546875" style="955" customWidth="1"/>
    <col min="15118" max="15118" width="7.7109375" style="955" bestFit="1" customWidth="1"/>
    <col min="15119" max="15119" width="9.140625" style="955"/>
    <col min="15120" max="15120" width="12" style="955" customWidth="1"/>
    <col min="15121" max="15121" width="11.140625" style="955" customWidth="1"/>
    <col min="15122" max="15122" width="17.140625" style="955" customWidth="1"/>
    <col min="15123" max="15123" width="8.5703125" style="955" customWidth="1"/>
    <col min="15124" max="15124" width="7.42578125" style="955" customWidth="1"/>
    <col min="15125" max="15125" width="9.42578125" style="955" customWidth="1"/>
    <col min="15126" max="15128" width="7.85546875" style="955" customWidth="1"/>
    <col min="15129" max="15129" width="13.7109375" style="955" customWidth="1"/>
    <col min="15130" max="15360" width="9.140625" style="955"/>
    <col min="15361" max="15361" width="3.5703125" style="955" bestFit="1" customWidth="1"/>
    <col min="15362" max="15362" width="12.140625" style="955" customWidth="1"/>
    <col min="15363" max="15363" width="37.5703125" style="955" customWidth="1"/>
    <col min="15364" max="15364" width="3.42578125" style="955" bestFit="1" customWidth="1"/>
    <col min="15365" max="15365" width="4.7109375" style="955" customWidth="1"/>
    <col min="15366" max="15366" width="6.42578125" style="955" customWidth="1"/>
    <col min="15367" max="15367" width="5.5703125" style="955" bestFit="1" customWidth="1"/>
    <col min="15368" max="15368" width="6.85546875" style="955" customWidth="1"/>
    <col min="15369" max="15369" width="6.7109375" style="955" customWidth="1"/>
    <col min="15370" max="15370" width="5.85546875" style="955" customWidth="1"/>
    <col min="15371" max="15371" width="8.85546875" style="955" customWidth="1"/>
    <col min="15372" max="15372" width="9" style="955" customWidth="1"/>
    <col min="15373" max="15373" width="6.85546875" style="955" customWidth="1"/>
    <col min="15374" max="15374" width="7.7109375" style="955" bestFit="1" customWidth="1"/>
    <col min="15375" max="15375" width="9.140625" style="955"/>
    <col min="15376" max="15376" width="12" style="955" customWidth="1"/>
    <col min="15377" max="15377" width="11.140625" style="955" customWidth="1"/>
    <col min="15378" max="15378" width="17.140625" style="955" customWidth="1"/>
    <col min="15379" max="15379" width="8.5703125" style="955" customWidth="1"/>
    <col min="15380" max="15380" width="7.42578125" style="955" customWidth="1"/>
    <col min="15381" max="15381" width="9.42578125" style="955" customWidth="1"/>
    <col min="15382" max="15384" width="7.85546875" style="955" customWidth="1"/>
    <col min="15385" max="15385" width="13.7109375" style="955" customWidth="1"/>
    <col min="15386" max="15616" width="9.140625" style="955"/>
    <col min="15617" max="15617" width="3.5703125" style="955" bestFit="1" customWidth="1"/>
    <col min="15618" max="15618" width="12.140625" style="955" customWidth="1"/>
    <col min="15619" max="15619" width="37.5703125" style="955" customWidth="1"/>
    <col min="15620" max="15620" width="3.42578125" style="955" bestFit="1" customWidth="1"/>
    <col min="15621" max="15621" width="4.7109375" style="955" customWidth="1"/>
    <col min="15622" max="15622" width="6.42578125" style="955" customWidth="1"/>
    <col min="15623" max="15623" width="5.5703125" style="955" bestFit="1" customWidth="1"/>
    <col min="15624" max="15624" width="6.85546875" style="955" customWidth="1"/>
    <col min="15625" max="15625" width="6.7109375" style="955" customWidth="1"/>
    <col min="15626" max="15626" width="5.85546875" style="955" customWidth="1"/>
    <col min="15627" max="15627" width="8.85546875" style="955" customWidth="1"/>
    <col min="15628" max="15628" width="9" style="955" customWidth="1"/>
    <col min="15629" max="15629" width="6.85546875" style="955" customWidth="1"/>
    <col min="15630" max="15630" width="7.7109375" style="955" bestFit="1" customWidth="1"/>
    <col min="15631" max="15631" width="9.140625" style="955"/>
    <col min="15632" max="15632" width="12" style="955" customWidth="1"/>
    <col min="15633" max="15633" width="11.140625" style="955" customWidth="1"/>
    <col min="15634" max="15634" width="17.140625" style="955" customWidth="1"/>
    <col min="15635" max="15635" width="8.5703125" style="955" customWidth="1"/>
    <col min="15636" max="15636" width="7.42578125" style="955" customWidth="1"/>
    <col min="15637" max="15637" width="9.42578125" style="955" customWidth="1"/>
    <col min="15638" max="15640" width="7.85546875" style="955" customWidth="1"/>
    <col min="15641" max="15641" width="13.7109375" style="955" customWidth="1"/>
    <col min="15642" max="15872" width="9.140625" style="955"/>
    <col min="15873" max="15873" width="3.5703125" style="955" bestFit="1" customWidth="1"/>
    <col min="15874" max="15874" width="12.140625" style="955" customWidth="1"/>
    <col min="15875" max="15875" width="37.5703125" style="955" customWidth="1"/>
    <col min="15876" max="15876" width="3.42578125" style="955" bestFit="1" customWidth="1"/>
    <col min="15877" max="15877" width="4.7109375" style="955" customWidth="1"/>
    <col min="15878" max="15878" width="6.42578125" style="955" customWidth="1"/>
    <col min="15879" max="15879" width="5.5703125" style="955" bestFit="1" customWidth="1"/>
    <col min="15880" max="15880" width="6.85546875" style="955" customWidth="1"/>
    <col min="15881" max="15881" width="6.7109375" style="955" customWidth="1"/>
    <col min="15882" max="15882" width="5.85546875" style="955" customWidth="1"/>
    <col min="15883" max="15883" width="8.85546875" style="955" customWidth="1"/>
    <col min="15884" max="15884" width="9" style="955" customWidth="1"/>
    <col min="15885" max="15885" width="6.85546875" style="955" customWidth="1"/>
    <col min="15886" max="15886" width="7.7109375" style="955" bestFit="1" customWidth="1"/>
    <col min="15887" max="15887" width="9.140625" style="955"/>
    <col min="15888" max="15888" width="12" style="955" customWidth="1"/>
    <col min="15889" max="15889" width="11.140625" style="955" customWidth="1"/>
    <col min="15890" max="15890" width="17.140625" style="955" customWidth="1"/>
    <col min="15891" max="15891" width="8.5703125" style="955" customWidth="1"/>
    <col min="15892" max="15892" width="7.42578125" style="955" customWidth="1"/>
    <col min="15893" max="15893" width="9.42578125" style="955" customWidth="1"/>
    <col min="15894" max="15896" width="7.85546875" style="955" customWidth="1"/>
    <col min="15897" max="15897" width="13.7109375" style="955" customWidth="1"/>
    <col min="15898" max="16128" width="9.140625" style="955"/>
    <col min="16129" max="16129" width="3.5703125" style="955" bestFit="1" customWidth="1"/>
    <col min="16130" max="16130" width="12.140625" style="955" customWidth="1"/>
    <col min="16131" max="16131" width="37.5703125" style="955" customWidth="1"/>
    <col min="16132" max="16132" width="3.42578125" style="955" bestFit="1" customWidth="1"/>
    <col min="16133" max="16133" width="4.7109375" style="955" customWidth="1"/>
    <col min="16134" max="16134" width="6.42578125" style="955" customWidth="1"/>
    <col min="16135" max="16135" width="5.5703125" style="955" bestFit="1" customWidth="1"/>
    <col min="16136" max="16136" width="6.85546875" style="955" customWidth="1"/>
    <col min="16137" max="16137" width="6.7109375" style="955" customWidth="1"/>
    <col min="16138" max="16138" width="5.85546875" style="955" customWidth="1"/>
    <col min="16139" max="16139" width="8.85546875" style="955" customWidth="1"/>
    <col min="16140" max="16140" width="9" style="955" customWidth="1"/>
    <col min="16141" max="16141" width="6.85546875" style="955" customWidth="1"/>
    <col min="16142" max="16142" width="7.7109375" style="955" bestFit="1" customWidth="1"/>
    <col min="16143" max="16143" width="9.140625" style="955"/>
    <col min="16144" max="16144" width="12" style="955" customWidth="1"/>
    <col min="16145" max="16145" width="11.140625" style="955" customWidth="1"/>
    <col min="16146" max="16146" width="17.140625" style="955" customWidth="1"/>
    <col min="16147" max="16147" width="8.5703125" style="955" customWidth="1"/>
    <col min="16148" max="16148" width="7.42578125" style="955" customWidth="1"/>
    <col min="16149" max="16149" width="9.42578125" style="955" customWidth="1"/>
    <col min="16150" max="16152" width="7.85546875" style="955" customWidth="1"/>
    <col min="16153" max="16153" width="13.7109375" style="955" customWidth="1"/>
    <col min="16154" max="16384" width="9.140625" style="955"/>
  </cols>
  <sheetData>
    <row r="1" spans="1:25" s="921" customFormat="1" ht="15.75" x14ac:dyDescent="0.25">
      <c r="A1" s="1676" t="s">
        <v>0</v>
      </c>
      <c r="B1" s="920"/>
      <c r="C1" s="13"/>
      <c r="D1" s="1663" t="s">
        <v>1</v>
      </c>
      <c r="E1" s="1665" t="s">
        <v>2</v>
      </c>
      <c r="F1" s="1665" t="s">
        <v>3</v>
      </c>
      <c r="G1" s="1664" t="s">
        <v>4</v>
      </c>
      <c r="H1" s="1674" t="s">
        <v>627</v>
      </c>
      <c r="I1" s="1675"/>
      <c r="J1" s="1675"/>
      <c r="K1" s="1675"/>
      <c r="L1" s="14" t="s">
        <v>7</v>
      </c>
      <c r="M1" s="15"/>
      <c r="N1" s="15"/>
      <c r="O1" s="15"/>
      <c r="P1" s="15"/>
      <c r="Q1" s="16"/>
      <c r="R1" s="1663" t="s">
        <v>8</v>
      </c>
      <c r="S1" s="1664" t="s">
        <v>9</v>
      </c>
      <c r="T1" s="17" t="s">
        <v>10</v>
      </c>
      <c r="U1" s="18"/>
      <c r="V1" s="17" t="s">
        <v>11</v>
      </c>
      <c r="W1" s="19"/>
      <c r="X1" s="1666" t="s">
        <v>12</v>
      </c>
      <c r="Y1" s="1668" t="s">
        <v>13</v>
      </c>
    </row>
    <row r="2" spans="1:25" s="921" customFormat="1" ht="15.75" x14ac:dyDescent="0.25">
      <c r="A2" s="1676"/>
      <c r="B2" s="922"/>
      <c r="C2" s="20"/>
      <c r="D2" s="1663"/>
      <c r="E2" s="1665"/>
      <c r="F2" s="1665"/>
      <c r="G2" s="1664"/>
      <c r="H2" s="923"/>
      <c r="I2" s="924"/>
      <c r="J2" s="924"/>
      <c r="K2" s="924"/>
      <c r="L2" s="21"/>
      <c r="M2" s="22"/>
      <c r="N2" s="22"/>
      <c r="O2" s="22"/>
      <c r="P2" s="23"/>
      <c r="Q2" s="24"/>
      <c r="R2" s="1663"/>
      <c r="S2" s="1664"/>
      <c r="T2" s="25" t="s">
        <v>14</v>
      </c>
      <c r="U2" s="26"/>
      <c r="V2" s="25" t="s">
        <v>15</v>
      </c>
      <c r="W2" s="27"/>
      <c r="X2" s="1666"/>
      <c r="Y2" s="1668"/>
    </row>
    <row r="3" spans="1:25" s="921" customFormat="1" ht="15.75" x14ac:dyDescent="0.25">
      <c r="A3" s="1676"/>
      <c r="B3" s="925"/>
      <c r="C3" s="20"/>
      <c r="D3" s="1663"/>
      <c r="E3" s="1665"/>
      <c r="F3" s="1665"/>
      <c r="G3" s="1664"/>
      <c r="H3" s="28" t="s">
        <v>14</v>
      </c>
      <c r="I3" s="29"/>
      <c r="J3" s="29"/>
      <c r="K3" s="30"/>
      <c r="L3" s="28" t="s">
        <v>14</v>
      </c>
      <c r="M3" s="29"/>
      <c r="N3" s="29"/>
      <c r="O3" s="29"/>
      <c r="P3" s="926"/>
      <c r="Q3" s="927"/>
      <c r="R3" s="1663"/>
      <c r="S3" s="1665"/>
      <c r="T3" s="1669" t="s">
        <v>16</v>
      </c>
      <c r="U3" s="1672" t="s">
        <v>17</v>
      </c>
      <c r="V3" s="1673" t="s">
        <v>18</v>
      </c>
      <c r="W3" s="1669" t="s">
        <v>19</v>
      </c>
      <c r="X3" s="1667"/>
      <c r="Y3" s="1668"/>
    </row>
    <row r="4" spans="1:25" s="921" customFormat="1" ht="47.25" x14ac:dyDescent="0.25">
      <c r="A4" s="1676"/>
      <c r="B4" s="925" t="s">
        <v>628</v>
      </c>
      <c r="C4" s="20" t="s">
        <v>305</v>
      </c>
      <c r="D4" s="1663"/>
      <c r="E4" s="1665"/>
      <c r="F4" s="1665"/>
      <c r="G4" s="1664"/>
      <c r="H4" s="28" t="s">
        <v>20</v>
      </c>
      <c r="I4" s="29"/>
      <c r="J4" s="29"/>
      <c r="K4" s="30"/>
      <c r="L4" s="28" t="s">
        <v>20</v>
      </c>
      <c r="M4" s="29"/>
      <c r="N4" s="29"/>
      <c r="O4" s="29"/>
      <c r="P4" s="928" t="s">
        <v>21</v>
      </c>
      <c r="Q4" s="929" t="s">
        <v>22</v>
      </c>
      <c r="R4" s="1663"/>
      <c r="S4" s="1665"/>
      <c r="T4" s="1670"/>
      <c r="U4" s="1670"/>
      <c r="V4" s="1670"/>
      <c r="W4" s="1670"/>
      <c r="X4" s="1667"/>
      <c r="Y4" s="1668"/>
    </row>
    <row r="5" spans="1:25" s="921" customFormat="1" ht="15.75" x14ac:dyDescent="0.25">
      <c r="A5" s="1676"/>
      <c r="B5" s="925"/>
      <c r="C5" s="20"/>
      <c r="D5" s="1663"/>
      <c r="E5" s="1665"/>
      <c r="F5" s="1665"/>
      <c r="G5" s="1664"/>
      <c r="H5" s="31"/>
      <c r="I5" s="32"/>
      <c r="J5" s="33"/>
      <c r="K5" s="32"/>
      <c r="L5" s="31"/>
      <c r="M5" s="32"/>
      <c r="N5" s="33"/>
      <c r="O5" s="31"/>
      <c r="P5" s="928" t="s">
        <v>23</v>
      </c>
      <c r="Q5" s="929" t="s">
        <v>23</v>
      </c>
      <c r="R5" s="1663"/>
      <c r="S5" s="1665"/>
      <c r="T5" s="1670"/>
      <c r="U5" s="1670"/>
      <c r="V5" s="1670"/>
      <c r="W5" s="1670"/>
      <c r="X5" s="1667"/>
      <c r="Y5" s="1668"/>
    </row>
    <row r="6" spans="1:25" s="921" customFormat="1" ht="23.25" customHeight="1" x14ac:dyDescent="0.25">
      <c r="A6" s="1676"/>
      <c r="B6" s="925"/>
      <c r="C6" s="20"/>
      <c r="D6" s="1663"/>
      <c r="E6" s="1665"/>
      <c r="F6" s="1665"/>
      <c r="G6" s="1664"/>
      <c r="H6" s="34" t="s">
        <v>24</v>
      </c>
      <c r="I6" s="35" t="s">
        <v>25</v>
      </c>
      <c r="J6" s="36" t="s">
        <v>26</v>
      </c>
      <c r="K6" s="35" t="s">
        <v>27</v>
      </c>
      <c r="L6" s="34" t="s">
        <v>24</v>
      </c>
      <c r="M6" s="35" t="s">
        <v>25</v>
      </c>
      <c r="N6" s="36" t="s">
        <v>26</v>
      </c>
      <c r="O6" s="34" t="s">
        <v>27</v>
      </c>
      <c r="P6" s="928" t="s">
        <v>28</v>
      </c>
      <c r="Q6" s="929" t="s">
        <v>28</v>
      </c>
      <c r="R6" s="1663"/>
      <c r="S6" s="1665"/>
      <c r="T6" s="1670"/>
      <c r="U6" s="1670"/>
      <c r="V6" s="1670"/>
      <c r="W6" s="1670"/>
      <c r="X6" s="1667"/>
      <c r="Y6" s="1668"/>
    </row>
    <row r="7" spans="1:25" s="921" customFormat="1" ht="15.75" x14ac:dyDescent="0.25">
      <c r="A7" s="1676"/>
      <c r="B7" s="930"/>
      <c r="C7" s="37"/>
      <c r="D7" s="1663"/>
      <c r="E7" s="1665"/>
      <c r="F7" s="1665"/>
      <c r="G7" s="1664"/>
      <c r="H7" s="38"/>
      <c r="I7" s="39"/>
      <c r="J7" s="40"/>
      <c r="K7" s="39"/>
      <c r="L7" s="38"/>
      <c r="M7" s="39"/>
      <c r="N7" s="40"/>
      <c r="O7" s="38"/>
      <c r="P7" s="931"/>
      <c r="Q7" s="932"/>
      <c r="R7" s="1663"/>
      <c r="S7" s="1665"/>
      <c r="T7" s="1671"/>
      <c r="U7" s="1671"/>
      <c r="V7" s="1671"/>
      <c r="W7" s="1671"/>
      <c r="X7" s="1667"/>
      <c r="Y7" s="1668"/>
    </row>
    <row r="8" spans="1:25" s="921" customFormat="1" ht="15.75" x14ac:dyDescent="0.25">
      <c r="A8" s="956">
        <v>1</v>
      </c>
      <c r="B8" s="957">
        <v>2</v>
      </c>
      <c r="C8" s="958">
        <v>3</v>
      </c>
      <c r="D8" s="959">
        <v>4</v>
      </c>
      <c r="E8" s="960">
        <v>5</v>
      </c>
      <c r="F8" s="960">
        <v>6</v>
      </c>
      <c r="G8" s="956">
        <v>7</v>
      </c>
      <c r="H8" s="960">
        <v>12</v>
      </c>
      <c r="I8" s="956">
        <v>13</v>
      </c>
      <c r="J8" s="960">
        <v>14</v>
      </c>
      <c r="K8" s="956">
        <v>15</v>
      </c>
      <c r="L8" s="960">
        <v>28</v>
      </c>
      <c r="M8" s="956">
        <v>29</v>
      </c>
      <c r="N8" s="960">
        <v>30</v>
      </c>
      <c r="O8" s="956">
        <v>31</v>
      </c>
      <c r="P8" s="960">
        <v>32</v>
      </c>
      <c r="Q8" s="956">
        <v>33</v>
      </c>
      <c r="R8" s="960">
        <v>34</v>
      </c>
      <c r="S8" s="956">
        <v>35</v>
      </c>
      <c r="T8" s="960">
        <v>36</v>
      </c>
      <c r="U8" s="956">
        <v>37</v>
      </c>
      <c r="V8" s="960">
        <v>38</v>
      </c>
      <c r="W8" s="956">
        <v>39</v>
      </c>
      <c r="X8" s="960">
        <v>40</v>
      </c>
      <c r="Y8" s="960">
        <v>41</v>
      </c>
    </row>
    <row r="9" spans="1:25" s="968" customFormat="1" ht="22.9" customHeight="1" x14ac:dyDescent="0.3">
      <c r="A9" s="961"/>
      <c r="B9" s="962"/>
      <c r="C9" s="873" t="s">
        <v>307</v>
      </c>
      <c r="D9" s="962"/>
      <c r="E9" s="962"/>
      <c r="F9" s="962"/>
      <c r="G9" s="962"/>
      <c r="H9" s="963"/>
      <c r="I9" s="963"/>
      <c r="J9" s="963"/>
      <c r="K9" s="963"/>
      <c r="L9" s="963"/>
      <c r="M9" s="963"/>
      <c r="N9" s="963"/>
      <c r="O9" s="964"/>
      <c r="P9" s="965"/>
      <c r="Q9" s="966"/>
      <c r="R9" s="962"/>
      <c r="S9" s="966"/>
      <c r="T9" s="966"/>
      <c r="U9" s="966"/>
      <c r="V9" s="967"/>
      <c r="W9" s="966"/>
      <c r="X9" s="966"/>
      <c r="Y9" s="961"/>
    </row>
    <row r="10" spans="1:25" s="968" customFormat="1" ht="22.9" customHeight="1" x14ac:dyDescent="0.3">
      <c r="A10" s="961"/>
      <c r="B10" s="962"/>
      <c r="C10" s="969" t="s">
        <v>34</v>
      </c>
      <c r="D10" s="962"/>
      <c r="E10" s="962"/>
      <c r="F10" s="962"/>
      <c r="G10" s="962"/>
      <c r="H10" s="963"/>
      <c r="I10" s="963"/>
      <c r="J10" s="963"/>
      <c r="K10" s="963"/>
      <c r="L10" s="963"/>
      <c r="M10" s="963"/>
      <c r="N10" s="963"/>
      <c r="O10" s="964"/>
      <c r="P10" s="965"/>
      <c r="Q10" s="966"/>
      <c r="R10" s="962"/>
      <c r="S10" s="966"/>
      <c r="T10" s="966"/>
      <c r="U10" s="966"/>
      <c r="V10" s="967"/>
      <c r="W10" s="966"/>
      <c r="X10" s="966"/>
      <c r="Y10" s="961"/>
    </row>
    <row r="11" spans="1:25" s="968" customFormat="1" ht="22.9" customHeight="1" x14ac:dyDescent="0.3">
      <c r="A11" s="961"/>
      <c r="B11" s="970"/>
      <c r="C11" s="971" t="s">
        <v>630</v>
      </c>
      <c r="D11" s="972"/>
      <c r="E11" s="972"/>
      <c r="F11" s="963"/>
      <c r="G11" s="973"/>
      <c r="H11" s="974"/>
      <c r="I11" s="974"/>
      <c r="J11" s="974"/>
      <c r="K11" s="975"/>
      <c r="L11" s="976"/>
      <c r="M11" s="976"/>
      <c r="N11" s="963"/>
      <c r="O11" s="963"/>
      <c r="P11" s="970"/>
      <c r="Q11" s="970"/>
      <c r="R11" s="977"/>
      <c r="S11" s="976"/>
      <c r="T11" s="977"/>
      <c r="U11" s="976"/>
      <c r="V11" s="965"/>
      <c r="W11" s="978"/>
      <c r="X11" s="965"/>
      <c r="Y11" s="970"/>
    </row>
    <row r="12" spans="1:25" s="968" customFormat="1" ht="22.9" customHeight="1" x14ac:dyDescent="0.3">
      <c r="A12" s="961"/>
      <c r="B12" s="970"/>
      <c r="C12" s="979" t="s">
        <v>629</v>
      </c>
      <c r="D12" s="182" t="s">
        <v>29</v>
      </c>
      <c r="E12" s="182">
        <v>1</v>
      </c>
      <c r="F12" s="182">
        <v>93</v>
      </c>
      <c r="G12" s="182">
        <v>233</v>
      </c>
      <c r="H12" s="974"/>
      <c r="I12" s="974"/>
      <c r="J12" s="980">
        <v>8</v>
      </c>
      <c r="K12" s="980">
        <v>8</v>
      </c>
      <c r="L12" s="976"/>
      <c r="M12" s="976"/>
      <c r="N12" s="963">
        <v>8</v>
      </c>
      <c r="O12" s="963">
        <v>8</v>
      </c>
      <c r="P12" s="970">
        <f>(O12*V12/1000)/W12</f>
        <v>0.2</v>
      </c>
      <c r="Q12" s="970">
        <f>O12*X12/1000</f>
        <v>0.16</v>
      </c>
      <c r="R12" s="977"/>
      <c r="S12" s="976"/>
      <c r="T12" s="977"/>
      <c r="U12" s="981">
        <v>8</v>
      </c>
      <c r="V12" s="965">
        <v>50</v>
      </c>
      <c r="W12" s="978">
        <v>2</v>
      </c>
      <c r="X12" s="965">
        <v>20</v>
      </c>
      <c r="Y12" s="970"/>
    </row>
    <row r="13" spans="1:25" s="968" customFormat="1" ht="22.9" customHeight="1" x14ac:dyDescent="0.3">
      <c r="A13" s="961"/>
      <c r="B13" s="970"/>
      <c r="C13" s="982" t="s">
        <v>27</v>
      </c>
      <c r="D13" s="182"/>
      <c r="E13" s="182"/>
      <c r="F13" s="182"/>
      <c r="G13" s="182"/>
      <c r="H13" s="974"/>
      <c r="I13" s="974"/>
      <c r="J13" s="980"/>
      <c r="K13" s="980"/>
      <c r="L13" s="976"/>
      <c r="M13" s="976"/>
      <c r="N13" s="963"/>
      <c r="O13" s="964">
        <f>O12</f>
        <v>8</v>
      </c>
      <c r="P13" s="983">
        <f>P12</f>
        <v>0.2</v>
      </c>
      <c r="Q13" s="983">
        <f>Q12</f>
        <v>0.16</v>
      </c>
      <c r="R13" s="977"/>
      <c r="S13" s="976"/>
      <c r="T13" s="977"/>
      <c r="U13" s="981"/>
      <c r="V13" s="965"/>
      <c r="W13" s="978"/>
      <c r="X13" s="965"/>
      <c r="Y13" s="970"/>
    </row>
  </sheetData>
  <mergeCells count="14">
    <mergeCell ref="H1:K1"/>
    <mergeCell ref="A1:A7"/>
    <mergeCell ref="D1:D7"/>
    <mergeCell ref="E1:E7"/>
    <mergeCell ref="F1:F7"/>
    <mergeCell ref="G1:G7"/>
    <mergeCell ref="R1:R7"/>
    <mergeCell ref="S1:S7"/>
    <mergeCell ref="X1:X7"/>
    <mergeCell ref="Y1:Y7"/>
    <mergeCell ref="T3:T7"/>
    <mergeCell ref="U3:U7"/>
    <mergeCell ref="V3:V7"/>
    <mergeCell ref="W3:W7"/>
  </mergeCells>
  <printOptions horizontalCentered="1"/>
  <pageMargins left="0.35433070866141736" right="0.35433070866141736" top="1.1811023622047245" bottom="0.59055118110236227" header="0.31496062992125984" footer="0.31496062992125984"/>
  <pageSetup paperSize="9" scale="60" firstPageNumber="144" pageOrder="overThenDown" orientation="landscape" useFirstPageNumber="1" r:id="rId1"/>
  <headerFooter alignWithMargins="0">
    <oddFooter>&amp;L&amp;A&amp;CСписък излишни ОБВВПИ към 01.01.2022 г.&amp;R&amp;P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672"/>
  <sheetViews>
    <sheetView view="pageBreakPreview" topLeftCell="I1" zoomScaleNormal="100" zoomScaleSheetLayoutView="100" workbookViewId="0">
      <pane ySplit="8" topLeftCell="A9" activePane="bottomLeft" state="frozen"/>
      <selection pane="bottomLeft" activeCell="A466" sqref="A466:XFD466"/>
    </sheetView>
  </sheetViews>
  <sheetFormatPr defaultColWidth="9.140625" defaultRowHeight="15" x14ac:dyDescent="0.25"/>
  <cols>
    <col min="1" max="1" width="3" style="1091" bestFit="1" customWidth="1"/>
    <col min="2" max="2" width="10.42578125" style="1091" bestFit="1" customWidth="1"/>
    <col min="3" max="3" width="47.42578125" style="1091" customWidth="1"/>
    <col min="4" max="4" width="3.42578125" style="1091" bestFit="1" customWidth="1"/>
    <col min="5" max="5" width="8" style="1091" customWidth="1"/>
    <col min="6" max="6" width="5.5703125" style="1091" customWidth="1"/>
    <col min="7" max="7" width="5.42578125" style="1091" customWidth="1"/>
    <col min="8" max="8" width="4.7109375" style="1125" bestFit="1" customWidth="1"/>
    <col min="9" max="9" width="4.5703125" style="1125" bestFit="1" customWidth="1"/>
    <col min="10" max="10" width="5.42578125" style="1125" bestFit="1" customWidth="1"/>
    <col min="11" max="11" width="7" style="1125" bestFit="1" customWidth="1"/>
    <col min="12" max="12" width="5.42578125" style="1125" bestFit="1" customWidth="1"/>
    <col min="13" max="14" width="4.5703125" style="1125" bestFit="1" customWidth="1"/>
    <col min="15" max="15" width="6.85546875" style="1125" bestFit="1" customWidth="1"/>
    <col min="16" max="16" width="5.5703125" style="1125" bestFit="1" customWidth="1"/>
    <col min="17" max="17" width="4.5703125" style="1125" bestFit="1" customWidth="1"/>
    <col min="18" max="18" width="4.7109375" style="1125" bestFit="1" customWidth="1"/>
    <col min="19" max="19" width="7" style="1125" bestFit="1" customWidth="1"/>
    <col min="20" max="22" width="4.5703125" style="1125" bestFit="1" customWidth="1"/>
    <col min="23" max="23" width="6.85546875" style="1125" bestFit="1" customWidth="1"/>
    <col min="24" max="24" width="5.5703125" style="1125" bestFit="1" customWidth="1"/>
    <col min="25" max="25" width="4.5703125" style="1125" bestFit="1" customWidth="1"/>
    <col min="26" max="26" width="5.5703125" style="1125" bestFit="1" customWidth="1"/>
    <col min="27" max="27" width="7" style="1125" bestFit="1" customWidth="1"/>
    <col min="28" max="28" width="10" style="1125" bestFit="1" customWidth="1"/>
    <col min="29" max="29" width="9.5703125" style="1125" customWidth="1"/>
    <col min="30" max="30" width="8.85546875" style="1091" bestFit="1" customWidth="1"/>
    <col min="31" max="32" width="3.28515625" style="1091" bestFit="1" customWidth="1"/>
    <col min="33" max="33" width="9.140625" style="1091"/>
    <col min="34" max="34" width="7.28515625" style="1091" customWidth="1"/>
    <col min="35" max="35" width="9.28515625" style="1091" bestFit="1" customWidth="1"/>
    <col min="36" max="36" width="6.5703125" style="1091" bestFit="1" customWidth="1"/>
    <col min="37" max="37" width="3.28515625" style="1091" bestFit="1" customWidth="1"/>
    <col min="38" max="16384" width="9.140625" style="1091"/>
  </cols>
  <sheetData>
    <row r="1" spans="1:37" x14ac:dyDescent="0.25">
      <c r="A1" s="1648" t="s">
        <v>0</v>
      </c>
      <c r="B1" s="266"/>
      <c r="C1" s="267"/>
      <c r="D1" s="1637" t="s">
        <v>1</v>
      </c>
      <c r="E1" s="1639" t="s">
        <v>2</v>
      </c>
      <c r="F1" s="1639" t="s">
        <v>3</v>
      </c>
      <c r="G1" s="1638" t="s">
        <v>4</v>
      </c>
      <c r="H1" s="268" t="s">
        <v>126</v>
      </c>
      <c r="I1" s="269"/>
      <c r="J1" s="269"/>
      <c r="K1" s="269"/>
      <c r="L1" s="1634" t="s">
        <v>127</v>
      </c>
      <c r="M1" s="1635"/>
      <c r="N1" s="1635"/>
      <c r="O1" s="1635"/>
      <c r="P1" s="1634" t="s">
        <v>5</v>
      </c>
      <c r="Q1" s="1635"/>
      <c r="R1" s="1635"/>
      <c r="S1" s="1636"/>
      <c r="T1" s="1634" t="s">
        <v>6</v>
      </c>
      <c r="U1" s="1635"/>
      <c r="V1" s="1635"/>
      <c r="W1" s="1636"/>
      <c r="X1" s="270" t="s">
        <v>7</v>
      </c>
      <c r="Y1" s="271"/>
      <c r="Z1" s="271"/>
      <c r="AA1" s="271"/>
      <c r="AB1" s="271"/>
      <c r="AC1" s="272"/>
      <c r="AD1" s="1637" t="s">
        <v>8</v>
      </c>
      <c r="AE1" s="1638" t="s">
        <v>9</v>
      </c>
      <c r="AF1" s="273" t="s">
        <v>10</v>
      </c>
      <c r="AG1" s="274"/>
      <c r="AH1" s="273" t="s">
        <v>11</v>
      </c>
      <c r="AI1" s="275"/>
      <c r="AJ1" s="1640" t="s">
        <v>12</v>
      </c>
      <c r="AK1" s="1642" t="s">
        <v>13</v>
      </c>
    </row>
    <row r="2" spans="1:37" x14ac:dyDescent="0.25">
      <c r="A2" s="1648"/>
      <c r="B2" s="277"/>
      <c r="C2" s="278"/>
      <c r="D2" s="1637"/>
      <c r="E2" s="1639"/>
      <c r="F2" s="1639"/>
      <c r="G2" s="1638"/>
      <c r="H2" s="279"/>
      <c r="I2" s="280"/>
      <c r="J2" s="280"/>
      <c r="K2" s="280"/>
      <c r="L2" s="279"/>
      <c r="M2" s="280"/>
      <c r="N2" s="280"/>
      <c r="O2" s="280"/>
      <c r="P2" s="279"/>
      <c r="Q2" s="280"/>
      <c r="R2" s="280"/>
      <c r="S2" s="281"/>
      <c r="T2" s="279"/>
      <c r="U2" s="280"/>
      <c r="V2" s="280"/>
      <c r="W2" s="281"/>
      <c r="X2" s="282"/>
      <c r="Y2" s="283"/>
      <c r="Z2" s="283"/>
      <c r="AA2" s="283"/>
      <c r="AB2" s="284"/>
      <c r="AC2" s="285"/>
      <c r="AD2" s="1637"/>
      <c r="AE2" s="1638"/>
      <c r="AF2" s="286" t="s">
        <v>14</v>
      </c>
      <c r="AG2" s="287"/>
      <c r="AH2" s="286" t="s">
        <v>15</v>
      </c>
      <c r="AI2" s="288"/>
      <c r="AJ2" s="1640"/>
      <c r="AK2" s="1642"/>
    </row>
    <row r="3" spans="1:37" x14ac:dyDescent="0.25">
      <c r="A3" s="1648"/>
      <c r="B3" s="277"/>
      <c r="C3" s="278"/>
      <c r="D3" s="1637"/>
      <c r="E3" s="1639"/>
      <c r="F3" s="1639"/>
      <c r="G3" s="1638"/>
      <c r="H3" s="289" t="s">
        <v>14</v>
      </c>
      <c r="I3" s="290"/>
      <c r="J3" s="290"/>
      <c r="K3" s="291"/>
      <c r="L3" s="289" t="s">
        <v>14</v>
      </c>
      <c r="M3" s="290"/>
      <c r="N3" s="290"/>
      <c r="O3" s="291"/>
      <c r="P3" s="289" t="s">
        <v>14</v>
      </c>
      <c r="Q3" s="290"/>
      <c r="R3" s="290"/>
      <c r="S3" s="291"/>
      <c r="T3" s="289" t="s">
        <v>14</v>
      </c>
      <c r="U3" s="290"/>
      <c r="V3" s="290"/>
      <c r="W3" s="291"/>
      <c r="X3" s="289" t="s">
        <v>14</v>
      </c>
      <c r="Y3" s="290"/>
      <c r="Z3" s="290"/>
      <c r="AA3" s="290"/>
      <c r="AB3" s="1092"/>
      <c r="AC3" s="1093"/>
      <c r="AD3" s="1637"/>
      <c r="AE3" s="1639"/>
      <c r="AF3" s="1643" t="s">
        <v>16</v>
      </c>
      <c r="AG3" s="1646" t="s">
        <v>17</v>
      </c>
      <c r="AH3" s="1647" t="s">
        <v>18</v>
      </c>
      <c r="AI3" s="1643" t="s">
        <v>19</v>
      </c>
      <c r="AJ3" s="1641"/>
      <c r="AK3" s="1642"/>
    </row>
    <row r="4" spans="1:37" x14ac:dyDescent="0.25">
      <c r="A4" s="1648"/>
      <c r="B4" s="277" t="s">
        <v>304</v>
      </c>
      <c r="C4" s="278" t="s">
        <v>305</v>
      </c>
      <c r="D4" s="1637"/>
      <c r="E4" s="1639"/>
      <c r="F4" s="1639"/>
      <c r="G4" s="1638"/>
      <c r="H4" s="289" t="s">
        <v>20</v>
      </c>
      <c r="I4" s="290"/>
      <c r="J4" s="290"/>
      <c r="K4" s="291"/>
      <c r="L4" s="289" t="s">
        <v>20</v>
      </c>
      <c r="M4" s="290"/>
      <c r="N4" s="290"/>
      <c r="O4" s="291"/>
      <c r="P4" s="289" t="s">
        <v>20</v>
      </c>
      <c r="Q4" s="290"/>
      <c r="R4" s="290"/>
      <c r="S4" s="291"/>
      <c r="T4" s="289" t="s">
        <v>20</v>
      </c>
      <c r="U4" s="290"/>
      <c r="V4" s="290"/>
      <c r="W4" s="291"/>
      <c r="X4" s="289" t="s">
        <v>20</v>
      </c>
      <c r="Y4" s="290"/>
      <c r="Z4" s="290"/>
      <c r="AA4" s="290"/>
      <c r="AB4" s="1094" t="s">
        <v>21</v>
      </c>
      <c r="AC4" s="1095" t="s">
        <v>22</v>
      </c>
      <c r="AD4" s="1637"/>
      <c r="AE4" s="1639"/>
      <c r="AF4" s="1677"/>
      <c r="AG4" s="1677"/>
      <c r="AH4" s="1677"/>
      <c r="AI4" s="1677"/>
      <c r="AJ4" s="1641"/>
      <c r="AK4" s="1642"/>
    </row>
    <row r="5" spans="1:37" x14ac:dyDescent="0.25">
      <c r="A5" s="1648"/>
      <c r="B5" s="277"/>
      <c r="C5" s="278"/>
      <c r="D5" s="1637"/>
      <c r="E5" s="1639"/>
      <c r="F5" s="1639"/>
      <c r="G5" s="1638"/>
      <c r="H5" s="296"/>
      <c r="I5" s="297"/>
      <c r="J5" s="298"/>
      <c r="K5" s="297"/>
      <c r="L5" s="296"/>
      <c r="M5" s="297"/>
      <c r="N5" s="298"/>
      <c r="O5" s="297"/>
      <c r="P5" s="296"/>
      <c r="Q5" s="297"/>
      <c r="R5" s="298"/>
      <c r="S5" s="297"/>
      <c r="T5" s="296"/>
      <c r="U5" s="297"/>
      <c r="V5" s="298"/>
      <c r="W5" s="297"/>
      <c r="X5" s="296"/>
      <c r="Y5" s="297"/>
      <c r="Z5" s="298"/>
      <c r="AA5" s="296"/>
      <c r="AB5" s="1094" t="s">
        <v>23</v>
      </c>
      <c r="AC5" s="1095" t="s">
        <v>23</v>
      </c>
      <c r="AD5" s="1637"/>
      <c r="AE5" s="1639"/>
      <c r="AF5" s="1677"/>
      <c r="AG5" s="1677"/>
      <c r="AH5" s="1677"/>
      <c r="AI5" s="1677"/>
      <c r="AJ5" s="1641"/>
      <c r="AK5" s="1642"/>
    </row>
    <row r="6" spans="1:37" x14ac:dyDescent="0.25">
      <c r="A6" s="1648"/>
      <c r="B6" s="277"/>
      <c r="C6" s="278"/>
      <c r="D6" s="1637"/>
      <c r="E6" s="1639"/>
      <c r="F6" s="1639"/>
      <c r="G6" s="1638"/>
      <c r="H6" s="299" t="s">
        <v>24</v>
      </c>
      <c r="I6" s="300" t="s">
        <v>25</v>
      </c>
      <c r="J6" s="301" t="s">
        <v>26</v>
      </c>
      <c r="K6" s="300" t="s">
        <v>27</v>
      </c>
      <c r="L6" s="299" t="s">
        <v>24</v>
      </c>
      <c r="M6" s="300" t="s">
        <v>25</v>
      </c>
      <c r="N6" s="301" t="s">
        <v>26</v>
      </c>
      <c r="O6" s="300" t="s">
        <v>27</v>
      </c>
      <c r="P6" s="299" t="s">
        <v>24</v>
      </c>
      <c r="Q6" s="300" t="s">
        <v>25</v>
      </c>
      <c r="R6" s="301" t="s">
        <v>26</v>
      </c>
      <c r="S6" s="300" t="s">
        <v>27</v>
      </c>
      <c r="T6" s="299" t="s">
        <v>24</v>
      </c>
      <c r="U6" s="300" t="s">
        <v>25</v>
      </c>
      <c r="V6" s="301" t="s">
        <v>26</v>
      </c>
      <c r="W6" s="300" t="s">
        <v>27</v>
      </c>
      <c r="X6" s="299" t="s">
        <v>24</v>
      </c>
      <c r="Y6" s="300" t="s">
        <v>25</v>
      </c>
      <c r="Z6" s="301" t="s">
        <v>26</v>
      </c>
      <c r="AA6" s="299" t="s">
        <v>27</v>
      </c>
      <c r="AB6" s="1094" t="s">
        <v>28</v>
      </c>
      <c r="AC6" s="1095" t="s">
        <v>28</v>
      </c>
      <c r="AD6" s="1637"/>
      <c r="AE6" s="1639"/>
      <c r="AF6" s="1677"/>
      <c r="AG6" s="1677"/>
      <c r="AH6" s="1677"/>
      <c r="AI6" s="1677"/>
      <c r="AJ6" s="1641"/>
      <c r="AK6" s="1642"/>
    </row>
    <row r="7" spans="1:37" x14ac:dyDescent="0.25">
      <c r="A7" s="1648"/>
      <c r="B7" s="302"/>
      <c r="C7" s="303"/>
      <c r="D7" s="1637"/>
      <c r="E7" s="1639"/>
      <c r="F7" s="1639"/>
      <c r="G7" s="1638"/>
      <c r="H7" s="304"/>
      <c r="I7" s="305"/>
      <c r="J7" s="306"/>
      <c r="K7" s="305"/>
      <c r="L7" s="304"/>
      <c r="M7" s="305"/>
      <c r="N7" s="306"/>
      <c r="O7" s="305"/>
      <c r="P7" s="304"/>
      <c r="Q7" s="305"/>
      <c r="R7" s="306"/>
      <c r="S7" s="305"/>
      <c r="T7" s="304"/>
      <c r="U7" s="305"/>
      <c r="V7" s="306"/>
      <c r="W7" s="305"/>
      <c r="X7" s="304"/>
      <c r="Y7" s="305"/>
      <c r="Z7" s="306"/>
      <c r="AA7" s="304"/>
      <c r="AB7" s="1096"/>
      <c r="AC7" s="1097"/>
      <c r="AD7" s="1637"/>
      <c r="AE7" s="1639"/>
      <c r="AF7" s="1678"/>
      <c r="AG7" s="1678"/>
      <c r="AH7" s="1678"/>
      <c r="AI7" s="1678"/>
      <c r="AJ7" s="1641"/>
      <c r="AK7" s="1642"/>
    </row>
    <row r="8" spans="1:37" x14ac:dyDescent="0.25">
      <c r="A8" s="309">
        <v>1</v>
      </c>
      <c r="B8" s="310">
        <v>2</v>
      </c>
      <c r="C8" s="303">
        <v>3</v>
      </c>
      <c r="D8" s="311">
        <v>4</v>
      </c>
      <c r="E8" s="312">
        <v>5</v>
      </c>
      <c r="F8" s="312">
        <v>6</v>
      </c>
      <c r="G8" s="309">
        <v>7</v>
      </c>
      <c r="H8" s="312">
        <v>8</v>
      </c>
      <c r="I8" s="309">
        <v>9</v>
      </c>
      <c r="J8" s="312">
        <v>10</v>
      </c>
      <c r="K8" s="309">
        <v>11</v>
      </c>
      <c r="L8" s="312">
        <v>12</v>
      </c>
      <c r="M8" s="309">
        <v>13</v>
      </c>
      <c r="N8" s="312">
        <v>14</v>
      </c>
      <c r="O8" s="309">
        <v>15</v>
      </c>
      <c r="P8" s="312">
        <v>16</v>
      </c>
      <c r="Q8" s="309">
        <v>17</v>
      </c>
      <c r="R8" s="312">
        <v>18</v>
      </c>
      <c r="S8" s="309">
        <v>19</v>
      </c>
      <c r="T8" s="312">
        <v>20</v>
      </c>
      <c r="U8" s="309">
        <v>21</v>
      </c>
      <c r="V8" s="312">
        <v>22</v>
      </c>
      <c r="W8" s="309">
        <v>23</v>
      </c>
      <c r="X8" s="312">
        <v>24</v>
      </c>
      <c r="Y8" s="309">
        <v>25</v>
      </c>
      <c r="Z8" s="312">
        <v>26</v>
      </c>
      <c r="AA8" s="309">
        <v>27</v>
      </c>
      <c r="AB8" s="312">
        <v>28</v>
      </c>
      <c r="AC8" s="309">
        <v>29</v>
      </c>
      <c r="AD8" s="312">
        <v>30</v>
      </c>
      <c r="AE8" s="309">
        <v>31</v>
      </c>
      <c r="AF8" s="312">
        <v>32</v>
      </c>
      <c r="AG8" s="309">
        <v>33</v>
      </c>
      <c r="AH8" s="312">
        <v>34</v>
      </c>
      <c r="AI8" s="309">
        <v>35</v>
      </c>
      <c r="AJ8" s="312">
        <v>36</v>
      </c>
      <c r="AK8" s="312">
        <v>37</v>
      </c>
    </row>
    <row r="9" spans="1:37" ht="15" customHeight="1" x14ac:dyDescent="0.25">
      <c r="A9" s="312"/>
      <c r="B9" s="1098"/>
      <c r="C9" s="834" t="s">
        <v>307</v>
      </c>
      <c r="D9" s="1099"/>
      <c r="E9" s="1100"/>
      <c r="F9" s="1100"/>
      <c r="G9" s="1100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1101"/>
      <c r="U9" s="1101"/>
      <c r="V9" s="1102"/>
      <c r="W9" s="679"/>
      <c r="X9" s="335"/>
      <c r="Y9" s="335"/>
      <c r="Z9" s="335"/>
      <c r="AA9" s="335"/>
      <c r="AB9" s="1103"/>
      <c r="AC9" s="1104"/>
      <c r="AD9" s="1105"/>
      <c r="AE9" s="1105"/>
      <c r="AF9" s="1105"/>
      <c r="AG9" s="1105"/>
      <c r="AH9" s="1106"/>
      <c r="AI9" s="1106"/>
      <c r="AJ9" s="1107"/>
      <c r="AK9" s="1105"/>
    </row>
    <row r="10" spans="1:37" s="1243" customFormat="1" ht="15" customHeight="1" x14ac:dyDescent="0.25">
      <c r="A10" s="1230" t="s">
        <v>308</v>
      </c>
      <c r="B10" s="1231"/>
      <c r="C10" s="823" t="s">
        <v>306</v>
      </c>
      <c r="D10" s="1232"/>
      <c r="E10" s="1233"/>
      <c r="F10" s="1233"/>
      <c r="G10" s="1233"/>
      <c r="H10" s="1234"/>
      <c r="I10" s="1234"/>
      <c r="J10" s="1234"/>
      <c r="K10" s="1234"/>
      <c r="L10" s="1234"/>
      <c r="M10" s="1234"/>
      <c r="N10" s="1234"/>
      <c r="O10" s="1234"/>
      <c r="P10" s="1234"/>
      <c r="Q10" s="1234"/>
      <c r="R10" s="1234"/>
      <c r="S10" s="1234"/>
      <c r="T10" s="1235"/>
      <c r="U10" s="1235"/>
      <c r="V10" s="1236"/>
      <c r="W10" s="1237"/>
      <c r="X10" s="1234"/>
      <c r="Y10" s="1234"/>
      <c r="Z10" s="1234"/>
      <c r="AA10" s="1234"/>
      <c r="AB10" s="1238"/>
      <c r="AC10" s="1239"/>
      <c r="AD10" s="1240"/>
      <c r="AE10" s="1240"/>
      <c r="AF10" s="1240"/>
      <c r="AG10" s="1240"/>
      <c r="AH10" s="1241"/>
      <c r="AI10" s="1241"/>
      <c r="AJ10" s="1242"/>
      <c r="AK10" s="1240"/>
    </row>
    <row r="11" spans="1:37" ht="15" customHeight="1" x14ac:dyDescent="0.25">
      <c r="A11" s="312"/>
      <c r="B11" s="1098"/>
      <c r="C11" s="325" t="s">
        <v>1101</v>
      </c>
      <c r="D11" s="1099"/>
      <c r="E11" s="1100"/>
      <c r="F11" s="1100"/>
      <c r="G11" s="1100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1101"/>
      <c r="U11" s="1101"/>
      <c r="V11" s="1102"/>
      <c r="W11" s="679"/>
      <c r="X11" s="335"/>
      <c r="Y11" s="335"/>
      <c r="Z11" s="335"/>
      <c r="AA11" s="335"/>
      <c r="AB11" s="1103"/>
      <c r="AC11" s="1104"/>
      <c r="AD11" s="1105"/>
      <c r="AE11" s="1105"/>
      <c r="AF11" s="1105"/>
      <c r="AG11" s="1105"/>
      <c r="AH11" s="1106"/>
      <c r="AI11" s="1106"/>
      <c r="AJ11" s="1107"/>
      <c r="AK11" s="1105"/>
    </row>
    <row r="12" spans="1:37" ht="15" customHeight="1" x14ac:dyDescent="0.25">
      <c r="A12" s="312"/>
      <c r="B12" s="1098"/>
      <c r="C12" s="1504" t="s">
        <v>1123</v>
      </c>
      <c r="D12" s="1099"/>
      <c r="E12" s="1100"/>
      <c r="F12" s="1100"/>
      <c r="G12" s="1100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1101"/>
      <c r="U12" s="1101"/>
      <c r="V12" s="1102"/>
      <c r="W12" s="679"/>
      <c r="X12" s="335"/>
      <c r="Y12" s="335"/>
      <c r="Z12" s="335"/>
      <c r="AA12" s="335"/>
      <c r="AB12" s="1103"/>
      <c r="AC12" s="1104"/>
      <c r="AD12" s="1105"/>
      <c r="AE12" s="1105"/>
      <c r="AF12" s="1105"/>
      <c r="AG12" s="1105"/>
      <c r="AH12" s="1106"/>
      <c r="AI12" s="1106"/>
      <c r="AJ12" s="1107"/>
      <c r="AK12" s="1105"/>
    </row>
    <row r="13" spans="1:37" ht="15" customHeight="1" x14ac:dyDescent="0.25">
      <c r="A13" s="325"/>
      <c r="B13" s="581"/>
      <c r="C13" s="1108" t="s">
        <v>860</v>
      </c>
      <c r="D13" s="1109"/>
      <c r="E13" s="1108"/>
      <c r="F13" s="1108"/>
      <c r="G13" s="1110"/>
      <c r="H13" s="1111"/>
      <c r="I13" s="1111"/>
      <c r="J13" s="1111"/>
      <c r="K13" s="1111"/>
      <c r="L13" s="1111"/>
      <c r="M13" s="1111"/>
      <c r="N13" s="1111"/>
      <c r="O13" s="1111"/>
      <c r="P13" s="1111"/>
      <c r="Q13" s="1111"/>
      <c r="R13" s="1111"/>
      <c r="S13" s="1111"/>
      <c r="T13" s="318"/>
      <c r="U13" s="318"/>
      <c r="V13" s="318"/>
      <c r="W13" s="318"/>
      <c r="X13" s="1112"/>
      <c r="Y13" s="1112"/>
      <c r="Z13" s="1112"/>
      <c r="AA13" s="1112"/>
      <c r="AB13" s="1113"/>
      <c r="AC13" s="1113"/>
      <c r="AD13" s="325"/>
      <c r="AE13" s="325"/>
      <c r="AF13" s="582"/>
      <c r="AG13" s="582"/>
      <c r="AH13" s="325"/>
      <c r="AI13" s="325"/>
      <c r="AJ13" s="741"/>
      <c r="AK13" s="1114"/>
    </row>
    <row r="14" spans="1:37" s="1125" customFormat="1" ht="15" customHeight="1" x14ac:dyDescent="0.25">
      <c r="A14" s="1115">
        <v>5</v>
      </c>
      <c r="B14" s="1116"/>
      <c r="C14" s="1117" t="s">
        <v>861</v>
      </c>
      <c r="D14" s="703" t="s">
        <v>29</v>
      </c>
      <c r="E14" s="703">
        <v>0</v>
      </c>
      <c r="F14" s="1118">
        <v>0</v>
      </c>
      <c r="G14" s="1119"/>
      <c r="H14" s="1120"/>
      <c r="I14" s="1120"/>
      <c r="J14" s="1112">
        <v>120</v>
      </c>
      <c r="K14" s="1112">
        <f>SUM(J14,,)</f>
        <v>120</v>
      </c>
      <c r="L14" s="1120"/>
      <c r="M14" s="1120"/>
      <c r="N14" s="1112"/>
      <c r="O14" s="1120"/>
      <c r="P14" s="1120"/>
      <c r="Q14" s="1120"/>
      <c r="R14" s="1120"/>
      <c r="S14" s="1120"/>
      <c r="T14" s="318"/>
      <c r="U14" s="318"/>
      <c r="V14" s="318"/>
      <c r="W14" s="318"/>
      <c r="X14" s="1112"/>
      <c r="Y14" s="1112"/>
      <c r="Z14" s="1112">
        <f>J14+N14+R14+V14</f>
        <v>120</v>
      </c>
      <c r="AA14" s="1112">
        <f>K14+O14+S14+W14</f>
        <v>120</v>
      </c>
      <c r="AB14" s="1121">
        <f>AH14/AI14*AA14/1000</f>
        <v>6.0000000000000001E-3</v>
      </c>
      <c r="AC14" s="1121">
        <f>AJ14*AA14/1000</f>
        <v>6.0000000000000001E-3</v>
      </c>
      <c r="AD14" s="1119"/>
      <c r="AE14" s="1122"/>
      <c r="AF14" s="1122"/>
      <c r="AG14" s="1122"/>
      <c r="AH14" s="1123">
        <v>0.05</v>
      </c>
      <c r="AI14" s="703">
        <v>1</v>
      </c>
      <c r="AJ14" s="1124">
        <v>0.05</v>
      </c>
      <c r="AK14" s="1122"/>
    </row>
    <row r="15" spans="1:37" s="1127" customFormat="1" ht="15" customHeight="1" x14ac:dyDescent="0.25">
      <c r="A15" s="325"/>
      <c r="B15" s="581"/>
      <c r="C15" s="1126" t="s">
        <v>30</v>
      </c>
      <c r="D15" s="1109" t="s">
        <v>29</v>
      </c>
      <c r="E15" s="1108"/>
      <c r="F15" s="1108"/>
      <c r="G15" s="1110"/>
      <c r="H15" s="1111"/>
      <c r="I15" s="1111"/>
      <c r="J15" s="1111">
        <f>SUM(J10:J14)</f>
        <v>120</v>
      </c>
      <c r="K15" s="1111">
        <f>SUM(K10:K14)</f>
        <v>120</v>
      </c>
      <c r="L15" s="1111"/>
      <c r="M15" s="1111">
        <f>SUM(M10:M13)</f>
        <v>0</v>
      </c>
      <c r="N15" s="1111"/>
      <c r="O15" s="1111">
        <f>SUM(O10:O13)</f>
        <v>0</v>
      </c>
      <c r="P15" s="1111"/>
      <c r="Q15" s="1111"/>
      <c r="R15" s="1111"/>
      <c r="S15" s="1111"/>
      <c r="T15" s="367"/>
      <c r="U15" s="367"/>
      <c r="V15" s="367"/>
      <c r="W15" s="367"/>
      <c r="X15" s="1120"/>
      <c r="Y15" s="1120">
        <f>I15+M15+Q15+U15</f>
        <v>0</v>
      </c>
      <c r="Z15" s="1120">
        <f t="shared" ref="Z15:AA30" si="0">J15+N15+R15+V15</f>
        <v>120</v>
      </c>
      <c r="AA15" s="1120">
        <f t="shared" si="0"/>
        <v>120</v>
      </c>
      <c r="AB15" s="1113">
        <f>(AA15*AH15/1000)/AI15</f>
        <v>6.0000000000000001E-3</v>
      </c>
      <c r="AC15" s="1113">
        <f t="shared" ref="AC15" si="1">AA15*AJ15/1000</f>
        <v>6.0000000000000001E-3</v>
      </c>
      <c r="AD15" s="325"/>
      <c r="AE15" s="325"/>
      <c r="AF15" s="582"/>
      <c r="AG15" s="582"/>
      <c r="AH15" s="325">
        <v>0.05</v>
      </c>
      <c r="AI15" s="325">
        <v>1</v>
      </c>
      <c r="AJ15" s="741">
        <v>0.05</v>
      </c>
      <c r="AK15" s="1114"/>
    </row>
    <row r="16" spans="1:37" ht="15" customHeight="1" x14ac:dyDescent="0.25">
      <c r="A16" s="312">
        <v>3</v>
      </c>
      <c r="B16" s="581"/>
      <c r="C16" s="1117" t="s">
        <v>1196</v>
      </c>
      <c r="D16" s="1128" t="s">
        <v>29</v>
      </c>
      <c r="E16" s="1129">
        <v>0</v>
      </c>
      <c r="F16" s="1129">
        <v>0</v>
      </c>
      <c r="G16" s="1110"/>
      <c r="H16" s="1130"/>
      <c r="I16" s="1130"/>
      <c r="J16" s="318">
        <v>28</v>
      </c>
      <c r="K16" s="318">
        <f>SUM(H16:J16)</f>
        <v>28</v>
      </c>
      <c r="L16" s="1130"/>
      <c r="M16" s="1130"/>
      <c r="N16" s="367"/>
      <c r="O16" s="318"/>
      <c r="P16" s="1130"/>
      <c r="Q16" s="1130"/>
      <c r="R16" s="367"/>
      <c r="S16" s="318"/>
      <c r="T16" s="318"/>
      <c r="U16" s="318"/>
      <c r="V16" s="318"/>
      <c r="W16" s="318"/>
      <c r="X16" s="1112"/>
      <c r="Y16" s="1112">
        <f t="shared" ref="Y16:Y17" si="2">I16+M16+Q16+U16</f>
        <v>0</v>
      </c>
      <c r="Z16" s="1112">
        <f t="shared" si="0"/>
        <v>28</v>
      </c>
      <c r="AA16" s="1112">
        <f t="shared" si="0"/>
        <v>28</v>
      </c>
      <c r="AB16" s="1121">
        <f t="shared" ref="AB16:AB17" si="3">(AA16*AH16/1000)/AI16</f>
        <v>0.35</v>
      </c>
      <c r="AC16" s="1121">
        <f>AA16*AJ16/1000</f>
        <v>0.378</v>
      </c>
      <c r="AD16" s="312"/>
      <c r="AE16" s="312"/>
      <c r="AF16" s="679"/>
      <c r="AG16" s="679"/>
      <c r="AH16" s="312">
        <v>25</v>
      </c>
      <c r="AI16" s="312">
        <v>2</v>
      </c>
      <c r="AJ16" s="1131">
        <v>13.5</v>
      </c>
      <c r="AK16" s="704"/>
    </row>
    <row r="17" spans="1:37" s="1132" customFormat="1" ht="15" customHeight="1" x14ac:dyDescent="0.25">
      <c r="A17" s="325"/>
      <c r="B17" s="581"/>
      <c r="C17" s="1126" t="s">
        <v>30</v>
      </c>
      <c r="D17" s="1109" t="s">
        <v>29</v>
      </c>
      <c r="E17" s="1108"/>
      <c r="F17" s="1108"/>
      <c r="G17" s="1110"/>
      <c r="H17" s="1111"/>
      <c r="I17" s="1111">
        <f>SUM(I14:I16)</f>
        <v>0</v>
      </c>
      <c r="J17" s="1111">
        <f>SUM(J16)</f>
        <v>28</v>
      </c>
      <c r="K17" s="1111">
        <f>SUM(K16)</f>
        <v>28</v>
      </c>
      <c r="L17" s="1111">
        <f>SUM(L14:L15)</f>
        <v>0</v>
      </c>
      <c r="M17" s="1111"/>
      <c r="N17" s="1111"/>
      <c r="O17" s="1111">
        <f>SUM(O14:O16)</f>
        <v>0</v>
      </c>
      <c r="P17" s="1111"/>
      <c r="Q17" s="1111"/>
      <c r="R17" s="1111"/>
      <c r="S17" s="1111"/>
      <c r="T17" s="367"/>
      <c r="U17" s="367"/>
      <c r="V17" s="367"/>
      <c r="W17" s="367"/>
      <c r="X17" s="1120">
        <f t="shared" ref="X17:Y19" si="4">H17+L17+P17+T17</f>
        <v>0</v>
      </c>
      <c r="Y17" s="1120">
        <f t="shared" si="2"/>
        <v>0</v>
      </c>
      <c r="Z17" s="1120">
        <f t="shared" si="0"/>
        <v>28</v>
      </c>
      <c r="AA17" s="1120">
        <f t="shared" si="0"/>
        <v>28</v>
      </c>
      <c r="AB17" s="1113">
        <f t="shared" si="3"/>
        <v>0.35</v>
      </c>
      <c r="AC17" s="1113">
        <f t="shared" ref="AC17" si="5">AA17*AJ17/1000</f>
        <v>0.378</v>
      </c>
      <c r="AD17" s="325"/>
      <c r="AE17" s="325"/>
      <c r="AF17" s="582"/>
      <c r="AG17" s="582"/>
      <c r="AH17" s="325">
        <v>25</v>
      </c>
      <c r="AI17" s="325">
        <v>2</v>
      </c>
      <c r="AJ17" s="741">
        <v>13.5</v>
      </c>
      <c r="AK17" s="1114"/>
    </row>
    <row r="18" spans="1:37" ht="15" customHeight="1" x14ac:dyDescent="0.25">
      <c r="A18" s="1115">
        <v>2</v>
      </c>
      <c r="B18" s="1116"/>
      <c r="C18" s="1133" t="s">
        <v>863</v>
      </c>
      <c r="D18" s="703" t="s">
        <v>29</v>
      </c>
      <c r="E18" s="703">
        <v>0</v>
      </c>
      <c r="F18" s="1118">
        <v>0</v>
      </c>
      <c r="G18" s="1119"/>
      <c r="H18" s="1112"/>
      <c r="I18" s="1120"/>
      <c r="J18" s="1112">
        <v>16</v>
      </c>
      <c r="K18" s="1112">
        <f>SUM(H18:J18)</f>
        <v>16</v>
      </c>
      <c r="L18" s="1120"/>
      <c r="M18" s="1120"/>
      <c r="N18" s="1112"/>
      <c r="O18" s="1120"/>
      <c r="P18" s="1120"/>
      <c r="Q18" s="1120"/>
      <c r="R18" s="1120"/>
      <c r="S18" s="1120"/>
      <c r="T18" s="318"/>
      <c r="U18" s="318"/>
      <c r="V18" s="318"/>
      <c r="W18" s="318"/>
      <c r="X18" s="1112">
        <f t="shared" si="4"/>
        <v>0</v>
      </c>
      <c r="Y18" s="1112"/>
      <c r="Z18" s="1112">
        <f t="shared" si="0"/>
        <v>16</v>
      </c>
      <c r="AA18" s="1112">
        <f t="shared" si="0"/>
        <v>16</v>
      </c>
      <c r="AB18" s="1121">
        <f>AH18/AI18*AA18/1000</f>
        <v>0.48</v>
      </c>
      <c r="AC18" s="1121">
        <f>AJ18*AA18/1000</f>
        <v>0.27200000000000002</v>
      </c>
      <c r="AD18" s="1119"/>
      <c r="AE18" s="1122"/>
      <c r="AF18" s="1122"/>
      <c r="AG18" s="1122"/>
      <c r="AH18" s="1129">
        <v>60</v>
      </c>
      <c r="AI18" s="703">
        <v>2</v>
      </c>
      <c r="AJ18" s="1124">
        <v>17</v>
      </c>
      <c r="AK18" s="1122"/>
    </row>
    <row r="19" spans="1:37" s="1132" customFormat="1" ht="15" customHeight="1" x14ac:dyDescent="0.25">
      <c r="A19" s="1134"/>
      <c r="B19" s="1135"/>
      <c r="C19" s="1136" t="s">
        <v>30</v>
      </c>
      <c r="D19" s="1119" t="s">
        <v>29</v>
      </c>
      <c r="E19" s="1119"/>
      <c r="F19" s="1119"/>
      <c r="G19" s="1119"/>
      <c r="H19" s="1120">
        <f>SUM(H17:H18)</f>
        <v>0</v>
      </c>
      <c r="I19" s="1120">
        <f>SUM(I17:I18)</f>
        <v>0</v>
      </c>
      <c r="J19" s="1120">
        <f>SUM(J18)</f>
        <v>16</v>
      </c>
      <c r="K19" s="1120">
        <f>SUM(K18)</f>
        <v>16</v>
      </c>
      <c r="L19" s="1120"/>
      <c r="M19" s="1120"/>
      <c r="N19" s="1120"/>
      <c r="O19" s="1120"/>
      <c r="P19" s="1120"/>
      <c r="Q19" s="1120"/>
      <c r="R19" s="1120"/>
      <c r="S19" s="1120"/>
      <c r="T19" s="367"/>
      <c r="U19" s="367"/>
      <c r="V19" s="367"/>
      <c r="W19" s="367"/>
      <c r="X19" s="1120">
        <f t="shared" si="4"/>
        <v>0</v>
      </c>
      <c r="Y19" s="1120">
        <f t="shared" si="4"/>
        <v>0</v>
      </c>
      <c r="Z19" s="1120">
        <f t="shared" si="0"/>
        <v>16</v>
      </c>
      <c r="AA19" s="1120">
        <f t="shared" si="0"/>
        <v>16</v>
      </c>
      <c r="AB19" s="1113">
        <f t="shared" ref="AB19:AB31" si="6">AH19/AI19*AA19/1000</f>
        <v>0.48</v>
      </c>
      <c r="AC19" s="1113">
        <f t="shared" ref="AC19:AC31" si="7">AJ19*AA19/1000</f>
        <v>0.27200000000000002</v>
      </c>
      <c r="AD19" s="1119"/>
      <c r="AE19" s="1122"/>
      <c r="AF19" s="1122"/>
      <c r="AG19" s="1122"/>
      <c r="AH19" s="1108">
        <v>60</v>
      </c>
      <c r="AI19" s="1119">
        <v>2</v>
      </c>
      <c r="AJ19" s="1137">
        <v>17</v>
      </c>
      <c r="AK19" s="1122"/>
    </row>
    <row r="20" spans="1:37" ht="15" customHeight="1" x14ac:dyDescent="0.25">
      <c r="A20" s="1115">
        <v>1</v>
      </c>
      <c r="B20" s="1116"/>
      <c r="C20" s="1133" t="s">
        <v>864</v>
      </c>
      <c r="D20" s="703" t="s">
        <v>29</v>
      </c>
      <c r="E20" s="703"/>
      <c r="F20" s="1118"/>
      <c r="G20" s="1119"/>
      <c r="H20" s="1120"/>
      <c r="I20" s="1120"/>
      <c r="J20" s="1112">
        <v>23</v>
      </c>
      <c r="K20" s="1112">
        <f t="shared" ref="K20:K31" si="8">SUM(J20,,)</f>
        <v>23</v>
      </c>
      <c r="L20" s="1120"/>
      <c r="M20" s="1120"/>
      <c r="N20" s="1112"/>
      <c r="O20" s="1120"/>
      <c r="P20" s="1120"/>
      <c r="Q20" s="1120"/>
      <c r="R20" s="1120"/>
      <c r="S20" s="1120"/>
      <c r="T20" s="318"/>
      <c r="U20" s="318"/>
      <c r="V20" s="318"/>
      <c r="W20" s="318"/>
      <c r="X20" s="1112"/>
      <c r="Y20" s="1112"/>
      <c r="Z20" s="1112">
        <f t="shared" si="0"/>
        <v>23</v>
      </c>
      <c r="AA20" s="1112">
        <f t="shared" si="0"/>
        <v>23</v>
      </c>
      <c r="AB20" s="1121">
        <f t="shared" si="6"/>
        <v>5.7499999999999999E-3</v>
      </c>
      <c r="AC20" s="1121">
        <f t="shared" si="7"/>
        <v>5.7499999999999999E-3</v>
      </c>
      <c r="AD20" s="1119"/>
      <c r="AE20" s="1122"/>
      <c r="AF20" s="1122"/>
      <c r="AG20" s="1122"/>
      <c r="AH20" s="1123">
        <v>0.25</v>
      </c>
      <c r="AI20" s="703">
        <v>1</v>
      </c>
      <c r="AJ20" s="1124">
        <v>0.25</v>
      </c>
      <c r="AK20" s="1122"/>
    </row>
    <row r="21" spans="1:37" s="1132" customFormat="1" ht="15" customHeight="1" x14ac:dyDescent="0.25">
      <c r="A21" s="1134"/>
      <c r="B21" s="1135"/>
      <c r="C21" s="1136" t="s">
        <v>30</v>
      </c>
      <c r="D21" s="1119" t="s">
        <v>29</v>
      </c>
      <c r="E21" s="1119"/>
      <c r="F21" s="1119"/>
      <c r="G21" s="1119"/>
      <c r="H21" s="1120"/>
      <c r="I21" s="1120"/>
      <c r="J21" s="1120">
        <f>SUM(J20)</f>
        <v>23</v>
      </c>
      <c r="K21" s="1120">
        <f t="shared" si="8"/>
        <v>23</v>
      </c>
      <c r="L21" s="1120"/>
      <c r="M21" s="1120"/>
      <c r="N21" s="1120"/>
      <c r="O21" s="1120"/>
      <c r="P21" s="1120"/>
      <c r="Q21" s="1120"/>
      <c r="R21" s="1120"/>
      <c r="S21" s="1120"/>
      <c r="T21" s="367"/>
      <c r="U21" s="367"/>
      <c r="V21" s="367"/>
      <c r="W21" s="367"/>
      <c r="X21" s="1120"/>
      <c r="Y21" s="1120"/>
      <c r="Z21" s="1120">
        <f t="shared" si="0"/>
        <v>23</v>
      </c>
      <c r="AA21" s="1120">
        <f t="shared" si="0"/>
        <v>23</v>
      </c>
      <c r="AB21" s="1113">
        <f t="shared" si="6"/>
        <v>5.7499999999999999E-3</v>
      </c>
      <c r="AC21" s="1113">
        <f t="shared" si="7"/>
        <v>5.7499999999999999E-3</v>
      </c>
      <c r="AD21" s="1119"/>
      <c r="AE21" s="1122"/>
      <c r="AF21" s="1122"/>
      <c r="AG21" s="1122"/>
      <c r="AH21" s="1138">
        <v>0.25</v>
      </c>
      <c r="AI21" s="1119">
        <v>1</v>
      </c>
      <c r="AJ21" s="1137">
        <v>0.25</v>
      </c>
      <c r="AK21" s="1122"/>
    </row>
    <row r="22" spans="1:37" ht="15" customHeight="1" x14ac:dyDescent="0.25">
      <c r="A22" s="1115">
        <v>1</v>
      </c>
      <c r="B22" s="1116"/>
      <c r="C22" s="1133" t="s">
        <v>865</v>
      </c>
      <c r="D22" s="703" t="s">
        <v>29</v>
      </c>
      <c r="E22" s="703"/>
      <c r="F22" s="1118"/>
      <c r="G22" s="1119"/>
      <c r="H22" s="1120"/>
      <c r="I22" s="1120"/>
      <c r="J22" s="1112">
        <v>27</v>
      </c>
      <c r="K22" s="1112">
        <f t="shared" si="8"/>
        <v>27</v>
      </c>
      <c r="L22" s="1120"/>
      <c r="M22" s="1120"/>
      <c r="N22" s="1112"/>
      <c r="O22" s="1120"/>
      <c r="P22" s="1120"/>
      <c r="Q22" s="1120"/>
      <c r="R22" s="1120"/>
      <c r="S22" s="1120"/>
      <c r="T22" s="318"/>
      <c r="U22" s="318"/>
      <c r="V22" s="318"/>
      <c r="W22" s="318"/>
      <c r="X22" s="1112"/>
      <c r="Y22" s="1112"/>
      <c r="Z22" s="1112">
        <f t="shared" si="0"/>
        <v>27</v>
      </c>
      <c r="AA22" s="1112">
        <f t="shared" si="0"/>
        <v>27</v>
      </c>
      <c r="AB22" s="1121">
        <f t="shared" si="6"/>
        <v>1.3500000000000001E-3</v>
      </c>
      <c r="AC22" s="1121">
        <f t="shared" si="7"/>
        <v>1.3500000000000001E-3</v>
      </c>
      <c r="AD22" s="1119"/>
      <c r="AE22" s="1122"/>
      <c r="AF22" s="1122"/>
      <c r="AG22" s="1122"/>
      <c r="AH22" s="1123">
        <v>0.05</v>
      </c>
      <c r="AI22" s="703">
        <v>1</v>
      </c>
      <c r="AJ22" s="1124">
        <v>0.05</v>
      </c>
      <c r="AK22" s="1122"/>
    </row>
    <row r="23" spans="1:37" s="1132" customFormat="1" ht="15" customHeight="1" x14ac:dyDescent="0.25">
      <c r="A23" s="1134"/>
      <c r="B23" s="1135"/>
      <c r="C23" s="1136" t="s">
        <v>30</v>
      </c>
      <c r="D23" s="1119" t="s">
        <v>29</v>
      </c>
      <c r="E23" s="1119"/>
      <c r="F23" s="1119"/>
      <c r="G23" s="1119"/>
      <c r="H23" s="1120"/>
      <c r="I23" s="1120"/>
      <c r="J23" s="1120">
        <f>SUM(J22)</f>
        <v>27</v>
      </c>
      <c r="K23" s="1120">
        <f t="shared" si="8"/>
        <v>27</v>
      </c>
      <c r="L23" s="1120"/>
      <c r="M23" s="1120"/>
      <c r="N23" s="1120"/>
      <c r="O23" s="1120"/>
      <c r="P23" s="1120"/>
      <c r="Q23" s="1120"/>
      <c r="R23" s="1120"/>
      <c r="S23" s="1120"/>
      <c r="T23" s="367"/>
      <c r="U23" s="367"/>
      <c r="V23" s="367"/>
      <c r="W23" s="367"/>
      <c r="X23" s="1120"/>
      <c r="Y23" s="1120"/>
      <c r="Z23" s="1120">
        <f t="shared" si="0"/>
        <v>27</v>
      </c>
      <c r="AA23" s="1120">
        <f t="shared" si="0"/>
        <v>27</v>
      </c>
      <c r="AB23" s="1113">
        <f t="shared" si="6"/>
        <v>1.3500000000000001E-3</v>
      </c>
      <c r="AC23" s="1113">
        <f t="shared" si="7"/>
        <v>1.3500000000000001E-3</v>
      </c>
      <c r="AD23" s="1119"/>
      <c r="AE23" s="1122"/>
      <c r="AF23" s="1122"/>
      <c r="AG23" s="1122"/>
      <c r="AH23" s="1138">
        <v>0.05</v>
      </c>
      <c r="AI23" s="1119">
        <v>1</v>
      </c>
      <c r="AJ23" s="1137">
        <v>0.05</v>
      </c>
      <c r="AK23" s="1122"/>
    </row>
    <row r="24" spans="1:37" ht="15" customHeight="1" x14ac:dyDescent="0.25">
      <c r="A24" s="1115">
        <v>1</v>
      </c>
      <c r="B24" s="1116"/>
      <c r="C24" s="1133" t="s">
        <v>866</v>
      </c>
      <c r="D24" s="703" t="s">
        <v>29</v>
      </c>
      <c r="E24" s="703">
        <v>7</v>
      </c>
      <c r="F24" s="1118">
        <v>70</v>
      </c>
      <c r="G24" s="1119"/>
      <c r="H24" s="1120"/>
      <c r="I24" s="1120"/>
      <c r="J24" s="1112">
        <v>2</v>
      </c>
      <c r="K24" s="1112">
        <f t="shared" si="8"/>
        <v>2</v>
      </c>
      <c r="L24" s="1120"/>
      <c r="M24" s="1120"/>
      <c r="N24" s="1112"/>
      <c r="O24" s="1120"/>
      <c r="P24" s="1120"/>
      <c r="Q24" s="1120"/>
      <c r="R24" s="1120"/>
      <c r="S24" s="1120"/>
      <c r="T24" s="318"/>
      <c r="U24" s="318"/>
      <c r="V24" s="318"/>
      <c r="W24" s="318"/>
      <c r="X24" s="1112"/>
      <c r="Y24" s="1112"/>
      <c r="Z24" s="1112">
        <f t="shared" si="0"/>
        <v>2</v>
      </c>
      <c r="AA24" s="1112">
        <f t="shared" si="0"/>
        <v>2</v>
      </c>
      <c r="AB24" s="1121">
        <f t="shared" si="6"/>
        <v>3.1E-2</v>
      </c>
      <c r="AC24" s="1121">
        <f t="shared" si="7"/>
        <v>2.5000000000000001E-2</v>
      </c>
      <c r="AD24" s="1119"/>
      <c r="AE24" s="1122"/>
      <c r="AF24" s="1122"/>
      <c r="AG24" s="1122"/>
      <c r="AH24" s="1129">
        <v>31</v>
      </c>
      <c r="AI24" s="703">
        <v>2</v>
      </c>
      <c r="AJ24" s="1124">
        <v>12.5</v>
      </c>
      <c r="AK24" s="1122"/>
    </row>
    <row r="25" spans="1:37" ht="15" customHeight="1" x14ac:dyDescent="0.25">
      <c r="A25" s="1115">
        <v>3</v>
      </c>
      <c r="B25" s="1116"/>
      <c r="C25" s="1133" t="s">
        <v>866</v>
      </c>
      <c r="D25" s="703" t="s">
        <v>29</v>
      </c>
      <c r="E25" s="703">
        <v>23</v>
      </c>
      <c r="F25" s="1118">
        <v>70</v>
      </c>
      <c r="G25" s="1119"/>
      <c r="H25" s="1120"/>
      <c r="I25" s="1120"/>
      <c r="J25" s="1112">
        <v>4</v>
      </c>
      <c r="K25" s="1112">
        <f t="shared" si="8"/>
        <v>4</v>
      </c>
      <c r="L25" s="1120"/>
      <c r="M25" s="1120"/>
      <c r="N25" s="1112"/>
      <c r="O25" s="1120"/>
      <c r="P25" s="1120"/>
      <c r="Q25" s="1120"/>
      <c r="R25" s="1120"/>
      <c r="S25" s="1120"/>
      <c r="T25" s="318"/>
      <c r="U25" s="318"/>
      <c r="V25" s="318"/>
      <c r="W25" s="318"/>
      <c r="X25" s="1112"/>
      <c r="Y25" s="1112"/>
      <c r="Z25" s="1112">
        <f t="shared" si="0"/>
        <v>4</v>
      </c>
      <c r="AA25" s="1112">
        <f t="shared" si="0"/>
        <v>4</v>
      </c>
      <c r="AB25" s="1121">
        <f t="shared" si="6"/>
        <v>6.2E-2</v>
      </c>
      <c r="AC25" s="1121">
        <f t="shared" si="7"/>
        <v>0.05</v>
      </c>
      <c r="AD25" s="1119"/>
      <c r="AE25" s="1122"/>
      <c r="AF25" s="1122"/>
      <c r="AG25" s="1122"/>
      <c r="AH25" s="1129">
        <v>31</v>
      </c>
      <c r="AI25" s="703">
        <v>2</v>
      </c>
      <c r="AJ25" s="1124">
        <v>12.5</v>
      </c>
      <c r="AK25" s="1122"/>
    </row>
    <row r="26" spans="1:37" ht="15" customHeight="1" x14ac:dyDescent="0.25">
      <c r="A26" s="1115">
        <v>4</v>
      </c>
      <c r="B26" s="1116"/>
      <c r="C26" s="1133" t="s">
        <v>866</v>
      </c>
      <c r="D26" s="703" t="s">
        <v>29</v>
      </c>
      <c r="E26" s="703">
        <v>0</v>
      </c>
      <c r="F26" s="1118">
        <v>0</v>
      </c>
      <c r="G26" s="1119"/>
      <c r="H26" s="1120"/>
      <c r="I26" s="1120"/>
      <c r="J26" s="1112">
        <v>38</v>
      </c>
      <c r="K26" s="1112">
        <f t="shared" si="8"/>
        <v>38</v>
      </c>
      <c r="L26" s="1120"/>
      <c r="M26" s="1120"/>
      <c r="N26" s="1112"/>
      <c r="O26" s="1120"/>
      <c r="P26" s="1120"/>
      <c r="Q26" s="1120"/>
      <c r="R26" s="1120"/>
      <c r="S26" s="1120"/>
      <c r="T26" s="318"/>
      <c r="U26" s="318"/>
      <c r="V26" s="318"/>
      <c r="W26" s="318"/>
      <c r="X26" s="1112"/>
      <c r="Y26" s="1112"/>
      <c r="Z26" s="1112">
        <f t="shared" si="0"/>
        <v>38</v>
      </c>
      <c r="AA26" s="1112">
        <f t="shared" si="0"/>
        <v>38</v>
      </c>
      <c r="AB26" s="1121">
        <f t="shared" si="6"/>
        <v>0.58899999999999997</v>
      </c>
      <c r="AC26" s="1121">
        <f t="shared" si="7"/>
        <v>0.47499999999999998</v>
      </c>
      <c r="AD26" s="1119"/>
      <c r="AE26" s="1122"/>
      <c r="AF26" s="1122"/>
      <c r="AG26" s="1122"/>
      <c r="AH26" s="1129">
        <v>31</v>
      </c>
      <c r="AI26" s="703">
        <v>2</v>
      </c>
      <c r="AJ26" s="1124">
        <v>12.5</v>
      </c>
      <c r="AK26" s="1122"/>
    </row>
    <row r="27" spans="1:37" s="1132" customFormat="1" ht="15" customHeight="1" x14ac:dyDescent="0.25">
      <c r="A27" s="1134"/>
      <c r="B27" s="1139"/>
      <c r="C27" s="1136" t="s">
        <v>30</v>
      </c>
      <c r="D27" s="1119" t="s">
        <v>29</v>
      </c>
      <c r="E27" s="1119"/>
      <c r="F27" s="1140"/>
      <c r="G27" s="1119"/>
      <c r="H27" s="1120"/>
      <c r="I27" s="1120"/>
      <c r="J27" s="1120">
        <f>SUM(J24:J26)</f>
        <v>44</v>
      </c>
      <c r="K27" s="1120">
        <f t="shared" si="8"/>
        <v>44</v>
      </c>
      <c r="L27" s="1120"/>
      <c r="M27" s="1120">
        <f>SUM(M24:M26)</f>
        <v>0</v>
      </c>
      <c r="N27" s="1120"/>
      <c r="O27" s="1120">
        <f>SUM(O24:O26)</f>
        <v>0</v>
      </c>
      <c r="P27" s="1120"/>
      <c r="Q27" s="1120"/>
      <c r="R27" s="1120"/>
      <c r="S27" s="1120"/>
      <c r="T27" s="367"/>
      <c r="U27" s="367"/>
      <c r="V27" s="367"/>
      <c r="W27" s="367"/>
      <c r="X27" s="1120"/>
      <c r="Y27" s="1120">
        <f>I27+M27+Q27+U27</f>
        <v>0</v>
      </c>
      <c r="Z27" s="1120">
        <f t="shared" si="0"/>
        <v>44</v>
      </c>
      <c r="AA27" s="1120">
        <f t="shared" si="0"/>
        <v>44</v>
      </c>
      <c r="AB27" s="1113">
        <f t="shared" si="6"/>
        <v>0.68200000000000005</v>
      </c>
      <c r="AC27" s="1113">
        <f t="shared" si="7"/>
        <v>0.55000000000000004</v>
      </c>
      <c r="AD27" s="1119"/>
      <c r="AE27" s="1122"/>
      <c r="AF27" s="1122"/>
      <c r="AG27" s="1122"/>
      <c r="AH27" s="1108">
        <v>31</v>
      </c>
      <c r="AI27" s="1119">
        <v>2</v>
      </c>
      <c r="AJ27" s="1137">
        <v>12.5</v>
      </c>
      <c r="AK27" s="1122"/>
    </row>
    <row r="28" spans="1:37" ht="15" customHeight="1" x14ac:dyDescent="0.25">
      <c r="A28" s="1115">
        <v>1</v>
      </c>
      <c r="B28" s="1116"/>
      <c r="C28" s="1133" t="s">
        <v>867</v>
      </c>
      <c r="D28" s="703" t="s">
        <v>29</v>
      </c>
      <c r="E28" s="703">
        <v>3</v>
      </c>
      <c r="F28" s="1118">
        <v>70</v>
      </c>
      <c r="G28" s="1119"/>
      <c r="H28" s="1120"/>
      <c r="I28" s="1120"/>
      <c r="J28" s="1112">
        <v>4</v>
      </c>
      <c r="K28" s="1112">
        <f t="shared" si="8"/>
        <v>4</v>
      </c>
      <c r="L28" s="1120"/>
      <c r="M28" s="1120"/>
      <c r="N28" s="1112"/>
      <c r="O28" s="1120"/>
      <c r="P28" s="1120"/>
      <c r="Q28" s="1120"/>
      <c r="R28" s="1120"/>
      <c r="S28" s="1120"/>
      <c r="T28" s="318"/>
      <c r="U28" s="318"/>
      <c r="V28" s="318"/>
      <c r="W28" s="318"/>
      <c r="X28" s="1112"/>
      <c r="Y28" s="1112"/>
      <c r="Z28" s="1112">
        <f t="shared" si="0"/>
        <v>4</v>
      </c>
      <c r="AA28" s="1112">
        <f t="shared" si="0"/>
        <v>4</v>
      </c>
      <c r="AB28" s="1121">
        <f t="shared" si="6"/>
        <v>0.05</v>
      </c>
      <c r="AC28" s="1121">
        <f t="shared" si="7"/>
        <v>2.4399999999999998E-2</v>
      </c>
      <c r="AD28" s="1119"/>
      <c r="AE28" s="1122"/>
      <c r="AF28" s="1122"/>
      <c r="AG28" s="1122"/>
      <c r="AH28" s="1129">
        <v>25</v>
      </c>
      <c r="AI28" s="703">
        <v>2</v>
      </c>
      <c r="AJ28" s="1124">
        <v>6.1</v>
      </c>
      <c r="AK28" s="1122"/>
    </row>
    <row r="29" spans="1:37" s="1132" customFormat="1" ht="15" customHeight="1" x14ac:dyDescent="0.25">
      <c r="A29" s="1134"/>
      <c r="B29" s="1135"/>
      <c r="C29" s="1136" t="s">
        <v>30</v>
      </c>
      <c r="D29" s="1119" t="s">
        <v>29</v>
      </c>
      <c r="E29" s="1119"/>
      <c r="F29" s="1119"/>
      <c r="G29" s="1119"/>
      <c r="H29" s="1120"/>
      <c r="I29" s="1120"/>
      <c r="J29" s="1120">
        <f>SUM(J28)</f>
        <v>4</v>
      </c>
      <c r="K29" s="1120">
        <f t="shared" si="8"/>
        <v>4</v>
      </c>
      <c r="L29" s="1120"/>
      <c r="M29" s="1120"/>
      <c r="N29" s="1120"/>
      <c r="O29" s="1120"/>
      <c r="P29" s="1120"/>
      <c r="Q29" s="1120"/>
      <c r="R29" s="1120"/>
      <c r="S29" s="1120"/>
      <c r="T29" s="367"/>
      <c r="U29" s="367"/>
      <c r="V29" s="367"/>
      <c r="W29" s="367"/>
      <c r="X29" s="1120"/>
      <c r="Y29" s="1120"/>
      <c r="Z29" s="1120">
        <f t="shared" si="0"/>
        <v>4</v>
      </c>
      <c r="AA29" s="1120">
        <f t="shared" si="0"/>
        <v>4</v>
      </c>
      <c r="AB29" s="1113">
        <f t="shared" si="6"/>
        <v>0.05</v>
      </c>
      <c r="AC29" s="1113">
        <f t="shared" si="7"/>
        <v>2.4399999999999998E-2</v>
      </c>
      <c r="AD29" s="1119"/>
      <c r="AE29" s="1122"/>
      <c r="AF29" s="1122"/>
      <c r="AG29" s="1122"/>
      <c r="AH29" s="1108">
        <v>25</v>
      </c>
      <c r="AI29" s="1119">
        <v>2</v>
      </c>
      <c r="AJ29" s="1137">
        <v>6.1</v>
      </c>
      <c r="AK29" s="1122"/>
    </row>
    <row r="30" spans="1:37" ht="15" customHeight="1" x14ac:dyDescent="0.25">
      <c r="A30" s="1115">
        <v>1</v>
      </c>
      <c r="B30" s="1116"/>
      <c r="C30" s="1133" t="s">
        <v>868</v>
      </c>
      <c r="D30" s="703" t="s">
        <v>29</v>
      </c>
      <c r="E30" s="703"/>
      <c r="F30" s="1118"/>
      <c r="G30" s="1119"/>
      <c r="H30" s="1120"/>
      <c r="I30" s="1120"/>
      <c r="J30" s="1112">
        <v>4</v>
      </c>
      <c r="K30" s="1112">
        <f t="shared" si="8"/>
        <v>4</v>
      </c>
      <c r="L30" s="1120"/>
      <c r="M30" s="1120"/>
      <c r="N30" s="1112"/>
      <c r="O30" s="1112"/>
      <c r="P30" s="1120"/>
      <c r="Q30" s="1120"/>
      <c r="R30" s="1120"/>
      <c r="S30" s="1120"/>
      <c r="T30" s="318"/>
      <c r="U30" s="318"/>
      <c r="V30" s="318"/>
      <c r="W30" s="318"/>
      <c r="X30" s="1112"/>
      <c r="Y30" s="1112"/>
      <c r="Z30" s="1112">
        <f t="shared" si="0"/>
        <v>4</v>
      </c>
      <c r="AA30" s="1112">
        <f t="shared" si="0"/>
        <v>4</v>
      </c>
      <c r="AB30" s="1121">
        <f t="shared" si="6"/>
        <v>2.5999999999999999E-2</v>
      </c>
      <c r="AC30" s="1121">
        <f t="shared" si="7"/>
        <v>2.5999999999999999E-2</v>
      </c>
      <c r="AD30" s="1119"/>
      <c r="AE30" s="1122"/>
      <c r="AF30" s="1122"/>
      <c r="AG30" s="1122"/>
      <c r="AH30" s="1123">
        <v>6.5</v>
      </c>
      <c r="AI30" s="703">
        <v>1</v>
      </c>
      <c r="AJ30" s="1124">
        <v>6.5</v>
      </c>
      <c r="AK30" s="1122"/>
    </row>
    <row r="31" spans="1:37" s="1132" customFormat="1" ht="15" customHeight="1" x14ac:dyDescent="0.25">
      <c r="A31" s="1134"/>
      <c r="B31" s="1139"/>
      <c r="C31" s="1136" t="s">
        <v>30</v>
      </c>
      <c r="D31" s="1119" t="s">
        <v>29</v>
      </c>
      <c r="E31" s="1119"/>
      <c r="F31" s="1140"/>
      <c r="G31" s="1119"/>
      <c r="H31" s="1120"/>
      <c r="I31" s="1120"/>
      <c r="J31" s="1120">
        <f>SUM(J30)</f>
        <v>4</v>
      </c>
      <c r="K31" s="1120">
        <f t="shared" si="8"/>
        <v>4</v>
      </c>
      <c r="L31" s="1120"/>
      <c r="M31" s="1120"/>
      <c r="N31" s="1120"/>
      <c r="O31" s="1120"/>
      <c r="P31" s="1120"/>
      <c r="Q31" s="1120"/>
      <c r="R31" s="1120"/>
      <c r="S31" s="1120"/>
      <c r="T31" s="367"/>
      <c r="U31" s="367"/>
      <c r="V31" s="367"/>
      <c r="W31" s="367"/>
      <c r="X31" s="1120"/>
      <c r="Y31" s="1120"/>
      <c r="Z31" s="1120">
        <f t="shared" ref="Z31:AA31" si="9">J31+N31+R31+V31</f>
        <v>4</v>
      </c>
      <c r="AA31" s="1120">
        <f t="shared" si="9"/>
        <v>4</v>
      </c>
      <c r="AB31" s="1113">
        <f t="shared" si="6"/>
        <v>2.5999999999999999E-2</v>
      </c>
      <c r="AC31" s="1113">
        <f t="shared" si="7"/>
        <v>2.5999999999999999E-2</v>
      </c>
      <c r="AD31" s="1119"/>
      <c r="AE31" s="1122"/>
      <c r="AF31" s="1122"/>
      <c r="AG31" s="1122"/>
      <c r="AH31" s="1138">
        <v>6.5</v>
      </c>
      <c r="AI31" s="1119">
        <v>1</v>
      </c>
      <c r="AJ31" s="1137">
        <v>6.5</v>
      </c>
      <c r="AK31" s="1122"/>
    </row>
    <row r="32" spans="1:37" ht="15" customHeight="1" x14ac:dyDescent="0.25">
      <c r="A32" s="1115"/>
      <c r="B32" s="1139"/>
      <c r="C32" s="1138" t="s">
        <v>869</v>
      </c>
      <c r="D32" s="1128"/>
      <c r="E32" s="703"/>
      <c r="F32" s="703"/>
      <c r="G32" s="703"/>
      <c r="H32" s="1112"/>
      <c r="I32" s="1112"/>
      <c r="J32" s="1112"/>
      <c r="K32" s="1112"/>
      <c r="L32" s="1112"/>
      <c r="M32" s="1112"/>
      <c r="N32" s="1141"/>
      <c r="O32" s="1112"/>
      <c r="P32" s="1112"/>
      <c r="Q32" s="1112"/>
      <c r="R32" s="1112"/>
      <c r="S32" s="1112"/>
      <c r="T32" s="318"/>
      <c r="U32" s="318"/>
      <c r="V32" s="318"/>
      <c r="W32" s="318"/>
      <c r="X32" s="1112"/>
      <c r="Y32" s="1112"/>
      <c r="Z32" s="1112"/>
      <c r="AA32" s="1112"/>
      <c r="AB32" s="1121"/>
      <c r="AC32" s="1121"/>
      <c r="AD32" s="703"/>
      <c r="AE32" s="1142"/>
      <c r="AF32" s="1142"/>
      <c r="AG32" s="1142"/>
      <c r="AH32" s="1129"/>
      <c r="AI32" s="703"/>
      <c r="AJ32" s="1124"/>
      <c r="AK32" s="1142"/>
    </row>
    <row r="33" spans="1:37" ht="15" customHeight="1" x14ac:dyDescent="0.25">
      <c r="A33" s="1115">
        <v>1</v>
      </c>
      <c r="B33" s="703" t="s">
        <v>870</v>
      </c>
      <c r="C33" s="1143" t="s">
        <v>871</v>
      </c>
      <c r="D33" s="1128" t="s">
        <v>29</v>
      </c>
      <c r="E33" s="703">
        <v>1</v>
      </c>
      <c r="F33" s="703">
        <v>88</v>
      </c>
      <c r="G33" s="703">
        <v>11</v>
      </c>
      <c r="H33" s="1112"/>
      <c r="I33" s="1112"/>
      <c r="J33" s="1112">
        <v>3</v>
      </c>
      <c r="K33" s="1112">
        <f>SUM(J33,,)</f>
        <v>3</v>
      </c>
      <c r="L33" s="1112"/>
      <c r="M33" s="1112"/>
      <c r="N33" s="1112"/>
      <c r="O33" s="1112"/>
      <c r="P33" s="1112"/>
      <c r="Q33" s="1112"/>
      <c r="R33" s="1112"/>
      <c r="S33" s="1112"/>
      <c r="T33" s="318"/>
      <c r="U33" s="318"/>
      <c r="V33" s="318"/>
      <c r="W33" s="318"/>
      <c r="X33" s="1112"/>
      <c r="Y33" s="1112"/>
      <c r="Z33" s="1112">
        <f t="shared" ref="Z33:AA34" si="10">J33+N33+R33+V33</f>
        <v>3</v>
      </c>
      <c r="AA33" s="1112">
        <f t="shared" si="10"/>
        <v>3</v>
      </c>
      <c r="AB33" s="1121">
        <f>AH33/AI33*AA33/1000</f>
        <v>2.2499999999999999E-2</v>
      </c>
      <c r="AC33" s="1121">
        <f>AJ33*AA33/1000</f>
        <v>1.4999999999999999E-2</v>
      </c>
      <c r="AD33" s="703"/>
      <c r="AE33" s="1142"/>
      <c r="AF33" s="1142"/>
      <c r="AG33" s="1142"/>
      <c r="AH33" s="1129">
        <v>60</v>
      </c>
      <c r="AI33" s="703">
        <v>8</v>
      </c>
      <c r="AJ33" s="1144">
        <v>5</v>
      </c>
      <c r="AK33" s="1142"/>
    </row>
    <row r="34" spans="1:37" s="1132" customFormat="1" ht="15" customHeight="1" x14ac:dyDescent="0.25">
      <c r="A34" s="1134"/>
      <c r="B34" s="1135"/>
      <c r="C34" s="1136" t="s">
        <v>30</v>
      </c>
      <c r="D34" s="1109" t="s">
        <v>29</v>
      </c>
      <c r="E34" s="1119"/>
      <c r="F34" s="1119"/>
      <c r="G34" s="1119"/>
      <c r="H34" s="1120"/>
      <c r="I34" s="1120"/>
      <c r="J34" s="1120">
        <f>SUM(J33)</f>
        <v>3</v>
      </c>
      <c r="K34" s="1120">
        <f>SUM(J34,,)</f>
        <v>3</v>
      </c>
      <c r="L34" s="1120"/>
      <c r="M34" s="1120"/>
      <c r="N34" s="1120"/>
      <c r="O34" s="1120"/>
      <c r="P34" s="1120"/>
      <c r="Q34" s="1120"/>
      <c r="R34" s="1120"/>
      <c r="S34" s="1120"/>
      <c r="T34" s="367"/>
      <c r="U34" s="367"/>
      <c r="V34" s="367"/>
      <c r="W34" s="367"/>
      <c r="X34" s="1120"/>
      <c r="Y34" s="1120"/>
      <c r="Z34" s="1120">
        <f t="shared" si="10"/>
        <v>3</v>
      </c>
      <c r="AA34" s="1120">
        <f t="shared" si="10"/>
        <v>3</v>
      </c>
      <c r="AB34" s="1113">
        <f>AH34/AI34*AA34/1000</f>
        <v>2.2499999999999999E-2</v>
      </c>
      <c r="AC34" s="1113">
        <f>AJ34*AA34/1000</f>
        <v>1.4999999999999999E-2</v>
      </c>
      <c r="AD34" s="1119"/>
      <c r="AE34" s="1122"/>
      <c r="AF34" s="1122"/>
      <c r="AG34" s="1122"/>
      <c r="AH34" s="1108">
        <v>60</v>
      </c>
      <c r="AI34" s="1119">
        <v>8</v>
      </c>
      <c r="AJ34" s="1145">
        <v>5</v>
      </c>
      <c r="AK34" s="1122"/>
    </row>
    <row r="35" spans="1:37" ht="15" customHeight="1" x14ac:dyDescent="0.25">
      <c r="A35" s="1108"/>
      <c r="B35" s="1146"/>
      <c r="C35" s="1108" t="s">
        <v>129</v>
      </c>
      <c r="D35" s="1109"/>
      <c r="E35" s="1108"/>
      <c r="F35" s="1108"/>
      <c r="G35" s="1108"/>
      <c r="H35" s="1111"/>
      <c r="I35" s="1111"/>
      <c r="J35" s="1111"/>
      <c r="K35" s="1111"/>
      <c r="L35" s="1111"/>
      <c r="M35" s="1111"/>
      <c r="N35" s="1111"/>
      <c r="O35" s="1111"/>
      <c r="P35" s="1111"/>
      <c r="Q35" s="1111"/>
      <c r="R35" s="1111"/>
      <c r="S35" s="1111"/>
      <c r="T35" s="318"/>
      <c r="U35" s="318"/>
      <c r="V35" s="318"/>
      <c r="W35" s="318"/>
      <c r="X35" s="1112"/>
      <c r="Y35" s="1112"/>
      <c r="Z35" s="1112"/>
      <c r="AA35" s="1112"/>
      <c r="AB35" s="1113"/>
      <c r="AC35" s="1113"/>
      <c r="AD35" s="1108"/>
      <c r="AE35" s="1108"/>
      <c r="AF35" s="1126"/>
      <c r="AG35" s="1126"/>
      <c r="AH35" s="1108"/>
      <c r="AI35" s="1108"/>
      <c r="AJ35" s="1145"/>
      <c r="AK35" s="1146"/>
    </row>
    <row r="36" spans="1:37" ht="15" customHeight="1" x14ac:dyDescent="0.25">
      <c r="A36" s="1129">
        <v>1</v>
      </c>
      <c r="B36" s="1129" t="s">
        <v>872</v>
      </c>
      <c r="C36" s="1147" t="s">
        <v>873</v>
      </c>
      <c r="D36" s="1128" t="s">
        <v>29</v>
      </c>
      <c r="E36" s="1129">
        <v>1</v>
      </c>
      <c r="F36" s="1148">
        <v>87</v>
      </c>
      <c r="G36" s="1108"/>
      <c r="H36" s="1130"/>
      <c r="I36" s="1111"/>
      <c r="J36" s="1130">
        <v>2</v>
      </c>
      <c r="K36" s="1130">
        <f t="shared" ref="K36:K44" si="11">SUM(J36,M36,L36)</f>
        <v>2</v>
      </c>
      <c r="L36" s="1111"/>
      <c r="M36" s="1111"/>
      <c r="N36" s="1130"/>
      <c r="O36" s="1130"/>
      <c r="P36" s="1111"/>
      <c r="Q36" s="1111"/>
      <c r="R36" s="1130"/>
      <c r="S36" s="1130"/>
      <c r="T36" s="318"/>
      <c r="U36" s="318"/>
      <c r="V36" s="318"/>
      <c r="W36" s="318"/>
      <c r="X36" s="1112"/>
      <c r="Y36" s="1112"/>
      <c r="Z36" s="1112">
        <f t="shared" ref="Z36:AA46" si="12">J36+N36+R36+V36</f>
        <v>2</v>
      </c>
      <c r="AA36" s="1112">
        <f t="shared" si="12"/>
        <v>2</v>
      </c>
      <c r="AB36" s="1121">
        <f t="shared" ref="AB36:AB44" si="13">(AA36*AH36/1000)/AI36</f>
        <v>6.6666666666666664E-4</v>
      </c>
      <c r="AC36" s="1121">
        <f t="shared" ref="AC36:AC44" si="14">AA36*AJ36/1000</f>
        <v>4.0000000000000003E-5</v>
      </c>
      <c r="AD36" s="1149" t="s">
        <v>131</v>
      </c>
      <c r="AE36" s="1129"/>
      <c r="AF36" s="1150"/>
      <c r="AG36" s="1150"/>
      <c r="AH36" s="1129">
        <v>14</v>
      </c>
      <c r="AI36" s="1129">
        <v>42</v>
      </c>
      <c r="AJ36" s="1144">
        <v>0.02</v>
      </c>
      <c r="AK36" s="1151"/>
    </row>
    <row r="37" spans="1:37" ht="15" customHeight="1" x14ac:dyDescent="0.25">
      <c r="A37" s="1129">
        <v>2</v>
      </c>
      <c r="B37" s="1129" t="s">
        <v>872</v>
      </c>
      <c r="C37" s="1147" t="s">
        <v>873</v>
      </c>
      <c r="D37" s="1128" t="s">
        <v>29</v>
      </c>
      <c r="E37" s="1129">
        <v>8</v>
      </c>
      <c r="F37" s="1148">
        <v>90</v>
      </c>
      <c r="G37" s="1108"/>
      <c r="H37" s="1130"/>
      <c r="I37" s="1111"/>
      <c r="J37" s="1130">
        <v>4</v>
      </c>
      <c r="K37" s="1130">
        <f t="shared" si="11"/>
        <v>4</v>
      </c>
      <c r="L37" s="1111"/>
      <c r="M37" s="1111"/>
      <c r="N37" s="1130"/>
      <c r="O37" s="1130"/>
      <c r="P37" s="1111"/>
      <c r="Q37" s="1111"/>
      <c r="R37" s="1130"/>
      <c r="S37" s="1130"/>
      <c r="T37" s="318"/>
      <c r="U37" s="318"/>
      <c r="V37" s="318"/>
      <c r="W37" s="318"/>
      <c r="X37" s="1112"/>
      <c r="Y37" s="1112"/>
      <c r="Z37" s="1112">
        <f t="shared" si="12"/>
        <v>4</v>
      </c>
      <c r="AA37" s="1112">
        <f t="shared" si="12"/>
        <v>4</v>
      </c>
      <c r="AB37" s="1121">
        <f t="shared" si="13"/>
        <v>1.3333333333333333E-3</v>
      </c>
      <c r="AC37" s="1121">
        <f t="shared" si="14"/>
        <v>8.0000000000000007E-5</v>
      </c>
      <c r="AD37" s="1149" t="s">
        <v>131</v>
      </c>
      <c r="AE37" s="1129"/>
      <c r="AF37" s="1150"/>
      <c r="AG37" s="1150"/>
      <c r="AH37" s="1129">
        <v>14</v>
      </c>
      <c r="AI37" s="1129">
        <v>42</v>
      </c>
      <c r="AJ37" s="1144">
        <v>0.02</v>
      </c>
      <c r="AK37" s="1151"/>
    </row>
    <row r="38" spans="1:37" ht="15" customHeight="1" x14ac:dyDescent="0.25">
      <c r="A38" s="1129">
        <v>3</v>
      </c>
      <c r="B38" s="1129" t="s">
        <v>872</v>
      </c>
      <c r="C38" s="1147" t="s">
        <v>873</v>
      </c>
      <c r="D38" s="1128" t="s">
        <v>29</v>
      </c>
      <c r="E38" s="1129">
        <v>2</v>
      </c>
      <c r="F38" s="1148">
        <v>91</v>
      </c>
      <c r="G38" s="1108"/>
      <c r="H38" s="1130"/>
      <c r="I38" s="1111"/>
      <c r="J38" s="1130">
        <v>16</v>
      </c>
      <c r="K38" s="1130">
        <f t="shared" si="11"/>
        <v>16</v>
      </c>
      <c r="L38" s="1111"/>
      <c r="M38" s="1111"/>
      <c r="N38" s="1130"/>
      <c r="O38" s="1130"/>
      <c r="P38" s="1111"/>
      <c r="Q38" s="1111"/>
      <c r="R38" s="1130"/>
      <c r="S38" s="1130"/>
      <c r="T38" s="318"/>
      <c r="U38" s="318"/>
      <c r="V38" s="318"/>
      <c r="W38" s="318"/>
      <c r="X38" s="1112"/>
      <c r="Y38" s="1112"/>
      <c r="Z38" s="1112">
        <f t="shared" si="12"/>
        <v>16</v>
      </c>
      <c r="AA38" s="1112">
        <f t="shared" si="12"/>
        <v>16</v>
      </c>
      <c r="AB38" s="1121">
        <f t="shared" si="13"/>
        <v>5.3333333333333332E-3</v>
      </c>
      <c r="AC38" s="1121">
        <f t="shared" si="14"/>
        <v>3.2000000000000003E-4</v>
      </c>
      <c r="AD38" s="1149" t="s">
        <v>131</v>
      </c>
      <c r="AE38" s="1129"/>
      <c r="AF38" s="1150"/>
      <c r="AG38" s="1150"/>
      <c r="AH38" s="1129">
        <v>14</v>
      </c>
      <c r="AI38" s="1129">
        <v>42</v>
      </c>
      <c r="AJ38" s="1144">
        <v>0.02</v>
      </c>
      <c r="AK38" s="1151"/>
    </row>
    <row r="39" spans="1:37" ht="15" customHeight="1" x14ac:dyDescent="0.25">
      <c r="A39" s="1129">
        <v>4</v>
      </c>
      <c r="B39" s="1129" t="s">
        <v>872</v>
      </c>
      <c r="C39" s="1147" t="s">
        <v>873</v>
      </c>
      <c r="D39" s="1128" t="s">
        <v>29</v>
      </c>
      <c r="E39" s="1129">
        <v>3</v>
      </c>
      <c r="F39" s="1148">
        <v>91</v>
      </c>
      <c r="G39" s="1108"/>
      <c r="H39" s="1130"/>
      <c r="I39" s="1111"/>
      <c r="J39" s="1130">
        <v>2</v>
      </c>
      <c r="K39" s="1130">
        <f t="shared" si="11"/>
        <v>2</v>
      </c>
      <c r="L39" s="1111"/>
      <c r="M39" s="1111"/>
      <c r="N39" s="1130"/>
      <c r="O39" s="1130"/>
      <c r="P39" s="1111"/>
      <c r="Q39" s="1111"/>
      <c r="R39" s="1130"/>
      <c r="S39" s="1130"/>
      <c r="T39" s="318"/>
      <c r="U39" s="318"/>
      <c r="V39" s="318"/>
      <c r="W39" s="318"/>
      <c r="X39" s="1112"/>
      <c r="Y39" s="1112"/>
      <c r="Z39" s="1112">
        <f t="shared" si="12"/>
        <v>2</v>
      </c>
      <c r="AA39" s="1112">
        <f t="shared" si="12"/>
        <v>2</v>
      </c>
      <c r="AB39" s="1121">
        <f t="shared" si="13"/>
        <v>6.6666666666666664E-4</v>
      </c>
      <c r="AC39" s="1121">
        <f t="shared" si="14"/>
        <v>4.0000000000000003E-5</v>
      </c>
      <c r="AD39" s="1149" t="s">
        <v>131</v>
      </c>
      <c r="AE39" s="1129"/>
      <c r="AF39" s="1150"/>
      <c r="AG39" s="1150"/>
      <c r="AH39" s="1129">
        <v>14</v>
      </c>
      <c r="AI39" s="1129">
        <v>42</v>
      </c>
      <c r="AJ39" s="1144">
        <v>0.02</v>
      </c>
      <c r="AK39" s="1151"/>
    </row>
    <row r="40" spans="1:37" ht="15" customHeight="1" x14ac:dyDescent="0.25">
      <c r="A40" s="1129">
        <v>5</v>
      </c>
      <c r="B40" s="1129" t="s">
        <v>872</v>
      </c>
      <c r="C40" s="1147" t="s">
        <v>873</v>
      </c>
      <c r="D40" s="1128" t="s">
        <v>29</v>
      </c>
      <c r="E40" s="1129">
        <v>4</v>
      </c>
      <c r="F40" s="1148">
        <v>91</v>
      </c>
      <c r="G40" s="1108"/>
      <c r="H40" s="1130"/>
      <c r="I40" s="1111"/>
      <c r="J40" s="1130">
        <v>4</v>
      </c>
      <c r="K40" s="1130">
        <f t="shared" si="11"/>
        <v>4</v>
      </c>
      <c r="L40" s="1111"/>
      <c r="M40" s="1111"/>
      <c r="N40" s="1130"/>
      <c r="O40" s="1130"/>
      <c r="P40" s="1111"/>
      <c r="Q40" s="1111"/>
      <c r="R40" s="1130"/>
      <c r="S40" s="1130"/>
      <c r="T40" s="318"/>
      <c r="U40" s="318"/>
      <c r="V40" s="318"/>
      <c r="W40" s="318"/>
      <c r="X40" s="1112"/>
      <c r="Y40" s="1112"/>
      <c r="Z40" s="1112">
        <f t="shared" si="12"/>
        <v>4</v>
      </c>
      <c r="AA40" s="1112">
        <f t="shared" si="12"/>
        <v>4</v>
      </c>
      <c r="AB40" s="1121">
        <f t="shared" si="13"/>
        <v>1.3333333333333333E-3</v>
      </c>
      <c r="AC40" s="1121">
        <f t="shared" si="14"/>
        <v>8.0000000000000007E-5</v>
      </c>
      <c r="AD40" s="1149" t="s">
        <v>131</v>
      </c>
      <c r="AE40" s="1129"/>
      <c r="AF40" s="1150"/>
      <c r="AG40" s="1150"/>
      <c r="AH40" s="1129">
        <v>14</v>
      </c>
      <c r="AI40" s="1129">
        <v>42</v>
      </c>
      <c r="AJ40" s="1144">
        <v>0.02</v>
      </c>
      <c r="AK40" s="1151"/>
    </row>
    <row r="41" spans="1:37" ht="15" customHeight="1" x14ac:dyDescent="0.25">
      <c r="A41" s="1129">
        <v>6</v>
      </c>
      <c r="B41" s="1129" t="s">
        <v>872</v>
      </c>
      <c r="C41" s="1147" t="s">
        <v>873</v>
      </c>
      <c r="D41" s="1128" t="s">
        <v>29</v>
      </c>
      <c r="E41" s="1129">
        <v>2</v>
      </c>
      <c r="F41" s="1148">
        <v>98</v>
      </c>
      <c r="G41" s="1108"/>
      <c r="H41" s="1130"/>
      <c r="I41" s="1111"/>
      <c r="J41" s="1130">
        <v>90</v>
      </c>
      <c r="K41" s="1130">
        <f t="shared" si="11"/>
        <v>90</v>
      </c>
      <c r="L41" s="1111"/>
      <c r="M41" s="1111"/>
      <c r="N41" s="1130"/>
      <c r="O41" s="1130"/>
      <c r="P41" s="1111"/>
      <c r="Q41" s="1111"/>
      <c r="R41" s="1130"/>
      <c r="S41" s="1130"/>
      <c r="T41" s="318"/>
      <c r="U41" s="318"/>
      <c r="V41" s="318"/>
      <c r="W41" s="318"/>
      <c r="X41" s="1112"/>
      <c r="Y41" s="1112"/>
      <c r="Z41" s="1112">
        <f t="shared" si="12"/>
        <v>90</v>
      </c>
      <c r="AA41" s="1112">
        <f t="shared" si="12"/>
        <v>90</v>
      </c>
      <c r="AB41" s="1121">
        <f t="shared" si="13"/>
        <v>0.03</v>
      </c>
      <c r="AC41" s="1121">
        <f t="shared" si="14"/>
        <v>1.8E-3</v>
      </c>
      <c r="AD41" s="1149" t="s">
        <v>131</v>
      </c>
      <c r="AE41" s="1129"/>
      <c r="AF41" s="1150"/>
      <c r="AG41" s="1150"/>
      <c r="AH41" s="1129">
        <v>14</v>
      </c>
      <c r="AI41" s="1129">
        <v>42</v>
      </c>
      <c r="AJ41" s="1144">
        <v>0.02</v>
      </c>
      <c r="AK41" s="1151"/>
    </row>
    <row r="42" spans="1:37" ht="15" customHeight="1" x14ac:dyDescent="0.25">
      <c r="A42" s="1129">
        <v>7</v>
      </c>
      <c r="B42" s="1129" t="s">
        <v>872</v>
      </c>
      <c r="C42" s="1147" t="s">
        <v>873</v>
      </c>
      <c r="D42" s="1128" t="s">
        <v>29</v>
      </c>
      <c r="E42" s="1129">
        <v>1</v>
      </c>
      <c r="F42" s="1148">
        <v>1</v>
      </c>
      <c r="G42" s="1108"/>
      <c r="H42" s="1130"/>
      <c r="I42" s="1111"/>
      <c r="J42" s="1130">
        <v>36</v>
      </c>
      <c r="K42" s="1130">
        <f t="shared" si="11"/>
        <v>36</v>
      </c>
      <c r="L42" s="1111"/>
      <c r="M42" s="1111"/>
      <c r="N42" s="1130"/>
      <c r="O42" s="1130"/>
      <c r="P42" s="1111"/>
      <c r="Q42" s="1111"/>
      <c r="R42" s="1130"/>
      <c r="S42" s="1130"/>
      <c r="T42" s="318"/>
      <c r="U42" s="318"/>
      <c r="V42" s="318"/>
      <c r="W42" s="318"/>
      <c r="X42" s="1112"/>
      <c r="Y42" s="1112"/>
      <c r="Z42" s="1112">
        <f t="shared" si="12"/>
        <v>36</v>
      </c>
      <c r="AA42" s="1112">
        <f t="shared" si="12"/>
        <v>36</v>
      </c>
      <c r="AB42" s="1121">
        <f t="shared" si="13"/>
        <v>1.2E-2</v>
      </c>
      <c r="AC42" s="1121">
        <f t="shared" si="14"/>
        <v>7.1999999999999994E-4</v>
      </c>
      <c r="AD42" s="1149" t="s">
        <v>131</v>
      </c>
      <c r="AE42" s="1129"/>
      <c r="AF42" s="1150"/>
      <c r="AG42" s="1150"/>
      <c r="AH42" s="1129">
        <v>14</v>
      </c>
      <c r="AI42" s="1129">
        <v>42</v>
      </c>
      <c r="AJ42" s="1144">
        <v>0.02</v>
      </c>
      <c r="AK42" s="1151"/>
    </row>
    <row r="43" spans="1:37" ht="15" customHeight="1" x14ac:dyDescent="0.25">
      <c r="A43" s="1129">
        <v>8</v>
      </c>
      <c r="B43" s="1129" t="s">
        <v>872</v>
      </c>
      <c r="C43" s="1147" t="s">
        <v>873</v>
      </c>
      <c r="D43" s="1128" t="s">
        <v>29</v>
      </c>
      <c r="E43" s="1129">
        <v>1</v>
      </c>
      <c r="F43" s="1148">
        <v>3</v>
      </c>
      <c r="G43" s="1108"/>
      <c r="H43" s="1130"/>
      <c r="I43" s="1111"/>
      <c r="J43" s="1130">
        <v>24</v>
      </c>
      <c r="K43" s="1130">
        <f t="shared" si="11"/>
        <v>24</v>
      </c>
      <c r="L43" s="1111"/>
      <c r="M43" s="1111"/>
      <c r="N43" s="1130"/>
      <c r="O43" s="1130"/>
      <c r="P43" s="1111"/>
      <c r="Q43" s="1111"/>
      <c r="R43" s="1130"/>
      <c r="S43" s="1130"/>
      <c r="T43" s="318"/>
      <c r="U43" s="318"/>
      <c r="V43" s="318"/>
      <c r="W43" s="318"/>
      <c r="X43" s="1112"/>
      <c r="Y43" s="1112"/>
      <c r="Z43" s="1112">
        <f t="shared" si="12"/>
        <v>24</v>
      </c>
      <c r="AA43" s="1112">
        <f t="shared" si="12"/>
        <v>24</v>
      </c>
      <c r="AB43" s="1121">
        <f t="shared" si="13"/>
        <v>8.0000000000000002E-3</v>
      </c>
      <c r="AC43" s="1121">
        <f t="shared" si="14"/>
        <v>4.7999999999999996E-4</v>
      </c>
      <c r="AD43" s="1149" t="s">
        <v>131</v>
      </c>
      <c r="AE43" s="1129"/>
      <c r="AF43" s="1150"/>
      <c r="AG43" s="1150"/>
      <c r="AH43" s="1129">
        <v>14</v>
      </c>
      <c r="AI43" s="1129">
        <v>42</v>
      </c>
      <c r="AJ43" s="1144">
        <v>0.02</v>
      </c>
      <c r="AK43" s="1151"/>
    </row>
    <row r="44" spans="1:37" ht="15" customHeight="1" x14ac:dyDescent="0.25">
      <c r="A44" s="1129">
        <v>9</v>
      </c>
      <c r="B44" s="1129" t="s">
        <v>872</v>
      </c>
      <c r="C44" s="1147" t="s">
        <v>873</v>
      </c>
      <c r="D44" s="1128" t="s">
        <v>29</v>
      </c>
      <c r="E44" s="1129">
        <v>1</v>
      </c>
      <c r="F44" s="1148">
        <v>6</v>
      </c>
      <c r="G44" s="1108"/>
      <c r="H44" s="1130"/>
      <c r="I44" s="1111"/>
      <c r="J44" s="1130">
        <v>14</v>
      </c>
      <c r="K44" s="1130">
        <f t="shared" si="11"/>
        <v>14</v>
      </c>
      <c r="L44" s="1111"/>
      <c r="M44" s="1111"/>
      <c r="N44" s="1130"/>
      <c r="O44" s="1130"/>
      <c r="P44" s="1111"/>
      <c r="Q44" s="1111"/>
      <c r="R44" s="1130"/>
      <c r="S44" s="1130"/>
      <c r="T44" s="318"/>
      <c r="U44" s="318"/>
      <c r="V44" s="318"/>
      <c r="W44" s="318"/>
      <c r="X44" s="1112"/>
      <c r="Y44" s="1112"/>
      <c r="Z44" s="1112">
        <f t="shared" si="12"/>
        <v>14</v>
      </c>
      <c r="AA44" s="1112">
        <f t="shared" si="12"/>
        <v>14</v>
      </c>
      <c r="AB44" s="1121">
        <f t="shared" si="13"/>
        <v>4.6666666666666671E-3</v>
      </c>
      <c r="AC44" s="1121">
        <f t="shared" si="14"/>
        <v>2.8000000000000003E-4</v>
      </c>
      <c r="AD44" s="1149" t="s">
        <v>131</v>
      </c>
      <c r="AE44" s="1129"/>
      <c r="AF44" s="1150"/>
      <c r="AG44" s="1150"/>
      <c r="AH44" s="1129">
        <v>14</v>
      </c>
      <c r="AI44" s="1129">
        <v>42</v>
      </c>
      <c r="AJ44" s="1144">
        <v>0.02</v>
      </c>
      <c r="AK44" s="1151"/>
    </row>
    <row r="45" spans="1:37" ht="15" customHeight="1" x14ac:dyDescent="0.25">
      <c r="A45" s="1129">
        <v>10</v>
      </c>
      <c r="B45" s="1129" t="s">
        <v>872</v>
      </c>
      <c r="C45" s="1147" t="s">
        <v>873</v>
      </c>
      <c r="D45" s="1128" t="s">
        <v>29</v>
      </c>
      <c r="E45" s="1129">
        <v>0</v>
      </c>
      <c r="F45" s="1148">
        <v>0</v>
      </c>
      <c r="G45" s="1108"/>
      <c r="H45" s="1130"/>
      <c r="I45" s="1111"/>
      <c r="J45" s="1130"/>
      <c r="K45" s="1130">
        <f>SUM(J45,M45,L45)</f>
        <v>0</v>
      </c>
      <c r="L45" s="1111"/>
      <c r="M45" s="1111"/>
      <c r="N45" s="1130"/>
      <c r="O45" s="1130"/>
      <c r="P45" s="1111"/>
      <c r="Q45" s="1111"/>
      <c r="R45" s="1130"/>
      <c r="S45" s="1130"/>
      <c r="T45" s="318"/>
      <c r="U45" s="318"/>
      <c r="V45" s="318">
        <v>6</v>
      </c>
      <c r="W45" s="318">
        <f>SUM(T45:V45)</f>
        <v>6</v>
      </c>
      <c r="X45" s="1112"/>
      <c r="Y45" s="1112"/>
      <c r="Z45" s="1112">
        <f t="shared" si="12"/>
        <v>6</v>
      </c>
      <c r="AA45" s="1112">
        <f t="shared" si="12"/>
        <v>6</v>
      </c>
      <c r="AB45" s="1121">
        <f>(AA45*AH45/1000)/AI45</f>
        <v>2E-3</v>
      </c>
      <c r="AC45" s="1121">
        <f>AA45*AJ45/1000</f>
        <v>1.1999999999999999E-4</v>
      </c>
      <c r="AD45" s="1149" t="s">
        <v>131</v>
      </c>
      <c r="AE45" s="1129"/>
      <c r="AF45" s="1150"/>
      <c r="AG45" s="1150"/>
      <c r="AH45" s="1129">
        <v>14</v>
      </c>
      <c r="AI45" s="1129">
        <v>42</v>
      </c>
      <c r="AJ45" s="1144">
        <v>0.02</v>
      </c>
      <c r="AK45" s="1151"/>
    </row>
    <row r="46" spans="1:37" s="1132" customFormat="1" ht="15" customHeight="1" x14ac:dyDescent="0.25">
      <c r="A46" s="1108"/>
      <c r="B46" s="1146"/>
      <c r="C46" s="1126" t="s">
        <v>30</v>
      </c>
      <c r="D46" s="1109" t="s">
        <v>29</v>
      </c>
      <c r="E46" s="1108"/>
      <c r="F46" s="1108"/>
      <c r="G46" s="1108"/>
      <c r="H46" s="1111"/>
      <c r="I46" s="1111"/>
      <c r="J46" s="1111">
        <f>SUM(J36:J44)</f>
        <v>192</v>
      </c>
      <c r="K46" s="1111">
        <f t="shared" ref="K46" si="15">SUM(J46,M46,L46)</f>
        <v>192</v>
      </c>
      <c r="L46" s="1111"/>
      <c r="M46" s="1111"/>
      <c r="N46" s="1111"/>
      <c r="O46" s="1111"/>
      <c r="P46" s="1111"/>
      <c r="Q46" s="1111"/>
      <c r="R46" s="1111"/>
      <c r="S46" s="1111"/>
      <c r="T46" s="367"/>
      <c r="U46" s="367"/>
      <c r="V46" s="367">
        <f>SUM(V36:V45)</f>
        <v>6</v>
      </c>
      <c r="W46" s="367">
        <f>SUM(W36:W45)</f>
        <v>6</v>
      </c>
      <c r="X46" s="1120"/>
      <c r="Y46" s="1120"/>
      <c r="Z46" s="1120">
        <f t="shared" si="12"/>
        <v>198</v>
      </c>
      <c r="AA46" s="1120">
        <f t="shared" si="12"/>
        <v>198</v>
      </c>
      <c r="AB46" s="1113">
        <f t="shared" ref="AB46" si="16">(AA46*AH46/1000)/AI46</f>
        <v>6.5999999999999989E-2</v>
      </c>
      <c r="AC46" s="1113">
        <f t="shared" ref="AC46" si="17">AA46*AJ46/1000</f>
        <v>3.96E-3</v>
      </c>
      <c r="AD46" s="1152"/>
      <c r="AE46" s="1108"/>
      <c r="AF46" s="1126"/>
      <c r="AG46" s="1126"/>
      <c r="AH46" s="1108">
        <v>14</v>
      </c>
      <c r="AI46" s="1108">
        <v>42</v>
      </c>
      <c r="AJ46" s="1145">
        <v>0.02</v>
      </c>
      <c r="AK46" s="1146"/>
    </row>
    <row r="47" spans="1:37" s="1161" customFormat="1" ht="12.75" customHeight="1" x14ac:dyDescent="0.25">
      <c r="A47" s="1153">
        <v>1</v>
      </c>
      <c r="B47" s="1153" t="s">
        <v>874</v>
      </c>
      <c r="C47" s="1154" t="s">
        <v>132</v>
      </c>
      <c r="D47" s="708" t="s">
        <v>29</v>
      </c>
      <c r="E47" s="1155">
        <v>14</v>
      </c>
      <c r="F47" s="1155">
        <v>89</v>
      </c>
      <c r="G47" s="1156" t="s">
        <v>130</v>
      </c>
      <c r="H47" s="1157"/>
      <c r="I47" s="1157"/>
      <c r="J47" s="1157">
        <v>146</v>
      </c>
      <c r="K47" s="318">
        <f>SUM(H47:J47)</f>
        <v>146</v>
      </c>
      <c r="L47" s="1158"/>
      <c r="M47" s="1158"/>
      <c r="N47" s="1158"/>
      <c r="O47" s="1158"/>
      <c r="P47" s="1158"/>
      <c r="Q47" s="1158"/>
      <c r="R47" s="1158"/>
      <c r="S47" s="1158"/>
      <c r="T47" s="1158"/>
      <c r="U47" s="1158"/>
      <c r="V47" s="1158"/>
      <c r="W47" s="1158"/>
      <c r="X47" s="330"/>
      <c r="Y47" s="330"/>
      <c r="Z47" s="330">
        <f>SUM(J47+N47+V47)</f>
        <v>146</v>
      </c>
      <c r="AA47" s="318">
        <f>SUM(X47:Z47)</f>
        <v>146</v>
      </c>
      <c r="AB47" s="1159">
        <f>AA47/AI47*AH47/1000</f>
        <v>4.8666666666666671E-2</v>
      </c>
      <c r="AC47" s="1159">
        <f>AJ47*AA47/1000</f>
        <v>2.9199999999999999E-3</v>
      </c>
      <c r="AD47" s="1149" t="s">
        <v>131</v>
      </c>
      <c r="AE47" s="1158"/>
      <c r="AF47" s="1158"/>
      <c r="AG47" s="1157">
        <v>146</v>
      </c>
      <c r="AH47" s="1153">
        <v>14</v>
      </c>
      <c r="AI47" s="1153">
        <v>42</v>
      </c>
      <c r="AJ47" s="1160">
        <v>0.02</v>
      </c>
      <c r="AK47" s="1158"/>
    </row>
    <row r="48" spans="1:37" s="1170" customFormat="1" ht="12.75" customHeight="1" x14ac:dyDescent="0.25">
      <c r="A48" s="1162"/>
      <c r="B48" s="1162"/>
      <c r="C48" s="1163" t="s">
        <v>30</v>
      </c>
      <c r="D48" s="1099" t="s">
        <v>29</v>
      </c>
      <c r="E48" s="1164"/>
      <c r="F48" s="1164"/>
      <c r="G48" s="1165"/>
      <c r="H48" s="1166"/>
      <c r="I48" s="1166"/>
      <c r="J48" s="1166">
        <f>SUM(J47)</f>
        <v>146</v>
      </c>
      <c r="K48" s="367">
        <f>SUM(H48:J48)</f>
        <v>146</v>
      </c>
      <c r="L48" s="1167"/>
      <c r="M48" s="1167"/>
      <c r="N48" s="1167"/>
      <c r="O48" s="1167"/>
      <c r="P48" s="1167"/>
      <c r="Q48" s="1167"/>
      <c r="R48" s="1167"/>
      <c r="S48" s="1167"/>
      <c r="T48" s="1167"/>
      <c r="U48" s="1167"/>
      <c r="V48" s="1167"/>
      <c r="W48" s="1167"/>
      <c r="X48" s="700"/>
      <c r="Y48" s="700"/>
      <c r="Z48" s="700">
        <f>SUM(J48+N48+V48)</f>
        <v>146</v>
      </c>
      <c r="AA48" s="367">
        <f>SUM(X48:Z48)</f>
        <v>146</v>
      </c>
      <c r="AB48" s="1168">
        <f>AA48/AI48*AH48/1000</f>
        <v>4.8666666666666671E-2</v>
      </c>
      <c r="AC48" s="1168">
        <f>AJ48*AA48/1000</f>
        <v>2.9199999999999999E-3</v>
      </c>
      <c r="AD48" s="1152" t="s">
        <v>131</v>
      </c>
      <c r="AE48" s="1167"/>
      <c r="AF48" s="1167"/>
      <c r="AG48" s="1166">
        <v>146</v>
      </c>
      <c r="AH48" s="1162">
        <v>14</v>
      </c>
      <c r="AI48" s="1162">
        <v>42</v>
      </c>
      <c r="AJ48" s="1169">
        <v>0.02</v>
      </c>
      <c r="AK48" s="1167"/>
    </row>
    <row r="49" spans="1:37" ht="15" customHeight="1" x14ac:dyDescent="0.25">
      <c r="A49" s="1129">
        <v>1</v>
      </c>
      <c r="B49" s="1129" t="s">
        <v>875</v>
      </c>
      <c r="C49" s="1147" t="s">
        <v>876</v>
      </c>
      <c r="D49" s="1128" t="s">
        <v>29</v>
      </c>
      <c r="E49" s="1129">
        <v>13</v>
      </c>
      <c r="F49" s="1148">
        <v>87</v>
      </c>
      <c r="G49" s="1108"/>
      <c r="H49" s="1130"/>
      <c r="I49" s="1111"/>
      <c r="J49" s="1130">
        <v>1</v>
      </c>
      <c r="K49" s="1130">
        <f t="shared" ref="K49:K67" si="18">SUM(J49,M49,L49)</f>
        <v>1</v>
      </c>
      <c r="L49" s="1111"/>
      <c r="M49" s="1111"/>
      <c r="N49" s="1130"/>
      <c r="O49" s="1130"/>
      <c r="P49" s="1111"/>
      <c r="Q49" s="1111"/>
      <c r="R49" s="1130"/>
      <c r="S49" s="1130"/>
      <c r="T49" s="318"/>
      <c r="U49" s="318"/>
      <c r="V49" s="318"/>
      <c r="W49" s="318"/>
      <c r="X49" s="1112"/>
      <c r="Y49" s="1112"/>
      <c r="Z49" s="1112">
        <f t="shared" ref="Z49:AA73" si="19">J49+N49+R49+V49</f>
        <v>1</v>
      </c>
      <c r="AA49" s="1112">
        <f t="shared" si="19"/>
        <v>1</v>
      </c>
      <c r="AB49" s="1121">
        <f t="shared" ref="AB49:AB67" si="20">(AA49*AH49/1000)/AI49</f>
        <v>4.0000000000000002E-4</v>
      </c>
      <c r="AC49" s="1121">
        <f t="shared" ref="AC49:AC67" si="21">AA49*AJ49/1000</f>
        <v>6.0000000000000002E-6</v>
      </c>
      <c r="AD49" s="1149" t="s">
        <v>103</v>
      </c>
      <c r="AE49" s="1129"/>
      <c r="AF49" s="1150"/>
      <c r="AG49" s="1150"/>
      <c r="AH49" s="1129">
        <v>12</v>
      </c>
      <c r="AI49" s="1129">
        <v>30</v>
      </c>
      <c r="AJ49" s="1144">
        <v>6.0000000000000001E-3</v>
      </c>
      <c r="AK49" s="1151"/>
    </row>
    <row r="50" spans="1:37" ht="15" customHeight="1" x14ac:dyDescent="0.25">
      <c r="A50" s="1129">
        <v>2</v>
      </c>
      <c r="B50" s="1129" t="s">
        <v>875</v>
      </c>
      <c r="C50" s="1147" t="s">
        <v>876</v>
      </c>
      <c r="D50" s="1128" t="s">
        <v>29</v>
      </c>
      <c r="E50" s="1129">
        <v>6</v>
      </c>
      <c r="F50" s="1148">
        <v>1</v>
      </c>
      <c r="G50" s="1108"/>
      <c r="H50" s="1130"/>
      <c r="I50" s="1111"/>
      <c r="J50" s="1130">
        <v>5</v>
      </c>
      <c r="K50" s="1130">
        <f t="shared" si="18"/>
        <v>5</v>
      </c>
      <c r="L50" s="1111"/>
      <c r="M50" s="1111"/>
      <c r="N50" s="1130"/>
      <c r="O50" s="1130"/>
      <c r="P50" s="1111"/>
      <c r="Q50" s="1111"/>
      <c r="R50" s="1130"/>
      <c r="S50" s="1130"/>
      <c r="T50" s="318"/>
      <c r="U50" s="318"/>
      <c r="V50" s="318"/>
      <c r="W50" s="318"/>
      <c r="X50" s="1112"/>
      <c r="Y50" s="1112"/>
      <c r="Z50" s="1112">
        <f t="shared" si="19"/>
        <v>5</v>
      </c>
      <c r="AA50" s="1112">
        <f t="shared" si="19"/>
        <v>5</v>
      </c>
      <c r="AB50" s="1121">
        <f t="shared" si="20"/>
        <v>2E-3</v>
      </c>
      <c r="AC50" s="1121">
        <f t="shared" si="21"/>
        <v>2.9999999999999997E-5</v>
      </c>
      <c r="AD50" s="1149" t="s">
        <v>103</v>
      </c>
      <c r="AE50" s="1129"/>
      <c r="AF50" s="1150"/>
      <c r="AG50" s="1150"/>
      <c r="AH50" s="1129">
        <v>12</v>
      </c>
      <c r="AI50" s="1129">
        <v>30</v>
      </c>
      <c r="AJ50" s="1144">
        <v>6.0000000000000001E-3</v>
      </c>
      <c r="AK50" s="1151"/>
    </row>
    <row r="51" spans="1:37" ht="15" customHeight="1" x14ac:dyDescent="0.25">
      <c r="A51" s="1129">
        <v>3</v>
      </c>
      <c r="B51" s="1129" t="s">
        <v>875</v>
      </c>
      <c r="C51" s="1147" t="s">
        <v>876</v>
      </c>
      <c r="D51" s="1128" t="s">
        <v>29</v>
      </c>
      <c r="E51" s="1129">
        <v>2</v>
      </c>
      <c r="F51" s="1148">
        <v>6</v>
      </c>
      <c r="G51" s="1108"/>
      <c r="H51" s="1130"/>
      <c r="I51" s="1111"/>
      <c r="J51" s="1130">
        <v>9</v>
      </c>
      <c r="K51" s="1130">
        <f t="shared" si="18"/>
        <v>9</v>
      </c>
      <c r="L51" s="1111"/>
      <c r="M51" s="1111"/>
      <c r="N51" s="1130"/>
      <c r="O51" s="1130"/>
      <c r="P51" s="1111"/>
      <c r="Q51" s="1111"/>
      <c r="R51" s="1130"/>
      <c r="S51" s="1130"/>
      <c r="T51" s="318"/>
      <c r="U51" s="318"/>
      <c r="V51" s="318"/>
      <c r="W51" s="318"/>
      <c r="X51" s="1112"/>
      <c r="Y51" s="1112"/>
      <c r="Z51" s="1112">
        <f t="shared" si="19"/>
        <v>9</v>
      </c>
      <c r="AA51" s="1112">
        <f t="shared" si="19"/>
        <v>9</v>
      </c>
      <c r="AB51" s="1121">
        <f t="shared" si="20"/>
        <v>3.5999999999999999E-3</v>
      </c>
      <c r="AC51" s="1121">
        <f t="shared" si="21"/>
        <v>5.3999999999999998E-5</v>
      </c>
      <c r="AD51" s="1149" t="s">
        <v>103</v>
      </c>
      <c r="AE51" s="1129"/>
      <c r="AF51" s="1150"/>
      <c r="AG51" s="1150"/>
      <c r="AH51" s="1129">
        <v>12</v>
      </c>
      <c r="AI51" s="1129">
        <v>30</v>
      </c>
      <c r="AJ51" s="1144">
        <v>6.0000000000000001E-3</v>
      </c>
      <c r="AK51" s="1151"/>
    </row>
    <row r="52" spans="1:37" s="1132" customFormat="1" ht="15" customHeight="1" x14ac:dyDescent="0.25">
      <c r="A52" s="1108"/>
      <c r="B52" s="1146"/>
      <c r="C52" s="1126" t="s">
        <v>30</v>
      </c>
      <c r="D52" s="1109" t="s">
        <v>29</v>
      </c>
      <c r="E52" s="1108"/>
      <c r="F52" s="1108"/>
      <c r="G52" s="1108"/>
      <c r="H52" s="1111"/>
      <c r="I52" s="1111"/>
      <c r="J52" s="1111">
        <v>15</v>
      </c>
      <c r="K52" s="1111">
        <f t="shared" si="18"/>
        <v>15</v>
      </c>
      <c r="L52" s="1111"/>
      <c r="M52" s="1111"/>
      <c r="N52" s="1111"/>
      <c r="O52" s="1111"/>
      <c r="P52" s="1111"/>
      <c r="Q52" s="1111"/>
      <c r="R52" s="1111"/>
      <c r="S52" s="1111"/>
      <c r="T52" s="367"/>
      <c r="U52" s="367"/>
      <c r="V52" s="367"/>
      <c r="W52" s="367"/>
      <c r="X52" s="1120"/>
      <c r="Y52" s="1120"/>
      <c r="Z52" s="1120">
        <f t="shared" si="19"/>
        <v>15</v>
      </c>
      <c r="AA52" s="1120">
        <f t="shared" si="19"/>
        <v>15</v>
      </c>
      <c r="AB52" s="1113">
        <f t="shared" si="20"/>
        <v>6.0000000000000001E-3</v>
      </c>
      <c r="AC52" s="1113">
        <f t="shared" si="21"/>
        <v>8.9999999999999992E-5</v>
      </c>
      <c r="AD52" s="1152"/>
      <c r="AE52" s="1108"/>
      <c r="AF52" s="1126"/>
      <c r="AG52" s="1126"/>
      <c r="AH52" s="1108">
        <v>12</v>
      </c>
      <c r="AI52" s="1108">
        <v>30</v>
      </c>
      <c r="AJ52" s="1145">
        <v>6.0000000000000001E-3</v>
      </c>
      <c r="AK52" s="1146"/>
    </row>
    <row r="53" spans="1:37" ht="15" customHeight="1" x14ac:dyDescent="0.25">
      <c r="A53" s="1129">
        <v>1</v>
      </c>
      <c r="B53" s="1146"/>
      <c r="C53" s="1147" t="s">
        <v>877</v>
      </c>
      <c r="D53" s="1128" t="s">
        <v>29</v>
      </c>
      <c r="E53" s="1129">
        <v>8</v>
      </c>
      <c r="F53" s="1148">
        <v>88</v>
      </c>
      <c r="G53" s="1108"/>
      <c r="H53" s="1130"/>
      <c r="I53" s="1130"/>
      <c r="J53" s="1130">
        <v>13</v>
      </c>
      <c r="K53" s="1130">
        <f t="shared" si="18"/>
        <v>13</v>
      </c>
      <c r="L53" s="1130"/>
      <c r="M53" s="1130"/>
      <c r="N53" s="1130"/>
      <c r="O53" s="1130"/>
      <c r="P53" s="1130"/>
      <c r="Q53" s="1130"/>
      <c r="R53" s="1130"/>
      <c r="S53" s="1130"/>
      <c r="T53" s="318"/>
      <c r="U53" s="318"/>
      <c r="V53" s="318"/>
      <c r="W53" s="318"/>
      <c r="X53" s="1112"/>
      <c r="Y53" s="1112"/>
      <c r="Z53" s="1112">
        <f t="shared" si="19"/>
        <v>13</v>
      </c>
      <c r="AA53" s="1112">
        <f t="shared" si="19"/>
        <v>13</v>
      </c>
      <c r="AB53" s="1121">
        <f t="shared" si="20"/>
        <v>5.1999999999999998E-3</v>
      </c>
      <c r="AC53" s="1121">
        <f t="shared" si="21"/>
        <v>7.7999999999999999E-5</v>
      </c>
      <c r="AD53" s="1149" t="s">
        <v>103</v>
      </c>
      <c r="AE53" s="1129"/>
      <c r="AF53" s="1150"/>
      <c r="AG53" s="1150"/>
      <c r="AH53" s="1129">
        <v>12</v>
      </c>
      <c r="AI53" s="1129">
        <v>30</v>
      </c>
      <c r="AJ53" s="1144">
        <v>6.0000000000000001E-3</v>
      </c>
      <c r="AK53" s="1151"/>
    </row>
    <row r="54" spans="1:37" ht="15" customHeight="1" x14ac:dyDescent="0.25">
      <c r="A54" s="1129">
        <v>1</v>
      </c>
      <c r="B54" s="1146"/>
      <c r="C54" s="1147" t="s">
        <v>877</v>
      </c>
      <c r="D54" s="1128" t="s">
        <v>29</v>
      </c>
      <c r="E54" s="1129">
        <v>0</v>
      </c>
      <c r="F54" s="1148">
        <v>88</v>
      </c>
      <c r="G54" s="1108"/>
      <c r="H54" s="1130"/>
      <c r="I54" s="1130"/>
      <c r="J54" s="1130">
        <v>30</v>
      </c>
      <c r="K54" s="1130">
        <f t="shared" si="18"/>
        <v>30</v>
      </c>
      <c r="L54" s="1130"/>
      <c r="M54" s="1130"/>
      <c r="N54" s="1130"/>
      <c r="O54" s="1130"/>
      <c r="P54" s="1130"/>
      <c r="Q54" s="1130"/>
      <c r="R54" s="1130"/>
      <c r="S54" s="1130"/>
      <c r="T54" s="318"/>
      <c r="U54" s="318"/>
      <c r="V54" s="318"/>
      <c r="W54" s="318"/>
      <c r="X54" s="1112"/>
      <c r="Y54" s="1112"/>
      <c r="Z54" s="1112">
        <f t="shared" si="19"/>
        <v>30</v>
      </c>
      <c r="AA54" s="1112">
        <f t="shared" si="19"/>
        <v>30</v>
      </c>
      <c r="AB54" s="1121">
        <f t="shared" si="20"/>
        <v>1.2E-2</v>
      </c>
      <c r="AC54" s="1121">
        <f t="shared" si="21"/>
        <v>1.7999999999999998E-4</v>
      </c>
      <c r="AD54" s="1149" t="s">
        <v>103</v>
      </c>
      <c r="AE54" s="1129"/>
      <c r="AF54" s="1150"/>
      <c r="AG54" s="1150"/>
      <c r="AH54" s="1129">
        <v>12</v>
      </c>
      <c r="AI54" s="1129">
        <v>30</v>
      </c>
      <c r="AJ54" s="1144">
        <v>6.0000000000000001E-3</v>
      </c>
      <c r="AK54" s="1151"/>
    </row>
    <row r="55" spans="1:37" ht="15" customHeight="1" x14ac:dyDescent="0.25">
      <c r="A55" s="1129">
        <v>2</v>
      </c>
      <c r="B55" s="1146"/>
      <c r="C55" s="1147" t="s">
        <v>877</v>
      </c>
      <c r="D55" s="1128" t="s">
        <v>29</v>
      </c>
      <c r="E55" s="1129">
        <v>4</v>
      </c>
      <c r="F55" s="1148">
        <v>89</v>
      </c>
      <c r="G55" s="1108"/>
      <c r="H55" s="1130"/>
      <c r="I55" s="1111"/>
      <c r="J55" s="1130">
        <v>32</v>
      </c>
      <c r="K55" s="1130">
        <f t="shared" si="18"/>
        <v>32</v>
      </c>
      <c r="L55" s="1111"/>
      <c r="M55" s="1111"/>
      <c r="N55" s="1130"/>
      <c r="O55" s="1130"/>
      <c r="P55" s="1111"/>
      <c r="Q55" s="1111"/>
      <c r="R55" s="1130"/>
      <c r="S55" s="1130"/>
      <c r="T55" s="318"/>
      <c r="U55" s="318"/>
      <c r="V55" s="318"/>
      <c r="W55" s="318"/>
      <c r="X55" s="1112"/>
      <c r="Y55" s="1112"/>
      <c r="Z55" s="1112">
        <f t="shared" si="19"/>
        <v>32</v>
      </c>
      <c r="AA55" s="1112">
        <f t="shared" si="19"/>
        <v>32</v>
      </c>
      <c r="AB55" s="1121">
        <f t="shared" si="20"/>
        <v>1.2800000000000001E-2</v>
      </c>
      <c r="AC55" s="1121">
        <f t="shared" si="21"/>
        <v>1.92E-4</v>
      </c>
      <c r="AD55" s="1149" t="s">
        <v>103</v>
      </c>
      <c r="AE55" s="1129"/>
      <c r="AF55" s="1150"/>
      <c r="AG55" s="1150"/>
      <c r="AH55" s="1129">
        <v>12</v>
      </c>
      <c r="AI55" s="1129">
        <v>30</v>
      </c>
      <c r="AJ55" s="1144">
        <v>6.0000000000000001E-3</v>
      </c>
      <c r="AK55" s="1151"/>
    </row>
    <row r="56" spans="1:37" ht="15" customHeight="1" x14ac:dyDescent="0.25">
      <c r="A56" s="1129">
        <v>3</v>
      </c>
      <c r="B56" s="1146"/>
      <c r="C56" s="1147" t="s">
        <v>877</v>
      </c>
      <c r="D56" s="1128" t="s">
        <v>29</v>
      </c>
      <c r="E56" s="1129" t="s">
        <v>878</v>
      </c>
      <c r="F56" s="1148">
        <v>89</v>
      </c>
      <c r="G56" s="1108"/>
      <c r="H56" s="1130"/>
      <c r="I56" s="1130"/>
      <c r="J56" s="1130">
        <v>1</v>
      </c>
      <c r="K56" s="1130">
        <f t="shared" si="18"/>
        <v>1</v>
      </c>
      <c r="L56" s="1130"/>
      <c r="M56" s="1130"/>
      <c r="N56" s="1130"/>
      <c r="O56" s="1130"/>
      <c r="P56" s="1130"/>
      <c r="Q56" s="1130"/>
      <c r="R56" s="1130"/>
      <c r="S56" s="1130"/>
      <c r="T56" s="318"/>
      <c r="U56" s="318"/>
      <c r="V56" s="318"/>
      <c r="W56" s="318"/>
      <c r="X56" s="1112"/>
      <c r="Y56" s="1112"/>
      <c r="Z56" s="1112">
        <f t="shared" si="19"/>
        <v>1</v>
      </c>
      <c r="AA56" s="1112">
        <f t="shared" si="19"/>
        <v>1</v>
      </c>
      <c r="AB56" s="1121">
        <f t="shared" si="20"/>
        <v>4.0000000000000002E-4</v>
      </c>
      <c r="AC56" s="1121">
        <f t="shared" si="21"/>
        <v>6.0000000000000002E-6</v>
      </c>
      <c r="AD56" s="1149" t="s">
        <v>103</v>
      </c>
      <c r="AE56" s="1129"/>
      <c r="AF56" s="1150"/>
      <c r="AG56" s="1150"/>
      <c r="AH56" s="1129">
        <v>12</v>
      </c>
      <c r="AI56" s="1129">
        <v>30</v>
      </c>
      <c r="AJ56" s="1144">
        <v>6.0000000000000001E-3</v>
      </c>
      <c r="AK56" s="1151"/>
    </row>
    <row r="57" spans="1:37" ht="15" customHeight="1" x14ac:dyDescent="0.25">
      <c r="A57" s="1129">
        <v>3</v>
      </c>
      <c r="B57" s="1146"/>
      <c r="C57" s="1147" t="s">
        <v>877</v>
      </c>
      <c r="D57" s="1128" t="s">
        <v>29</v>
      </c>
      <c r="E57" s="1129">
        <v>16</v>
      </c>
      <c r="F57" s="1148">
        <v>89</v>
      </c>
      <c r="G57" s="1108"/>
      <c r="H57" s="1130"/>
      <c r="I57" s="1130"/>
      <c r="J57" s="1130">
        <v>115</v>
      </c>
      <c r="K57" s="1130">
        <f t="shared" si="18"/>
        <v>115</v>
      </c>
      <c r="L57" s="1130"/>
      <c r="M57" s="1130"/>
      <c r="N57" s="1130"/>
      <c r="O57" s="1130"/>
      <c r="P57" s="1130"/>
      <c r="Q57" s="1130"/>
      <c r="R57" s="1130"/>
      <c r="S57" s="1130"/>
      <c r="T57" s="318"/>
      <c r="U57" s="318"/>
      <c r="V57" s="318"/>
      <c r="W57" s="318"/>
      <c r="X57" s="1112"/>
      <c r="Y57" s="1112"/>
      <c r="Z57" s="1112">
        <f t="shared" si="19"/>
        <v>115</v>
      </c>
      <c r="AA57" s="1112">
        <f t="shared" si="19"/>
        <v>115</v>
      </c>
      <c r="AB57" s="1121">
        <f t="shared" si="20"/>
        <v>4.5999999999999999E-2</v>
      </c>
      <c r="AC57" s="1121">
        <f t="shared" si="21"/>
        <v>6.9000000000000008E-4</v>
      </c>
      <c r="AD57" s="1149" t="s">
        <v>103</v>
      </c>
      <c r="AE57" s="1129"/>
      <c r="AF57" s="1150"/>
      <c r="AG57" s="1150"/>
      <c r="AH57" s="1129">
        <v>12</v>
      </c>
      <c r="AI57" s="1129">
        <v>30</v>
      </c>
      <c r="AJ57" s="1144">
        <v>6.0000000000000001E-3</v>
      </c>
      <c r="AK57" s="1151"/>
    </row>
    <row r="58" spans="1:37" ht="15" customHeight="1" x14ac:dyDescent="0.25">
      <c r="A58" s="1129">
        <v>4</v>
      </c>
      <c r="B58" s="1146"/>
      <c r="C58" s="1147" t="s">
        <v>877</v>
      </c>
      <c r="D58" s="1128" t="s">
        <v>29</v>
      </c>
      <c r="E58" s="1129">
        <v>7</v>
      </c>
      <c r="F58" s="1171" t="s">
        <v>95</v>
      </c>
      <c r="G58" s="1108"/>
      <c r="H58" s="1130"/>
      <c r="I58" s="1130"/>
      <c r="J58" s="1130">
        <v>8</v>
      </c>
      <c r="K58" s="1130">
        <f t="shared" si="18"/>
        <v>8</v>
      </c>
      <c r="L58" s="1130"/>
      <c r="M58" s="1130"/>
      <c r="N58" s="1130"/>
      <c r="O58" s="1130"/>
      <c r="P58" s="1130"/>
      <c r="Q58" s="1130"/>
      <c r="R58" s="1130"/>
      <c r="S58" s="1130"/>
      <c r="T58" s="318"/>
      <c r="U58" s="318"/>
      <c r="V58" s="318"/>
      <c r="W58" s="318"/>
      <c r="X58" s="1112"/>
      <c r="Y58" s="1112"/>
      <c r="Z58" s="1112">
        <f t="shared" si="19"/>
        <v>8</v>
      </c>
      <c r="AA58" s="1112">
        <f t="shared" si="19"/>
        <v>8</v>
      </c>
      <c r="AB58" s="1121">
        <f t="shared" si="20"/>
        <v>3.2000000000000002E-3</v>
      </c>
      <c r="AC58" s="1121">
        <f t="shared" si="21"/>
        <v>4.8000000000000001E-5</v>
      </c>
      <c r="AD58" s="1149" t="s">
        <v>103</v>
      </c>
      <c r="AE58" s="1129"/>
      <c r="AF58" s="1150"/>
      <c r="AG58" s="1150"/>
      <c r="AH58" s="1129">
        <v>12</v>
      </c>
      <c r="AI58" s="1129">
        <v>30</v>
      </c>
      <c r="AJ58" s="1144">
        <v>6.0000000000000001E-3</v>
      </c>
      <c r="AK58" s="1151"/>
    </row>
    <row r="59" spans="1:37" ht="15" customHeight="1" x14ac:dyDescent="0.25">
      <c r="A59" s="1129">
        <v>5</v>
      </c>
      <c r="B59" s="1146"/>
      <c r="C59" s="1147" t="s">
        <v>877</v>
      </c>
      <c r="D59" s="1128" t="s">
        <v>29</v>
      </c>
      <c r="E59" s="1129">
        <v>1</v>
      </c>
      <c r="F59" s="1171" t="s">
        <v>138</v>
      </c>
      <c r="G59" s="1108"/>
      <c r="H59" s="1130"/>
      <c r="I59" s="1111"/>
      <c r="J59" s="1130">
        <v>11</v>
      </c>
      <c r="K59" s="1130">
        <f t="shared" si="18"/>
        <v>11</v>
      </c>
      <c r="L59" s="1111"/>
      <c r="M59" s="1111"/>
      <c r="N59" s="1130"/>
      <c r="O59" s="1130"/>
      <c r="P59" s="1111"/>
      <c r="Q59" s="1111"/>
      <c r="R59" s="1130"/>
      <c r="S59" s="1130"/>
      <c r="T59" s="318"/>
      <c r="U59" s="318"/>
      <c r="V59" s="318"/>
      <c r="W59" s="318"/>
      <c r="X59" s="1112"/>
      <c r="Y59" s="1112"/>
      <c r="Z59" s="1112">
        <f t="shared" si="19"/>
        <v>11</v>
      </c>
      <c r="AA59" s="1112">
        <f t="shared" si="19"/>
        <v>11</v>
      </c>
      <c r="AB59" s="1121">
        <f t="shared" si="20"/>
        <v>4.4000000000000003E-3</v>
      </c>
      <c r="AC59" s="1121">
        <f t="shared" si="21"/>
        <v>6.6000000000000005E-5</v>
      </c>
      <c r="AD59" s="1149" t="s">
        <v>103</v>
      </c>
      <c r="AE59" s="1129"/>
      <c r="AF59" s="1150"/>
      <c r="AG59" s="1150"/>
      <c r="AH59" s="1129">
        <v>12</v>
      </c>
      <c r="AI59" s="1129">
        <v>30</v>
      </c>
      <c r="AJ59" s="1144">
        <v>6.0000000000000001E-3</v>
      </c>
      <c r="AK59" s="1151"/>
    </row>
    <row r="60" spans="1:37" s="1132" customFormat="1" ht="15" customHeight="1" x14ac:dyDescent="0.25">
      <c r="A60" s="1108"/>
      <c r="B60" s="1146"/>
      <c r="C60" s="1126" t="s">
        <v>30</v>
      </c>
      <c r="D60" s="1109" t="s">
        <v>29</v>
      </c>
      <c r="E60" s="1108"/>
      <c r="F60" s="1108"/>
      <c r="G60" s="1108"/>
      <c r="H60" s="1111"/>
      <c r="I60" s="1111"/>
      <c r="J60" s="1111">
        <f>SUM(J53:J59)</f>
        <v>210</v>
      </c>
      <c r="K60" s="1111">
        <f t="shared" si="18"/>
        <v>210</v>
      </c>
      <c r="L60" s="1111"/>
      <c r="M60" s="1111"/>
      <c r="N60" s="1111"/>
      <c r="O60" s="1111"/>
      <c r="P60" s="1111"/>
      <c r="Q60" s="1111"/>
      <c r="R60" s="1111"/>
      <c r="S60" s="1111"/>
      <c r="T60" s="367"/>
      <c r="U60" s="367"/>
      <c r="V60" s="367"/>
      <c r="W60" s="367"/>
      <c r="X60" s="1120"/>
      <c r="Y60" s="1120"/>
      <c r="Z60" s="1120">
        <f t="shared" si="19"/>
        <v>210</v>
      </c>
      <c r="AA60" s="1120">
        <f t="shared" si="19"/>
        <v>210</v>
      </c>
      <c r="AB60" s="1113">
        <f t="shared" si="20"/>
        <v>8.4000000000000005E-2</v>
      </c>
      <c r="AC60" s="1113">
        <f t="shared" si="21"/>
        <v>1.2600000000000001E-3</v>
      </c>
      <c r="AD60" s="1152"/>
      <c r="AE60" s="1108"/>
      <c r="AF60" s="1126"/>
      <c r="AG60" s="1126"/>
      <c r="AH60" s="1108">
        <v>12</v>
      </c>
      <c r="AI60" s="1108">
        <v>30</v>
      </c>
      <c r="AJ60" s="1145">
        <v>6.0000000000000001E-3</v>
      </c>
      <c r="AK60" s="1146"/>
    </row>
    <row r="61" spans="1:37" ht="15" customHeight="1" x14ac:dyDescent="0.25">
      <c r="A61" s="1129">
        <v>1</v>
      </c>
      <c r="B61" s="1146"/>
      <c r="C61" s="1147" t="s">
        <v>879</v>
      </c>
      <c r="D61" s="1128" t="s">
        <v>29</v>
      </c>
      <c r="E61" s="1129">
        <v>1</v>
      </c>
      <c r="F61" s="1148">
        <v>86</v>
      </c>
      <c r="G61" s="1108"/>
      <c r="H61" s="1130"/>
      <c r="I61" s="1111"/>
      <c r="J61" s="1130">
        <v>61</v>
      </c>
      <c r="K61" s="1130">
        <f t="shared" si="18"/>
        <v>61</v>
      </c>
      <c r="L61" s="1111"/>
      <c r="M61" s="1111"/>
      <c r="N61" s="1130"/>
      <c r="O61" s="1130"/>
      <c r="P61" s="1111"/>
      <c r="Q61" s="1111"/>
      <c r="R61" s="1130"/>
      <c r="S61" s="1130"/>
      <c r="T61" s="318"/>
      <c r="U61" s="318"/>
      <c r="V61" s="318"/>
      <c r="W61" s="318"/>
      <c r="X61" s="1112"/>
      <c r="Y61" s="1112"/>
      <c r="Z61" s="1112">
        <f t="shared" si="19"/>
        <v>61</v>
      </c>
      <c r="AA61" s="1112">
        <f t="shared" si="19"/>
        <v>61</v>
      </c>
      <c r="AB61" s="1121">
        <f t="shared" si="20"/>
        <v>2.4399999999999998E-2</v>
      </c>
      <c r="AC61" s="1121">
        <f t="shared" si="21"/>
        <v>3.6600000000000001E-4</v>
      </c>
      <c r="AD61" s="1149" t="s">
        <v>103</v>
      </c>
      <c r="AE61" s="1129"/>
      <c r="AF61" s="1150"/>
      <c r="AG61" s="1150"/>
      <c r="AH61" s="1129">
        <v>12</v>
      </c>
      <c r="AI61" s="1129">
        <v>30</v>
      </c>
      <c r="AJ61" s="1144">
        <v>6.0000000000000001E-3</v>
      </c>
      <c r="AK61" s="1151"/>
    </row>
    <row r="62" spans="1:37" ht="15" customHeight="1" x14ac:dyDescent="0.25">
      <c r="A62" s="1129">
        <v>1</v>
      </c>
      <c r="B62" s="1146"/>
      <c r="C62" s="1147" t="s">
        <v>879</v>
      </c>
      <c r="D62" s="1128" t="s">
        <v>29</v>
      </c>
      <c r="E62" s="1129">
        <v>1</v>
      </c>
      <c r="F62" s="1148">
        <v>87</v>
      </c>
      <c r="G62" s="1108"/>
      <c r="H62" s="1130"/>
      <c r="I62" s="1111"/>
      <c r="J62" s="1130">
        <v>93</v>
      </c>
      <c r="K62" s="1130">
        <f t="shared" si="18"/>
        <v>93</v>
      </c>
      <c r="L62" s="1111"/>
      <c r="M62" s="1111"/>
      <c r="N62" s="1130"/>
      <c r="O62" s="1130"/>
      <c r="P62" s="1111"/>
      <c r="Q62" s="1111"/>
      <c r="R62" s="1130"/>
      <c r="S62" s="1130"/>
      <c r="T62" s="318"/>
      <c r="U62" s="318"/>
      <c r="V62" s="318"/>
      <c r="W62" s="318"/>
      <c r="X62" s="1112"/>
      <c r="Y62" s="1112"/>
      <c r="Z62" s="1112">
        <f t="shared" si="19"/>
        <v>93</v>
      </c>
      <c r="AA62" s="1112">
        <f t="shared" si="19"/>
        <v>93</v>
      </c>
      <c r="AB62" s="1121">
        <f t="shared" si="20"/>
        <v>3.7200000000000004E-2</v>
      </c>
      <c r="AC62" s="1121">
        <f t="shared" si="21"/>
        <v>5.5800000000000001E-4</v>
      </c>
      <c r="AD62" s="1149" t="s">
        <v>103</v>
      </c>
      <c r="AE62" s="1129"/>
      <c r="AF62" s="1150"/>
      <c r="AG62" s="1150"/>
      <c r="AH62" s="1129">
        <v>12</v>
      </c>
      <c r="AI62" s="1129">
        <v>30</v>
      </c>
      <c r="AJ62" s="1144">
        <v>6.0000000000000001E-3</v>
      </c>
      <c r="AK62" s="1151"/>
    </row>
    <row r="63" spans="1:37" ht="15" customHeight="1" x14ac:dyDescent="0.25">
      <c r="A63" s="1129">
        <v>1</v>
      </c>
      <c r="B63" s="1146"/>
      <c r="C63" s="1147" t="s">
        <v>879</v>
      </c>
      <c r="D63" s="1128" t="s">
        <v>29</v>
      </c>
      <c r="E63" s="1129">
        <v>4</v>
      </c>
      <c r="F63" s="1148">
        <v>88</v>
      </c>
      <c r="G63" s="1108"/>
      <c r="H63" s="1130"/>
      <c r="I63" s="1111"/>
      <c r="J63" s="1130">
        <v>50</v>
      </c>
      <c r="K63" s="1130">
        <f t="shared" si="18"/>
        <v>50</v>
      </c>
      <c r="L63" s="1111"/>
      <c r="M63" s="1111"/>
      <c r="N63" s="1130"/>
      <c r="O63" s="1130"/>
      <c r="P63" s="1111"/>
      <c r="Q63" s="1111"/>
      <c r="R63" s="1130"/>
      <c r="S63" s="1130"/>
      <c r="T63" s="318"/>
      <c r="U63" s="318"/>
      <c r="V63" s="318"/>
      <c r="W63" s="318"/>
      <c r="X63" s="1112"/>
      <c r="Y63" s="1112"/>
      <c r="Z63" s="1112">
        <f t="shared" si="19"/>
        <v>50</v>
      </c>
      <c r="AA63" s="1112">
        <f t="shared" si="19"/>
        <v>50</v>
      </c>
      <c r="AB63" s="1121">
        <f t="shared" si="20"/>
        <v>0.02</v>
      </c>
      <c r="AC63" s="1121">
        <f t="shared" si="21"/>
        <v>2.9999999999999997E-4</v>
      </c>
      <c r="AD63" s="1149" t="s">
        <v>103</v>
      </c>
      <c r="AE63" s="1129"/>
      <c r="AF63" s="1150"/>
      <c r="AG63" s="1150"/>
      <c r="AH63" s="1129">
        <v>12</v>
      </c>
      <c r="AI63" s="1129">
        <v>30</v>
      </c>
      <c r="AJ63" s="1144">
        <v>6.0000000000000001E-3</v>
      </c>
      <c r="AK63" s="1151"/>
    </row>
    <row r="64" spans="1:37" ht="15" customHeight="1" x14ac:dyDescent="0.25">
      <c r="A64" s="1129">
        <v>2</v>
      </c>
      <c r="B64" s="1146"/>
      <c r="C64" s="1147" t="s">
        <v>879</v>
      </c>
      <c r="D64" s="1128" t="s">
        <v>29</v>
      </c>
      <c r="E64" s="1129">
        <v>1</v>
      </c>
      <c r="F64" s="1148">
        <v>89</v>
      </c>
      <c r="G64" s="1108"/>
      <c r="H64" s="1130"/>
      <c r="I64" s="1111"/>
      <c r="J64" s="1130">
        <v>120</v>
      </c>
      <c r="K64" s="1130">
        <f t="shared" si="18"/>
        <v>120</v>
      </c>
      <c r="L64" s="1111"/>
      <c r="M64" s="1111"/>
      <c r="N64" s="1130"/>
      <c r="O64" s="1130"/>
      <c r="P64" s="1111"/>
      <c r="Q64" s="1111"/>
      <c r="R64" s="1130"/>
      <c r="S64" s="1130"/>
      <c r="T64" s="318"/>
      <c r="U64" s="318"/>
      <c r="V64" s="318"/>
      <c r="W64" s="318"/>
      <c r="X64" s="1112"/>
      <c r="Y64" s="1112"/>
      <c r="Z64" s="1112">
        <f t="shared" si="19"/>
        <v>120</v>
      </c>
      <c r="AA64" s="1112">
        <f t="shared" si="19"/>
        <v>120</v>
      </c>
      <c r="AB64" s="1121">
        <f t="shared" si="20"/>
        <v>4.8000000000000001E-2</v>
      </c>
      <c r="AC64" s="1121">
        <f t="shared" si="21"/>
        <v>7.1999999999999994E-4</v>
      </c>
      <c r="AD64" s="1149" t="s">
        <v>103</v>
      </c>
      <c r="AE64" s="1129"/>
      <c r="AF64" s="1150"/>
      <c r="AG64" s="1150"/>
      <c r="AH64" s="1129">
        <v>12</v>
      </c>
      <c r="AI64" s="1129">
        <v>30</v>
      </c>
      <c r="AJ64" s="1144">
        <v>6.0000000000000001E-3</v>
      </c>
      <c r="AK64" s="1151"/>
    </row>
    <row r="65" spans="1:37" ht="15" customHeight="1" x14ac:dyDescent="0.25">
      <c r="A65" s="1129">
        <v>3</v>
      </c>
      <c r="B65" s="1146"/>
      <c r="C65" s="1147" t="s">
        <v>879</v>
      </c>
      <c r="D65" s="1128" t="s">
        <v>29</v>
      </c>
      <c r="E65" s="1129">
        <v>5</v>
      </c>
      <c r="F65" s="1171" t="s">
        <v>95</v>
      </c>
      <c r="G65" s="1108"/>
      <c r="H65" s="1130"/>
      <c r="I65" s="1130"/>
      <c r="J65" s="1130">
        <v>12</v>
      </c>
      <c r="K65" s="1130">
        <f t="shared" si="18"/>
        <v>12</v>
      </c>
      <c r="L65" s="1130"/>
      <c r="M65" s="1130"/>
      <c r="N65" s="1130"/>
      <c r="O65" s="1130"/>
      <c r="P65" s="1130"/>
      <c r="Q65" s="1130"/>
      <c r="R65" s="1130"/>
      <c r="S65" s="1130"/>
      <c r="T65" s="318"/>
      <c r="U65" s="318"/>
      <c r="V65" s="318"/>
      <c r="W65" s="318"/>
      <c r="X65" s="1112"/>
      <c r="Y65" s="1112"/>
      <c r="Z65" s="1112">
        <f t="shared" si="19"/>
        <v>12</v>
      </c>
      <c r="AA65" s="1112">
        <f t="shared" si="19"/>
        <v>12</v>
      </c>
      <c r="AB65" s="1121">
        <f t="shared" si="20"/>
        <v>4.7999999999999996E-3</v>
      </c>
      <c r="AC65" s="1121">
        <f t="shared" si="21"/>
        <v>7.2000000000000002E-5</v>
      </c>
      <c r="AD65" s="1149" t="s">
        <v>103</v>
      </c>
      <c r="AE65" s="1129"/>
      <c r="AF65" s="1150"/>
      <c r="AG65" s="1150"/>
      <c r="AH65" s="1129">
        <v>12</v>
      </c>
      <c r="AI65" s="1129">
        <v>30</v>
      </c>
      <c r="AJ65" s="1144">
        <v>6.0000000000000001E-3</v>
      </c>
      <c r="AK65" s="1151"/>
    </row>
    <row r="66" spans="1:37" s="1132" customFormat="1" ht="15" customHeight="1" x14ac:dyDescent="0.25">
      <c r="A66" s="1108"/>
      <c r="B66" s="1146"/>
      <c r="C66" s="1126" t="s">
        <v>30</v>
      </c>
      <c r="D66" s="1109" t="s">
        <v>29</v>
      </c>
      <c r="E66" s="1108"/>
      <c r="F66" s="1108"/>
      <c r="G66" s="1108"/>
      <c r="H66" s="1111"/>
      <c r="I66" s="1111"/>
      <c r="J66" s="1111">
        <f>SUM(J61:J65)</f>
        <v>336</v>
      </c>
      <c r="K66" s="1111">
        <f t="shared" si="18"/>
        <v>336</v>
      </c>
      <c r="L66" s="1111"/>
      <c r="M66" s="1111"/>
      <c r="N66" s="1111"/>
      <c r="O66" s="1111"/>
      <c r="P66" s="1111"/>
      <c r="Q66" s="1111"/>
      <c r="R66" s="1111"/>
      <c r="S66" s="1111"/>
      <c r="T66" s="367"/>
      <c r="U66" s="367"/>
      <c r="V66" s="367"/>
      <c r="W66" s="367"/>
      <c r="X66" s="1120"/>
      <c r="Y66" s="1120"/>
      <c r="Z66" s="1120">
        <f t="shared" si="19"/>
        <v>336</v>
      </c>
      <c r="AA66" s="1120">
        <f t="shared" si="19"/>
        <v>336</v>
      </c>
      <c r="AB66" s="1113">
        <f t="shared" si="20"/>
        <v>0.13439999999999999</v>
      </c>
      <c r="AC66" s="1113">
        <f t="shared" si="21"/>
        <v>2.016E-3</v>
      </c>
      <c r="AD66" s="1152"/>
      <c r="AE66" s="1108"/>
      <c r="AF66" s="1126"/>
      <c r="AG66" s="1126"/>
      <c r="AH66" s="1108">
        <v>12</v>
      </c>
      <c r="AI66" s="1108">
        <v>30</v>
      </c>
      <c r="AJ66" s="1145">
        <v>6.0000000000000001E-3</v>
      </c>
      <c r="AK66" s="1146"/>
    </row>
    <row r="67" spans="1:37" ht="15" customHeight="1" x14ac:dyDescent="0.25">
      <c r="A67" s="1129">
        <v>1</v>
      </c>
      <c r="B67" s="1146"/>
      <c r="C67" s="1172" t="s">
        <v>880</v>
      </c>
      <c r="D67" s="1128" t="s">
        <v>29</v>
      </c>
      <c r="E67" s="703">
        <v>1</v>
      </c>
      <c r="F67" s="1115">
        <v>0</v>
      </c>
      <c r="G67" s="1108"/>
      <c r="H67" s="1111"/>
      <c r="I67" s="1111"/>
      <c r="J67" s="1112">
        <v>390</v>
      </c>
      <c r="K67" s="1111">
        <f t="shared" si="18"/>
        <v>390</v>
      </c>
      <c r="L67" s="1111"/>
      <c r="M67" s="1111"/>
      <c r="N67" s="1130"/>
      <c r="O67" s="1130"/>
      <c r="P67" s="1111"/>
      <c r="Q67" s="1111"/>
      <c r="R67" s="1130"/>
      <c r="S67" s="1130"/>
      <c r="T67" s="318"/>
      <c r="U67" s="318"/>
      <c r="V67" s="318"/>
      <c r="W67" s="318"/>
      <c r="X67" s="1112"/>
      <c r="Y67" s="1112"/>
      <c r="Z67" s="1112">
        <f t="shared" si="19"/>
        <v>390</v>
      </c>
      <c r="AA67" s="1112">
        <f t="shared" si="19"/>
        <v>390</v>
      </c>
      <c r="AB67" s="1121">
        <f t="shared" si="20"/>
        <v>3.1199999999999999E-2</v>
      </c>
      <c r="AC67" s="1121">
        <f t="shared" si="21"/>
        <v>7.7999999999999996E-3</v>
      </c>
      <c r="AD67" s="1149" t="s">
        <v>131</v>
      </c>
      <c r="AE67" s="1129"/>
      <c r="AF67" s="1150"/>
      <c r="AG67" s="1150"/>
      <c r="AH67" s="1129">
        <v>20</v>
      </c>
      <c r="AI67" s="1129">
        <v>250</v>
      </c>
      <c r="AJ67" s="1144">
        <v>0.02</v>
      </c>
      <c r="AK67" s="1151"/>
    </row>
    <row r="68" spans="1:37" ht="15" customHeight="1" x14ac:dyDescent="0.25">
      <c r="A68" s="1129">
        <v>2</v>
      </c>
      <c r="B68" s="1146"/>
      <c r="C68" s="1172" t="s">
        <v>880</v>
      </c>
      <c r="D68" s="1128" t="s">
        <v>29</v>
      </c>
      <c r="E68" s="703">
        <v>20</v>
      </c>
      <c r="F68" s="1115">
        <v>87</v>
      </c>
      <c r="G68" s="1108"/>
      <c r="H68" s="1111"/>
      <c r="I68" s="1111"/>
      <c r="J68" s="1112">
        <v>20</v>
      </c>
      <c r="K68" s="1111">
        <f>SUM(J68,M68,L68)</f>
        <v>20</v>
      </c>
      <c r="L68" s="1111"/>
      <c r="M68" s="1111"/>
      <c r="N68" s="1130"/>
      <c r="O68" s="1130"/>
      <c r="P68" s="1111"/>
      <c r="Q68" s="1111"/>
      <c r="R68" s="1130"/>
      <c r="S68" s="1130"/>
      <c r="T68" s="318"/>
      <c r="U68" s="318"/>
      <c r="V68" s="318"/>
      <c r="W68" s="318"/>
      <c r="X68" s="1112"/>
      <c r="Y68" s="1112"/>
      <c r="Z68" s="1112">
        <f t="shared" si="19"/>
        <v>20</v>
      </c>
      <c r="AA68" s="1112">
        <f t="shared" si="19"/>
        <v>20</v>
      </c>
      <c r="AB68" s="1121">
        <f>(AA68*AH68/1000)/AI68</f>
        <v>1.6000000000000001E-3</v>
      </c>
      <c r="AC68" s="1121">
        <f>AA68*AJ68/1000</f>
        <v>4.0000000000000002E-4</v>
      </c>
      <c r="AD68" s="1149" t="s">
        <v>131</v>
      </c>
      <c r="AE68" s="1129"/>
      <c r="AF68" s="1150"/>
      <c r="AG68" s="1150"/>
      <c r="AH68" s="1129">
        <v>20</v>
      </c>
      <c r="AI68" s="1129">
        <v>250</v>
      </c>
      <c r="AJ68" s="1144">
        <v>0.02</v>
      </c>
      <c r="AK68" s="1151"/>
    </row>
    <row r="69" spans="1:37" ht="15" customHeight="1" x14ac:dyDescent="0.25">
      <c r="A69" s="1129">
        <v>3</v>
      </c>
      <c r="B69" s="1146"/>
      <c r="C69" s="1172" t="s">
        <v>880</v>
      </c>
      <c r="D69" s="1128" t="s">
        <v>29</v>
      </c>
      <c r="E69" s="703">
        <v>0</v>
      </c>
      <c r="F69" s="1115">
        <v>0</v>
      </c>
      <c r="G69" s="1108"/>
      <c r="H69" s="1111"/>
      <c r="I69" s="1111"/>
      <c r="J69" s="1112">
        <v>543</v>
      </c>
      <c r="K69" s="1111">
        <f t="shared" ref="K69:K70" si="22">SUM(J69,M69,L69)</f>
        <v>543</v>
      </c>
      <c r="L69" s="1111"/>
      <c r="M69" s="1111"/>
      <c r="N69" s="1130"/>
      <c r="O69" s="1130"/>
      <c r="P69" s="1111"/>
      <c r="Q69" s="1111"/>
      <c r="R69" s="1130"/>
      <c r="S69" s="1130"/>
      <c r="T69" s="318"/>
      <c r="U69" s="318"/>
      <c r="V69" s="318"/>
      <c r="W69" s="318"/>
      <c r="X69" s="1112"/>
      <c r="Y69" s="1112"/>
      <c r="Z69" s="1112">
        <f t="shared" si="19"/>
        <v>543</v>
      </c>
      <c r="AA69" s="1112">
        <f t="shared" si="19"/>
        <v>543</v>
      </c>
      <c r="AB69" s="1121">
        <f t="shared" ref="AB69:AB70" si="23">(AA69*AH69/1000)/AI69</f>
        <v>4.3439999999999999E-2</v>
      </c>
      <c r="AC69" s="1121">
        <f t="shared" ref="AC69:AC70" si="24">AA69*AJ69/1000</f>
        <v>1.086E-2</v>
      </c>
      <c r="AD69" s="1149" t="s">
        <v>131</v>
      </c>
      <c r="AE69" s="1129"/>
      <c r="AF69" s="1150"/>
      <c r="AG69" s="1150"/>
      <c r="AH69" s="1129">
        <v>20</v>
      </c>
      <c r="AI69" s="1129">
        <v>250</v>
      </c>
      <c r="AJ69" s="1144">
        <v>0.02</v>
      </c>
      <c r="AK69" s="1151"/>
    </row>
    <row r="70" spans="1:37" s="1132" customFormat="1" ht="15" customHeight="1" x14ac:dyDescent="0.25">
      <c r="A70" s="1108"/>
      <c r="B70" s="1146"/>
      <c r="C70" s="1126" t="s">
        <v>30</v>
      </c>
      <c r="D70" s="1109" t="s">
        <v>29</v>
      </c>
      <c r="E70" s="1119"/>
      <c r="F70" s="1119"/>
      <c r="G70" s="1108"/>
      <c r="H70" s="1111"/>
      <c r="I70" s="1111"/>
      <c r="J70" s="1120">
        <f>SUM(J67:J69)</f>
        <v>953</v>
      </c>
      <c r="K70" s="1111">
        <f t="shared" si="22"/>
        <v>953</v>
      </c>
      <c r="L70" s="1111"/>
      <c r="M70" s="1111"/>
      <c r="N70" s="1111"/>
      <c r="O70" s="1111"/>
      <c r="P70" s="1111"/>
      <c r="Q70" s="1111"/>
      <c r="R70" s="1111"/>
      <c r="S70" s="1111"/>
      <c r="T70" s="367"/>
      <c r="U70" s="367"/>
      <c r="V70" s="367"/>
      <c r="W70" s="367"/>
      <c r="X70" s="1120"/>
      <c r="Y70" s="1120"/>
      <c r="Z70" s="1120">
        <f t="shared" si="19"/>
        <v>953</v>
      </c>
      <c r="AA70" s="1120">
        <f t="shared" si="19"/>
        <v>953</v>
      </c>
      <c r="AB70" s="1113">
        <f t="shared" si="23"/>
        <v>7.6239999999999988E-2</v>
      </c>
      <c r="AC70" s="1113">
        <f t="shared" si="24"/>
        <v>1.9059999999999997E-2</v>
      </c>
      <c r="AD70" s="1152"/>
      <c r="AE70" s="1108"/>
      <c r="AF70" s="1126"/>
      <c r="AG70" s="1126"/>
      <c r="AH70" s="1108">
        <v>20</v>
      </c>
      <c r="AI70" s="1108">
        <v>250</v>
      </c>
      <c r="AJ70" s="1145">
        <v>0.02</v>
      </c>
      <c r="AK70" s="1146"/>
    </row>
    <row r="71" spans="1:37" ht="15" customHeight="1" x14ac:dyDescent="0.25">
      <c r="A71" s="1129">
        <v>1</v>
      </c>
      <c r="B71" s="1146"/>
      <c r="C71" s="1172" t="s">
        <v>881</v>
      </c>
      <c r="D71" s="1128" t="s">
        <v>29</v>
      </c>
      <c r="E71" s="703">
        <v>10</v>
      </c>
      <c r="F71" s="1115">
        <v>90</v>
      </c>
      <c r="G71" s="1108"/>
      <c r="H71" s="1111"/>
      <c r="I71" s="1111"/>
      <c r="J71" s="1112">
        <v>30</v>
      </c>
      <c r="K71" s="1111">
        <f>SUM(J71,M71,L71)</f>
        <v>30</v>
      </c>
      <c r="L71" s="1111"/>
      <c r="M71" s="1111"/>
      <c r="N71" s="1130"/>
      <c r="O71" s="1130"/>
      <c r="P71" s="1111"/>
      <c r="Q71" s="1111"/>
      <c r="R71" s="1130"/>
      <c r="S71" s="1130"/>
      <c r="T71" s="318"/>
      <c r="U71" s="318"/>
      <c r="V71" s="318"/>
      <c r="W71" s="318"/>
      <c r="X71" s="1112"/>
      <c r="Y71" s="1112"/>
      <c r="Z71" s="1112">
        <f t="shared" si="19"/>
        <v>30</v>
      </c>
      <c r="AA71" s="1112">
        <f t="shared" si="19"/>
        <v>30</v>
      </c>
      <c r="AB71" s="1121">
        <f>(AA71*AH71/1000)/AI71</f>
        <v>2.3999999999999998E-3</v>
      </c>
      <c r="AC71" s="1121">
        <f>AA71*AJ71/1000</f>
        <v>5.9999999999999995E-4</v>
      </c>
      <c r="AD71" s="1149" t="s">
        <v>131</v>
      </c>
      <c r="AE71" s="1129"/>
      <c r="AF71" s="1150"/>
      <c r="AG71" s="1150"/>
      <c r="AH71" s="1129">
        <v>20</v>
      </c>
      <c r="AI71" s="1129">
        <v>250</v>
      </c>
      <c r="AJ71" s="1144">
        <v>0.02</v>
      </c>
      <c r="AK71" s="1151"/>
    </row>
    <row r="72" spans="1:37" ht="15" customHeight="1" x14ac:dyDescent="0.25">
      <c r="A72" s="1129">
        <v>2</v>
      </c>
      <c r="B72" s="1146"/>
      <c r="C72" s="1172" t="s">
        <v>881</v>
      </c>
      <c r="D72" s="1128" t="s">
        <v>29</v>
      </c>
      <c r="E72" s="703">
        <v>0</v>
      </c>
      <c r="F72" s="1115">
        <v>0</v>
      </c>
      <c r="G72" s="1108"/>
      <c r="H72" s="1111"/>
      <c r="I72" s="1111"/>
      <c r="J72" s="1112">
        <v>120</v>
      </c>
      <c r="K72" s="1111">
        <f t="shared" ref="K72:K73" si="25">SUM(J72,M72,L72)</f>
        <v>120</v>
      </c>
      <c r="L72" s="1111"/>
      <c r="M72" s="1111"/>
      <c r="N72" s="1130"/>
      <c r="O72" s="1130"/>
      <c r="P72" s="1111"/>
      <c r="Q72" s="1111"/>
      <c r="R72" s="1130"/>
      <c r="S72" s="1130"/>
      <c r="T72" s="318"/>
      <c r="U72" s="318"/>
      <c r="V72" s="318"/>
      <c r="W72" s="318"/>
      <c r="X72" s="1112"/>
      <c r="Y72" s="1112"/>
      <c r="Z72" s="1112">
        <f t="shared" si="19"/>
        <v>120</v>
      </c>
      <c r="AA72" s="1112">
        <f t="shared" si="19"/>
        <v>120</v>
      </c>
      <c r="AB72" s="1121">
        <f t="shared" ref="AB72:AB73" si="26">(AA72*AH72/1000)/AI72</f>
        <v>9.5999999999999992E-3</v>
      </c>
      <c r="AC72" s="1121">
        <f t="shared" ref="AC72:AC73" si="27">AA72*AJ72/1000</f>
        <v>2.3999999999999998E-3</v>
      </c>
      <c r="AD72" s="1149" t="s">
        <v>131</v>
      </c>
      <c r="AE72" s="1129"/>
      <c r="AF72" s="1150"/>
      <c r="AG72" s="1150"/>
      <c r="AH72" s="1129">
        <v>20</v>
      </c>
      <c r="AI72" s="1129">
        <v>250</v>
      </c>
      <c r="AJ72" s="1144">
        <v>0.02</v>
      </c>
      <c r="AK72" s="1151"/>
    </row>
    <row r="73" spans="1:37" s="1132" customFormat="1" ht="15" customHeight="1" x14ac:dyDescent="0.25">
      <c r="A73" s="1108"/>
      <c r="B73" s="1146"/>
      <c r="C73" s="1126" t="s">
        <v>30</v>
      </c>
      <c r="D73" s="1109" t="s">
        <v>29</v>
      </c>
      <c r="E73" s="1119"/>
      <c r="F73" s="1119"/>
      <c r="G73" s="1108"/>
      <c r="H73" s="1111"/>
      <c r="I73" s="1111"/>
      <c r="J73" s="1120">
        <f>SUM(J71:J72)</f>
        <v>150</v>
      </c>
      <c r="K73" s="1111">
        <f t="shared" si="25"/>
        <v>150</v>
      </c>
      <c r="L73" s="1111"/>
      <c r="M73" s="1111"/>
      <c r="N73" s="1111"/>
      <c r="O73" s="1111"/>
      <c r="P73" s="1111"/>
      <c r="Q73" s="1111"/>
      <c r="R73" s="1111"/>
      <c r="S73" s="1111"/>
      <c r="T73" s="367"/>
      <c r="U73" s="367"/>
      <c r="V73" s="367"/>
      <c r="W73" s="367"/>
      <c r="X73" s="1120"/>
      <c r="Y73" s="1120"/>
      <c r="Z73" s="1120">
        <f t="shared" si="19"/>
        <v>150</v>
      </c>
      <c r="AA73" s="1120">
        <f t="shared" si="19"/>
        <v>150</v>
      </c>
      <c r="AB73" s="1113">
        <f t="shared" si="26"/>
        <v>1.2E-2</v>
      </c>
      <c r="AC73" s="1113">
        <f t="shared" si="27"/>
        <v>3.0000000000000001E-3</v>
      </c>
      <c r="AD73" s="1152"/>
      <c r="AE73" s="1108"/>
      <c r="AF73" s="1126"/>
      <c r="AG73" s="1126"/>
      <c r="AH73" s="1108">
        <v>20</v>
      </c>
      <c r="AI73" s="1108">
        <v>250</v>
      </c>
      <c r="AJ73" s="1145">
        <v>0.02</v>
      </c>
      <c r="AK73" s="1146"/>
    </row>
    <row r="74" spans="1:37" ht="15" customHeight="1" x14ac:dyDescent="0.25">
      <c r="A74" s="1129">
        <v>1</v>
      </c>
      <c r="B74" s="1146"/>
      <c r="C74" s="1172" t="s">
        <v>882</v>
      </c>
      <c r="D74" s="1128" t="s">
        <v>29</v>
      </c>
      <c r="E74" s="703">
        <v>0</v>
      </c>
      <c r="F74" s="1115">
        <v>0</v>
      </c>
      <c r="G74" s="1108"/>
      <c r="H74" s="1111"/>
      <c r="I74" s="1111"/>
      <c r="J74" s="1112">
        <v>17</v>
      </c>
      <c r="K74" s="1111">
        <f>SUM(H74:J74)</f>
        <v>17</v>
      </c>
      <c r="L74" s="1111"/>
      <c r="M74" s="1111"/>
      <c r="N74" s="1130"/>
      <c r="O74" s="1130"/>
      <c r="P74" s="1111"/>
      <c r="Q74" s="1111"/>
      <c r="R74" s="1130"/>
      <c r="S74" s="1130"/>
      <c r="T74" s="318"/>
      <c r="U74" s="318"/>
      <c r="V74" s="318"/>
      <c r="W74" s="318"/>
      <c r="X74" s="1112"/>
      <c r="Y74" s="1112"/>
      <c r="Z74" s="1112">
        <f t="shared" ref="Z74:AA157" si="28">J74+N74+R74+V74</f>
        <v>17</v>
      </c>
      <c r="AA74" s="1112">
        <f t="shared" si="28"/>
        <v>17</v>
      </c>
      <c r="AB74" s="1121">
        <f>(AA74*AH74/1000)/AI74</f>
        <v>1.3600000000000001E-3</v>
      </c>
      <c r="AC74" s="1121">
        <f>AA74*AJ74/1000</f>
        <v>3.4000000000000002E-4</v>
      </c>
      <c r="AD74" s="1149" t="s">
        <v>131</v>
      </c>
      <c r="AE74" s="1129"/>
      <c r="AF74" s="1150"/>
      <c r="AG74" s="1150"/>
      <c r="AH74" s="1129">
        <v>20</v>
      </c>
      <c r="AI74" s="1129">
        <v>250</v>
      </c>
      <c r="AJ74" s="1144">
        <v>0.02</v>
      </c>
      <c r="AK74" s="1151"/>
    </row>
    <row r="75" spans="1:37" s="1132" customFormat="1" ht="15" customHeight="1" x14ac:dyDescent="0.25">
      <c r="A75" s="1108"/>
      <c r="B75" s="1146"/>
      <c r="C75" s="1126" t="s">
        <v>30</v>
      </c>
      <c r="D75" s="1109" t="s">
        <v>29</v>
      </c>
      <c r="E75" s="1119"/>
      <c r="F75" s="1119"/>
      <c r="G75" s="1108"/>
      <c r="H75" s="1111">
        <f>SUM(H74:H74)</f>
        <v>0</v>
      </c>
      <c r="I75" s="1111"/>
      <c r="J75" s="1120">
        <f>SUM(J74)</f>
        <v>17</v>
      </c>
      <c r="K75" s="1111">
        <f>SUM(H75:J75)</f>
        <v>17</v>
      </c>
      <c r="L75" s="1111"/>
      <c r="M75" s="1111"/>
      <c r="N75" s="1111"/>
      <c r="O75" s="1111"/>
      <c r="P75" s="1111"/>
      <c r="Q75" s="1111"/>
      <c r="R75" s="1111"/>
      <c r="S75" s="1111"/>
      <c r="T75" s="367"/>
      <c r="U75" s="367"/>
      <c r="V75" s="367"/>
      <c r="W75" s="367"/>
      <c r="X75" s="1120">
        <f>H75+L75+P75+T75</f>
        <v>0</v>
      </c>
      <c r="Y75" s="1120"/>
      <c r="Z75" s="1120">
        <f t="shared" si="28"/>
        <v>17</v>
      </c>
      <c r="AA75" s="1120">
        <f t="shared" si="28"/>
        <v>17</v>
      </c>
      <c r="AB75" s="1113">
        <f>(AA75*AH75/1000)/AI75</f>
        <v>1.3600000000000001E-3</v>
      </c>
      <c r="AC75" s="1113">
        <f>AA75*AJ75/1000</f>
        <v>3.4000000000000002E-4</v>
      </c>
      <c r="AD75" s="1152"/>
      <c r="AE75" s="1108"/>
      <c r="AF75" s="1126"/>
      <c r="AG75" s="1126"/>
      <c r="AH75" s="1108">
        <v>20</v>
      </c>
      <c r="AI75" s="1108">
        <v>250</v>
      </c>
      <c r="AJ75" s="1145">
        <v>0.02</v>
      </c>
      <c r="AK75" s="1146"/>
    </row>
    <row r="76" spans="1:37" ht="15" customHeight="1" x14ac:dyDescent="0.25">
      <c r="A76" s="1129">
        <v>1</v>
      </c>
      <c r="B76" s="1146"/>
      <c r="C76" s="1151" t="s">
        <v>134</v>
      </c>
      <c r="D76" s="1128" t="s">
        <v>29</v>
      </c>
      <c r="E76" s="1129">
        <v>4</v>
      </c>
      <c r="F76" s="1148">
        <v>87</v>
      </c>
      <c r="G76" s="1108"/>
      <c r="H76" s="1130"/>
      <c r="I76" s="1130"/>
      <c r="J76" s="1130">
        <v>3</v>
      </c>
      <c r="K76" s="1130">
        <f t="shared" ref="K76:K126" si="29">SUM(J76,M76,L76)</f>
        <v>3</v>
      </c>
      <c r="L76" s="1130"/>
      <c r="M76" s="1130"/>
      <c r="N76" s="1130"/>
      <c r="O76" s="1130"/>
      <c r="P76" s="1130"/>
      <c r="Q76" s="1130"/>
      <c r="R76" s="1130"/>
      <c r="S76" s="1130"/>
      <c r="T76" s="318"/>
      <c r="U76" s="318"/>
      <c r="V76" s="318"/>
      <c r="W76" s="318"/>
      <c r="X76" s="1112"/>
      <c r="Y76" s="1112"/>
      <c r="Z76" s="1112">
        <f t="shared" si="28"/>
        <v>3</v>
      </c>
      <c r="AA76" s="1112">
        <f t="shared" si="28"/>
        <v>3</v>
      </c>
      <c r="AB76" s="1121">
        <f t="shared" ref="AB76:AB126" si="30">(AA76*AH76/1000)/AI76</f>
        <v>3.7500000000000001E-4</v>
      </c>
      <c r="AC76" s="1121">
        <f t="shared" ref="AC76:AC126" si="31">AA76*AJ76/1000</f>
        <v>8.9999999999999992E-5</v>
      </c>
      <c r="AD76" s="1149" t="s">
        <v>103</v>
      </c>
      <c r="AE76" s="1129"/>
      <c r="AF76" s="1150"/>
      <c r="AG76" s="1150"/>
      <c r="AH76" s="1129">
        <v>5</v>
      </c>
      <c r="AI76" s="1129">
        <v>40</v>
      </c>
      <c r="AJ76" s="1144">
        <v>0.03</v>
      </c>
      <c r="AK76" s="1151"/>
    </row>
    <row r="77" spans="1:37" ht="15" customHeight="1" x14ac:dyDescent="0.25">
      <c r="A77" s="1129">
        <v>2</v>
      </c>
      <c r="B77" s="1146"/>
      <c r="C77" s="1151" t="s">
        <v>134</v>
      </c>
      <c r="D77" s="1128" t="s">
        <v>29</v>
      </c>
      <c r="E77" s="1129">
        <v>18</v>
      </c>
      <c r="F77" s="1148">
        <v>88</v>
      </c>
      <c r="G77" s="1108"/>
      <c r="H77" s="1130"/>
      <c r="I77" s="1130"/>
      <c r="J77" s="1130">
        <v>13</v>
      </c>
      <c r="K77" s="1130">
        <f t="shared" si="29"/>
        <v>13</v>
      </c>
      <c r="L77" s="1130"/>
      <c r="M77" s="1130"/>
      <c r="N77" s="1130"/>
      <c r="O77" s="1130"/>
      <c r="P77" s="1130"/>
      <c r="Q77" s="1130"/>
      <c r="R77" s="1130"/>
      <c r="S77" s="1130"/>
      <c r="T77" s="318"/>
      <c r="U77" s="318"/>
      <c r="V77" s="318"/>
      <c r="W77" s="318"/>
      <c r="X77" s="1112"/>
      <c r="Y77" s="1112"/>
      <c r="Z77" s="1112">
        <f t="shared" si="28"/>
        <v>13</v>
      </c>
      <c r="AA77" s="1112">
        <f t="shared" si="28"/>
        <v>13</v>
      </c>
      <c r="AB77" s="1121">
        <f t="shared" si="30"/>
        <v>1.6250000000000001E-3</v>
      </c>
      <c r="AC77" s="1121">
        <f t="shared" si="31"/>
        <v>3.8999999999999999E-4</v>
      </c>
      <c r="AD77" s="1149" t="s">
        <v>103</v>
      </c>
      <c r="AE77" s="1129"/>
      <c r="AF77" s="1150"/>
      <c r="AG77" s="1150"/>
      <c r="AH77" s="1129">
        <v>5</v>
      </c>
      <c r="AI77" s="1129">
        <v>40</v>
      </c>
      <c r="AJ77" s="1144">
        <v>0.03</v>
      </c>
      <c r="AK77" s="1151"/>
    </row>
    <row r="78" spans="1:37" ht="15" customHeight="1" x14ac:dyDescent="0.25">
      <c r="A78" s="1129">
        <v>3</v>
      </c>
      <c r="B78" s="1146"/>
      <c r="C78" s="1151" t="s">
        <v>134</v>
      </c>
      <c r="D78" s="1128" t="s">
        <v>29</v>
      </c>
      <c r="E78" s="1129">
        <v>16</v>
      </c>
      <c r="F78" s="1148">
        <v>89</v>
      </c>
      <c r="G78" s="1108"/>
      <c r="H78" s="1130"/>
      <c r="I78" s="1130"/>
      <c r="J78" s="1130">
        <v>16</v>
      </c>
      <c r="K78" s="1130">
        <f t="shared" si="29"/>
        <v>16</v>
      </c>
      <c r="L78" s="1130"/>
      <c r="M78" s="1130"/>
      <c r="N78" s="1130"/>
      <c r="O78" s="1130"/>
      <c r="P78" s="1130"/>
      <c r="Q78" s="1130"/>
      <c r="R78" s="1130"/>
      <c r="S78" s="1130"/>
      <c r="T78" s="318"/>
      <c r="U78" s="318"/>
      <c r="V78" s="318"/>
      <c r="W78" s="318"/>
      <c r="X78" s="1112"/>
      <c r="Y78" s="1112"/>
      <c r="Z78" s="1112">
        <f t="shared" si="28"/>
        <v>16</v>
      </c>
      <c r="AA78" s="1112">
        <f t="shared" si="28"/>
        <v>16</v>
      </c>
      <c r="AB78" s="1121">
        <f t="shared" si="30"/>
        <v>2E-3</v>
      </c>
      <c r="AC78" s="1121">
        <f t="shared" si="31"/>
        <v>4.7999999999999996E-4</v>
      </c>
      <c r="AD78" s="1149" t="s">
        <v>103</v>
      </c>
      <c r="AE78" s="1129"/>
      <c r="AF78" s="1150"/>
      <c r="AG78" s="1150"/>
      <c r="AH78" s="1129">
        <v>5</v>
      </c>
      <c r="AI78" s="1129">
        <v>40</v>
      </c>
      <c r="AJ78" s="1144">
        <v>0.03</v>
      </c>
      <c r="AK78" s="1151"/>
    </row>
    <row r="79" spans="1:37" ht="15" customHeight="1" x14ac:dyDescent="0.25">
      <c r="A79" s="1129">
        <v>4</v>
      </c>
      <c r="B79" s="1146"/>
      <c r="C79" s="1151" t="s">
        <v>134</v>
      </c>
      <c r="D79" s="1128" t="s">
        <v>29</v>
      </c>
      <c r="E79" s="1129">
        <v>3</v>
      </c>
      <c r="F79" s="1148">
        <v>90</v>
      </c>
      <c r="G79" s="1108"/>
      <c r="H79" s="1130"/>
      <c r="I79" s="1130"/>
      <c r="J79" s="1130">
        <v>75</v>
      </c>
      <c r="K79" s="1130">
        <f t="shared" si="29"/>
        <v>75</v>
      </c>
      <c r="L79" s="1130"/>
      <c r="M79" s="1130"/>
      <c r="N79" s="1130"/>
      <c r="O79" s="1130"/>
      <c r="P79" s="1130"/>
      <c r="Q79" s="1130"/>
      <c r="R79" s="1130"/>
      <c r="S79" s="1130"/>
      <c r="T79" s="318"/>
      <c r="U79" s="318"/>
      <c r="V79" s="318"/>
      <c r="W79" s="318"/>
      <c r="X79" s="1112"/>
      <c r="Y79" s="1112"/>
      <c r="Z79" s="1112">
        <f t="shared" si="28"/>
        <v>75</v>
      </c>
      <c r="AA79" s="1112">
        <f t="shared" si="28"/>
        <v>75</v>
      </c>
      <c r="AB79" s="1121">
        <f t="shared" si="30"/>
        <v>9.3749999999999997E-3</v>
      </c>
      <c r="AC79" s="1121">
        <f t="shared" si="31"/>
        <v>2.2499999999999998E-3</v>
      </c>
      <c r="AD79" s="1149" t="s">
        <v>103</v>
      </c>
      <c r="AE79" s="1129"/>
      <c r="AF79" s="1150"/>
      <c r="AG79" s="1150"/>
      <c r="AH79" s="1129">
        <v>5</v>
      </c>
      <c r="AI79" s="1129">
        <v>40</v>
      </c>
      <c r="AJ79" s="1144">
        <v>0.03</v>
      </c>
      <c r="AK79" s="1151"/>
    </row>
    <row r="80" spans="1:37" ht="15" customHeight="1" x14ac:dyDescent="0.25">
      <c r="A80" s="1129">
        <v>5</v>
      </c>
      <c r="B80" s="1146"/>
      <c r="C80" s="1151" t="s">
        <v>134</v>
      </c>
      <c r="D80" s="1128" t="s">
        <v>29</v>
      </c>
      <c r="E80" s="1129">
        <v>5503121</v>
      </c>
      <c r="F80" s="1148">
        <v>12</v>
      </c>
      <c r="G80" s="1108"/>
      <c r="H80" s="1130"/>
      <c r="I80" s="1130"/>
      <c r="J80" s="1130">
        <v>6</v>
      </c>
      <c r="K80" s="1130">
        <f t="shared" si="29"/>
        <v>6</v>
      </c>
      <c r="L80" s="1130"/>
      <c r="M80" s="1130"/>
      <c r="N80" s="1130"/>
      <c r="O80" s="1130"/>
      <c r="P80" s="1130"/>
      <c r="Q80" s="1130"/>
      <c r="R80" s="1130"/>
      <c r="S80" s="1130"/>
      <c r="T80" s="318"/>
      <c r="U80" s="318"/>
      <c r="V80" s="318"/>
      <c r="W80" s="318"/>
      <c r="X80" s="1112"/>
      <c r="Y80" s="1112"/>
      <c r="Z80" s="1112">
        <f t="shared" si="28"/>
        <v>6</v>
      </c>
      <c r="AA80" s="1112">
        <f t="shared" si="28"/>
        <v>6</v>
      </c>
      <c r="AB80" s="1121">
        <f t="shared" si="30"/>
        <v>7.5000000000000002E-4</v>
      </c>
      <c r="AC80" s="1121">
        <f t="shared" si="31"/>
        <v>1.7999999999999998E-4</v>
      </c>
      <c r="AD80" s="1149" t="s">
        <v>103</v>
      </c>
      <c r="AE80" s="1129"/>
      <c r="AF80" s="1150"/>
      <c r="AG80" s="1150"/>
      <c r="AH80" s="1129">
        <v>5</v>
      </c>
      <c r="AI80" s="1129">
        <v>40</v>
      </c>
      <c r="AJ80" s="1144">
        <v>0.03</v>
      </c>
      <c r="AK80" s="1151"/>
    </row>
    <row r="81" spans="1:37" s="1132" customFormat="1" ht="15" customHeight="1" x14ac:dyDescent="0.25">
      <c r="A81" s="1108"/>
      <c r="B81" s="1146"/>
      <c r="C81" s="1126" t="s">
        <v>30</v>
      </c>
      <c r="D81" s="1109" t="s">
        <v>29</v>
      </c>
      <c r="E81" s="1108"/>
      <c r="F81" s="1108"/>
      <c r="G81" s="1108"/>
      <c r="H81" s="1111"/>
      <c r="I81" s="1111"/>
      <c r="J81" s="1111">
        <f>SUM(J76:J80)</f>
        <v>113</v>
      </c>
      <c r="K81" s="1111">
        <f t="shared" si="29"/>
        <v>113</v>
      </c>
      <c r="L81" s="1111"/>
      <c r="M81" s="1111"/>
      <c r="N81" s="1111"/>
      <c r="O81" s="1111"/>
      <c r="P81" s="1111"/>
      <c r="Q81" s="1111"/>
      <c r="R81" s="1111"/>
      <c r="S81" s="1111"/>
      <c r="T81" s="367"/>
      <c r="U81" s="367"/>
      <c r="V81" s="367"/>
      <c r="W81" s="367"/>
      <c r="X81" s="1120"/>
      <c r="Y81" s="1120"/>
      <c r="Z81" s="1120">
        <f t="shared" si="28"/>
        <v>113</v>
      </c>
      <c r="AA81" s="1120">
        <f t="shared" si="28"/>
        <v>113</v>
      </c>
      <c r="AB81" s="1113">
        <f t="shared" si="30"/>
        <v>1.4124999999999999E-2</v>
      </c>
      <c r="AC81" s="1113">
        <f t="shared" si="31"/>
        <v>3.3899999999999998E-3</v>
      </c>
      <c r="AD81" s="1152"/>
      <c r="AE81" s="1108"/>
      <c r="AF81" s="1126"/>
      <c r="AG81" s="1126"/>
      <c r="AH81" s="1108">
        <v>5</v>
      </c>
      <c r="AI81" s="1108">
        <v>40</v>
      </c>
      <c r="AJ81" s="1145">
        <v>0.03</v>
      </c>
      <c r="AK81" s="1146"/>
    </row>
    <row r="82" spans="1:37" ht="15" customHeight="1" x14ac:dyDescent="0.25">
      <c r="A82" s="1129">
        <v>1</v>
      </c>
      <c r="B82" s="1129" t="s">
        <v>883</v>
      </c>
      <c r="C82" s="1151" t="s">
        <v>135</v>
      </c>
      <c r="D82" s="1128" t="s">
        <v>29</v>
      </c>
      <c r="E82" s="1129">
        <v>1</v>
      </c>
      <c r="F82" s="1148">
        <v>94</v>
      </c>
      <c r="G82" s="1108"/>
      <c r="H82" s="1130"/>
      <c r="I82" s="1130"/>
      <c r="J82" s="1130">
        <v>391</v>
      </c>
      <c r="K82" s="1130">
        <f t="shared" si="29"/>
        <v>391</v>
      </c>
      <c r="L82" s="1111"/>
      <c r="M82" s="1111"/>
      <c r="N82" s="1130"/>
      <c r="O82" s="1130"/>
      <c r="P82" s="1111"/>
      <c r="Q82" s="1111"/>
      <c r="R82" s="1130"/>
      <c r="S82" s="1130"/>
      <c r="T82" s="318"/>
      <c r="U82" s="318"/>
      <c r="V82" s="318"/>
      <c r="W82" s="318"/>
      <c r="X82" s="1112"/>
      <c r="Y82" s="1112"/>
      <c r="Z82" s="1112">
        <f t="shared" si="28"/>
        <v>391</v>
      </c>
      <c r="AA82" s="1112">
        <f t="shared" si="28"/>
        <v>391</v>
      </c>
      <c r="AB82" s="1121">
        <f t="shared" si="30"/>
        <v>7.9421874999999996E-3</v>
      </c>
      <c r="AC82" s="1121">
        <f t="shared" si="31"/>
        <v>4.692E-3</v>
      </c>
      <c r="AD82" s="1149" t="s">
        <v>131</v>
      </c>
      <c r="AE82" s="1129"/>
      <c r="AF82" s="1150"/>
      <c r="AG82" s="1150"/>
      <c r="AH82" s="1129">
        <v>65</v>
      </c>
      <c r="AI82" s="1129">
        <v>3200</v>
      </c>
      <c r="AJ82" s="1144">
        <v>1.2E-2</v>
      </c>
      <c r="AK82" s="1151"/>
    </row>
    <row r="83" spans="1:37" ht="15" customHeight="1" x14ac:dyDescent="0.25">
      <c r="A83" s="1129">
        <v>2</v>
      </c>
      <c r="B83" s="1129" t="s">
        <v>883</v>
      </c>
      <c r="C83" s="1151" t="s">
        <v>135</v>
      </c>
      <c r="D83" s="1128" t="s">
        <v>29</v>
      </c>
      <c r="E83" s="1171" t="s">
        <v>47</v>
      </c>
      <c r="F83" s="1171" t="s">
        <v>47</v>
      </c>
      <c r="G83" s="1108"/>
      <c r="H83" s="1130"/>
      <c r="I83" s="1130"/>
      <c r="J83" s="1130">
        <v>266</v>
      </c>
      <c r="K83" s="1130">
        <f t="shared" si="29"/>
        <v>266</v>
      </c>
      <c r="L83" s="1130"/>
      <c r="M83" s="1130"/>
      <c r="N83" s="1130"/>
      <c r="O83" s="1130"/>
      <c r="P83" s="1130"/>
      <c r="Q83" s="1130"/>
      <c r="R83" s="1130"/>
      <c r="S83" s="1130"/>
      <c r="T83" s="318"/>
      <c r="U83" s="318"/>
      <c r="V83" s="318"/>
      <c r="W83" s="318"/>
      <c r="X83" s="1112"/>
      <c r="Y83" s="1112"/>
      <c r="Z83" s="1112">
        <f t="shared" si="28"/>
        <v>266</v>
      </c>
      <c r="AA83" s="1112">
        <f t="shared" si="28"/>
        <v>266</v>
      </c>
      <c r="AB83" s="1121">
        <f t="shared" si="30"/>
        <v>5.4031249999999999E-3</v>
      </c>
      <c r="AC83" s="1121">
        <f t="shared" si="31"/>
        <v>3.192E-3</v>
      </c>
      <c r="AD83" s="1149" t="s">
        <v>131</v>
      </c>
      <c r="AE83" s="1129"/>
      <c r="AF83" s="1150"/>
      <c r="AG83" s="1150"/>
      <c r="AH83" s="1129">
        <v>65</v>
      </c>
      <c r="AI83" s="1129">
        <v>3200</v>
      </c>
      <c r="AJ83" s="1144">
        <v>1.2E-2</v>
      </c>
      <c r="AK83" s="1151"/>
    </row>
    <row r="84" spans="1:37" ht="15" customHeight="1" x14ac:dyDescent="0.25">
      <c r="A84" s="1129">
        <v>3</v>
      </c>
      <c r="B84" s="1129" t="s">
        <v>883</v>
      </c>
      <c r="C84" s="1151" t="s">
        <v>135</v>
      </c>
      <c r="D84" s="1128" t="s">
        <v>29</v>
      </c>
      <c r="E84" s="1129">
        <v>2</v>
      </c>
      <c r="F84" s="1171" t="s">
        <v>133</v>
      </c>
      <c r="G84" s="1108"/>
      <c r="H84" s="1130"/>
      <c r="I84" s="1130"/>
      <c r="J84" s="1130">
        <v>440</v>
      </c>
      <c r="K84" s="1130">
        <f t="shared" si="29"/>
        <v>440</v>
      </c>
      <c r="L84" s="1130"/>
      <c r="M84" s="1130"/>
      <c r="N84" s="1130"/>
      <c r="O84" s="1130"/>
      <c r="P84" s="1130"/>
      <c r="Q84" s="1130"/>
      <c r="R84" s="1130"/>
      <c r="S84" s="1130"/>
      <c r="T84" s="318"/>
      <c r="U84" s="318"/>
      <c r="V84" s="318"/>
      <c r="W84" s="318"/>
      <c r="X84" s="1112"/>
      <c r="Y84" s="1112"/>
      <c r="Z84" s="1112">
        <f t="shared" si="28"/>
        <v>440</v>
      </c>
      <c r="AA84" s="1112">
        <f t="shared" si="28"/>
        <v>440</v>
      </c>
      <c r="AB84" s="1121">
        <f t="shared" si="30"/>
        <v>8.937500000000001E-3</v>
      </c>
      <c r="AC84" s="1121">
        <f t="shared" si="31"/>
        <v>5.28E-3</v>
      </c>
      <c r="AD84" s="1149" t="s">
        <v>131</v>
      </c>
      <c r="AE84" s="1129"/>
      <c r="AF84" s="1150"/>
      <c r="AG84" s="1150"/>
      <c r="AH84" s="1129">
        <v>65</v>
      </c>
      <c r="AI84" s="1129">
        <v>3200</v>
      </c>
      <c r="AJ84" s="1144">
        <v>1.2E-2</v>
      </c>
      <c r="AK84" s="1151"/>
    </row>
    <row r="85" spans="1:37" ht="15" customHeight="1" x14ac:dyDescent="0.25">
      <c r="A85" s="1129">
        <v>4</v>
      </c>
      <c r="B85" s="1129" t="s">
        <v>883</v>
      </c>
      <c r="C85" s="1151" t="s">
        <v>135</v>
      </c>
      <c r="D85" s="1128" t="s">
        <v>29</v>
      </c>
      <c r="E85" s="1129" t="s">
        <v>136</v>
      </c>
      <c r="F85" s="1171" t="s">
        <v>137</v>
      </c>
      <c r="G85" s="1108"/>
      <c r="H85" s="1130"/>
      <c r="I85" s="1130"/>
      <c r="J85" s="1130">
        <v>8</v>
      </c>
      <c r="K85" s="1130">
        <f t="shared" si="29"/>
        <v>8</v>
      </c>
      <c r="L85" s="1130"/>
      <c r="M85" s="1130"/>
      <c r="N85" s="1130"/>
      <c r="O85" s="1130"/>
      <c r="P85" s="1130"/>
      <c r="Q85" s="1130"/>
      <c r="R85" s="1130"/>
      <c r="S85" s="1130"/>
      <c r="T85" s="318"/>
      <c r="U85" s="318"/>
      <c r="V85" s="318"/>
      <c r="W85" s="318"/>
      <c r="X85" s="1112"/>
      <c r="Y85" s="1112"/>
      <c r="Z85" s="1112">
        <f t="shared" si="28"/>
        <v>8</v>
      </c>
      <c r="AA85" s="1112">
        <f t="shared" si="28"/>
        <v>8</v>
      </c>
      <c r="AB85" s="1121">
        <f t="shared" si="30"/>
        <v>1.6249999999999999E-4</v>
      </c>
      <c r="AC85" s="1121">
        <f t="shared" si="31"/>
        <v>9.6000000000000002E-5</v>
      </c>
      <c r="AD85" s="1149" t="s">
        <v>131</v>
      </c>
      <c r="AE85" s="1129"/>
      <c r="AF85" s="1150"/>
      <c r="AG85" s="1150"/>
      <c r="AH85" s="1129">
        <v>65</v>
      </c>
      <c r="AI85" s="1129">
        <v>3200</v>
      </c>
      <c r="AJ85" s="1144">
        <v>1.2E-2</v>
      </c>
      <c r="AK85" s="1151"/>
    </row>
    <row r="86" spans="1:37" ht="15" customHeight="1" x14ac:dyDescent="0.25">
      <c r="A86" s="1129">
        <v>5</v>
      </c>
      <c r="B86" s="1129" t="s">
        <v>883</v>
      </c>
      <c r="C86" s="1151" t="s">
        <v>135</v>
      </c>
      <c r="D86" s="1128" t="s">
        <v>29</v>
      </c>
      <c r="E86" s="1129" t="s">
        <v>884</v>
      </c>
      <c r="F86" s="1171" t="s">
        <v>137</v>
      </c>
      <c r="G86" s="1108"/>
      <c r="H86" s="1130"/>
      <c r="I86" s="1130"/>
      <c r="J86" s="1130">
        <v>54</v>
      </c>
      <c r="K86" s="1130">
        <f t="shared" si="29"/>
        <v>54</v>
      </c>
      <c r="L86" s="1130"/>
      <c r="M86" s="1130"/>
      <c r="N86" s="1130"/>
      <c r="O86" s="1130"/>
      <c r="P86" s="1130"/>
      <c r="Q86" s="1130"/>
      <c r="R86" s="1130"/>
      <c r="S86" s="1130"/>
      <c r="T86" s="318"/>
      <c r="U86" s="318"/>
      <c r="V86" s="318"/>
      <c r="W86" s="318"/>
      <c r="X86" s="1112"/>
      <c r="Y86" s="1112"/>
      <c r="Z86" s="1112">
        <f t="shared" si="28"/>
        <v>54</v>
      </c>
      <c r="AA86" s="1112">
        <f t="shared" si="28"/>
        <v>54</v>
      </c>
      <c r="AB86" s="1121">
        <f t="shared" si="30"/>
        <v>1.096875E-3</v>
      </c>
      <c r="AC86" s="1121">
        <f t="shared" si="31"/>
        <v>6.4800000000000003E-4</v>
      </c>
      <c r="AD86" s="1149" t="s">
        <v>131</v>
      </c>
      <c r="AE86" s="1129"/>
      <c r="AF86" s="1150"/>
      <c r="AG86" s="1150"/>
      <c r="AH86" s="1129">
        <v>65</v>
      </c>
      <c r="AI86" s="1129">
        <v>3200</v>
      </c>
      <c r="AJ86" s="1144">
        <v>1.2E-2</v>
      </c>
      <c r="AK86" s="1151"/>
    </row>
    <row r="87" spans="1:37" ht="15" customHeight="1" x14ac:dyDescent="0.25">
      <c r="A87" s="1129">
        <v>6</v>
      </c>
      <c r="B87" s="1129" t="s">
        <v>883</v>
      </c>
      <c r="C87" s="1151" t="s">
        <v>135</v>
      </c>
      <c r="D87" s="1128" t="s">
        <v>29</v>
      </c>
      <c r="E87" s="1129">
        <v>2</v>
      </c>
      <c r="F87" s="1171" t="s">
        <v>138</v>
      </c>
      <c r="G87" s="1108"/>
      <c r="H87" s="1130"/>
      <c r="I87" s="1130"/>
      <c r="J87" s="1130">
        <v>6</v>
      </c>
      <c r="K87" s="1130">
        <f t="shared" si="29"/>
        <v>6</v>
      </c>
      <c r="L87" s="1130"/>
      <c r="M87" s="1130"/>
      <c r="N87" s="1130"/>
      <c r="O87" s="1130"/>
      <c r="P87" s="1130"/>
      <c r="Q87" s="1130"/>
      <c r="R87" s="1130"/>
      <c r="S87" s="1130"/>
      <c r="T87" s="318"/>
      <c r="U87" s="318"/>
      <c r="V87" s="318"/>
      <c r="W87" s="318"/>
      <c r="X87" s="1112"/>
      <c r="Y87" s="1112"/>
      <c r="Z87" s="1112">
        <f t="shared" si="28"/>
        <v>6</v>
      </c>
      <c r="AA87" s="1112">
        <f t="shared" si="28"/>
        <v>6</v>
      </c>
      <c r="AB87" s="1121">
        <f t="shared" si="30"/>
        <v>1.2187500000000001E-4</v>
      </c>
      <c r="AC87" s="1121">
        <f t="shared" si="31"/>
        <v>7.2000000000000002E-5</v>
      </c>
      <c r="AD87" s="1149" t="s">
        <v>131</v>
      </c>
      <c r="AE87" s="1129"/>
      <c r="AF87" s="1150"/>
      <c r="AG87" s="1150"/>
      <c r="AH87" s="1129">
        <v>65</v>
      </c>
      <c r="AI87" s="1129">
        <v>3200</v>
      </c>
      <c r="AJ87" s="1144">
        <v>1.2E-2</v>
      </c>
      <c r="AK87" s="1151"/>
    </row>
    <row r="88" spans="1:37" ht="15" customHeight="1" x14ac:dyDescent="0.25">
      <c r="A88" s="1129">
        <v>7</v>
      </c>
      <c r="B88" s="1129" t="s">
        <v>883</v>
      </c>
      <c r="C88" s="1151" t="s">
        <v>135</v>
      </c>
      <c r="D88" s="1128" t="s">
        <v>29</v>
      </c>
      <c r="E88" s="1129">
        <v>4</v>
      </c>
      <c r="F88" s="1171" t="s">
        <v>138</v>
      </c>
      <c r="G88" s="1108"/>
      <c r="H88" s="1130"/>
      <c r="I88" s="1130"/>
      <c r="J88" s="1130">
        <v>524</v>
      </c>
      <c r="K88" s="1130">
        <f t="shared" si="29"/>
        <v>524</v>
      </c>
      <c r="L88" s="1130"/>
      <c r="M88" s="1130"/>
      <c r="N88" s="1130"/>
      <c r="O88" s="1130"/>
      <c r="P88" s="1130"/>
      <c r="Q88" s="1130"/>
      <c r="R88" s="1130"/>
      <c r="S88" s="1130"/>
      <c r="T88" s="318"/>
      <c r="U88" s="318"/>
      <c r="V88" s="318"/>
      <c r="W88" s="318"/>
      <c r="X88" s="1112"/>
      <c r="Y88" s="1112"/>
      <c r="Z88" s="1112">
        <f t="shared" si="28"/>
        <v>524</v>
      </c>
      <c r="AA88" s="1112">
        <f t="shared" si="28"/>
        <v>524</v>
      </c>
      <c r="AB88" s="1121">
        <f t="shared" si="30"/>
        <v>1.064375E-2</v>
      </c>
      <c r="AC88" s="1121">
        <f t="shared" si="31"/>
        <v>6.2880000000000002E-3</v>
      </c>
      <c r="AD88" s="1149" t="s">
        <v>131</v>
      </c>
      <c r="AE88" s="1129"/>
      <c r="AF88" s="1150"/>
      <c r="AG88" s="1150"/>
      <c r="AH88" s="1129">
        <v>65</v>
      </c>
      <c r="AI88" s="1129">
        <v>3200</v>
      </c>
      <c r="AJ88" s="1144">
        <v>1.2E-2</v>
      </c>
      <c r="AK88" s="1151"/>
    </row>
    <row r="89" spans="1:37" ht="15" customHeight="1" x14ac:dyDescent="0.25">
      <c r="A89" s="1129">
        <v>8</v>
      </c>
      <c r="B89" s="1129" t="s">
        <v>883</v>
      </c>
      <c r="C89" s="1151" t="s">
        <v>135</v>
      </c>
      <c r="D89" s="1128" t="s">
        <v>29</v>
      </c>
      <c r="E89" s="1171" t="s">
        <v>133</v>
      </c>
      <c r="F89" s="1171" t="s">
        <v>138</v>
      </c>
      <c r="G89" s="1108"/>
      <c r="H89" s="1130"/>
      <c r="I89" s="1130"/>
      <c r="J89" s="1130">
        <v>2</v>
      </c>
      <c r="K89" s="1130">
        <f t="shared" si="29"/>
        <v>2</v>
      </c>
      <c r="L89" s="1130"/>
      <c r="M89" s="1130"/>
      <c r="N89" s="1130"/>
      <c r="O89" s="1130"/>
      <c r="P89" s="1130"/>
      <c r="Q89" s="1130"/>
      <c r="R89" s="1130"/>
      <c r="S89" s="1130"/>
      <c r="T89" s="318"/>
      <c r="U89" s="318"/>
      <c r="V89" s="318"/>
      <c r="W89" s="318"/>
      <c r="X89" s="1112"/>
      <c r="Y89" s="1112"/>
      <c r="Z89" s="1112">
        <f t="shared" si="28"/>
        <v>2</v>
      </c>
      <c r="AA89" s="1112">
        <f t="shared" si="28"/>
        <v>2</v>
      </c>
      <c r="AB89" s="1121">
        <f t="shared" si="30"/>
        <v>4.0624999999999998E-5</v>
      </c>
      <c r="AC89" s="1121">
        <f t="shared" si="31"/>
        <v>2.4000000000000001E-5</v>
      </c>
      <c r="AD89" s="1149" t="s">
        <v>131</v>
      </c>
      <c r="AE89" s="1129"/>
      <c r="AF89" s="1150"/>
      <c r="AG89" s="1150"/>
      <c r="AH89" s="1129">
        <v>65</v>
      </c>
      <c r="AI89" s="1129">
        <v>3200</v>
      </c>
      <c r="AJ89" s="1144">
        <v>1.2E-2</v>
      </c>
      <c r="AK89" s="1151"/>
    </row>
    <row r="90" spans="1:37" ht="15" customHeight="1" x14ac:dyDescent="0.25">
      <c r="A90" s="1129">
        <v>9</v>
      </c>
      <c r="B90" s="1129" t="s">
        <v>883</v>
      </c>
      <c r="C90" s="1151" t="s">
        <v>135</v>
      </c>
      <c r="D90" s="1128" t="s">
        <v>29</v>
      </c>
      <c r="E90" s="1129" t="s">
        <v>136</v>
      </c>
      <c r="F90" s="1171" t="s">
        <v>192</v>
      </c>
      <c r="G90" s="1108"/>
      <c r="H90" s="1130"/>
      <c r="I90" s="1130"/>
      <c r="J90" s="1130">
        <v>51</v>
      </c>
      <c r="K90" s="1130">
        <f t="shared" si="29"/>
        <v>51</v>
      </c>
      <c r="L90" s="1130"/>
      <c r="M90" s="1130"/>
      <c r="N90" s="1130"/>
      <c r="O90" s="1130"/>
      <c r="P90" s="1130"/>
      <c r="Q90" s="1130"/>
      <c r="R90" s="1130"/>
      <c r="S90" s="1130"/>
      <c r="T90" s="318"/>
      <c r="U90" s="318"/>
      <c r="V90" s="318"/>
      <c r="W90" s="318"/>
      <c r="X90" s="1112"/>
      <c r="Y90" s="1112"/>
      <c r="Z90" s="1112">
        <f t="shared" si="28"/>
        <v>51</v>
      </c>
      <c r="AA90" s="1112">
        <f t="shared" si="28"/>
        <v>51</v>
      </c>
      <c r="AB90" s="1121">
        <f t="shared" si="30"/>
        <v>1.0359375E-3</v>
      </c>
      <c r="AC90" s="1121">
        <f t="shared" si="31"/>
        <v>6.1200000000000002E-4</v>
      </c>
      <c r="AD90" s="1149" t="s">
        <v>131</v>
      </c>
      <c r="AE90" s="1129"/>
      <c r="AF90" s="1150"/>
      <c r="AG90" s="1150"/>
      <c r="AH90" s="1129">
        <v>65</v>
      </c>
      <c r="AI90" s="1129">
        <v>3200</v>
      </c>
      <c r="AJ90" s="1144">
        <v>1.2E-2</v>
      </c>
      <c r="AK90" s="1151"/>
    </row>
    <row r="91" spans="1:37" ht="15" customHeight="1" x14ac:dyDescent="0.25">
      <c r="A91" s="1129">
        <v>10</v>
      </c>
      <c r="B91" s="1129" t="s">
        <v>883</v>
      </c>
      <c r="C91" s="1151" t="s">
        <v>135</v>
      </c>
      <c r="D91" s="1128" t="s">
        <v>29</v>
      </c>
      <c r="E91" s="1129">
        <v>1</v>
      </c>
      <c r="F91" s="1171" t="s">
        <v>187</v>
      </c>
      <c r="G91" s="1108"/>
      <c r="H91" s="1130"/>
      <c r="I91" s="1130"/>
      <c r="J91" s="1130">
        <v>2</v>
      </c>
      <c r="K91" s="1130">
        <f t="shared" si="29"/>
        <v>2</v>
      </c>
      <c r="L91" s="1130"/>
      <c r="M91" s="1130"/>
      <c r="N91" s="1130"/>
      <c r="O91" s="1130"/>
      <c r="P91" s="1130"/>
      <c r="Q91" s="1130"/>
      <c r="R91" s="1130"/>
      <c r="S91" s="1130"/>
      <c r="T91" s="318"/>
      <c r="U91" s="318"/>
      <c r="V91" s="318"/>
      <c r="W91" s="318"/>
      <c r="X91" s="1112"/>
      <c r="Y91" s="1112"/>
      <c r="Z91" s="1112">
        <f t="shared" si="28"/>
        <v>2</v>
      </c>
      <c r="AA91" s="1112">
        <f t="shared" si="28"/>
        <v>2</v>
      </c>
      <c r="AB91" s="1121">
        <f t="shared" si="30"/>
        <v>4.0624999999999998E-5</v>
      </c>
      <c r="AC91" s="1121">
        <f t="shared" si="31"/>
        <v>2.4000000000000001E-5</v>
      </c>
      <c r="AD91" s="1149" t="s">
        <v>131</v>
      </c>
      <c r="AE91" s="1129"/>
      <c r="AF91" s="1150"/>
      <c r="AG91" s="1150"/>
      <c r="AH91" s="1129">
        <v>65</v>
      </c>
      <c r="AI91" s="1129">
        <v>3200</v>
      </c>
      <c r="AJ91" s="1144">
        <v>1.2E-2</v>
      </c>
      <c r="AK91" s="1151"/>
    </row>
    <row r="92" spans="1:37" ht="15" customHeight="1" x14ac:dyDescent="0.25">
      <c r="A92" s="1129">
        <v>11</v>
      </c>
      <c r="B92" s="1129" t="s">
        <v>883</v>
      </c>
      <c r="C92" s="1151" t="s">
        <v>135</v>
      </c>
      <c r="D92" s="1128" t="s">
        <v>29</v>
      </c>
      <c r="E92" s="1129">
        <v>1</v>
      </c>
      <c r="F92" s="1171" t="s">
        <v>188</v>
      </c>
      <c r="G92" s="1108"/>
      <c r="H92" s="1130"/>
      <c r="I92" s="1130"/>
      <c r="J92" s="1130">
        <v>20</v>
      </c>
      <c r="K92" s="1130">
        <f t="shared" si="29"/>
        <v>20</v>
      </c>
      <c r="L92" s="1130"/>
      <c r="M92" s="1130"/>
      <c r="N92" s="1130"/>
      <c r="O92" s="1130"/>
      <c r="P92" s="1130"/>
      <c r="Q92" s="1130"/>
      <c r="R92" s="1130"/>
      <c r="S92" s="1130"/>
      <c r="T92" s="318"/>
      <c r="U92" s="318"/>
      <c r="V92" s="318"/>
      <c r="W92" s="318"/>
      <c r="X92" s="1112"/>
      <c r="Y92" s="1112"/>
      <c r="Z92" s="1112">
        <f t="shared" si="28"/>
        <v>20</v>
      </c>
      <c r="AA92" s="1112">
        <f t="shared" si="28"/>
        <v>20</v>
      </c>
      <c r="AB92" s="1121">
        <f t="shared" si="30"/>
        <v>4.0625000000000004E-4</v>
      </c>
      <c r="AC92" s="1121">
        <f t="shared" si="31"/>
        <v>2.3999999999999998E-4</v>
      </c>
      <c r="AD92" s="1149" t="s">
        <v>131</v>
      </c>
      <c r="AE92" s="1129"/>
      <c r="AF92" s="1150"/>
      <c r="AG92" s="1150"/>
      <c r="AH92" s="1129">
        <v>65</v>
      </c>
      <c r="AI92" s="1129">
        <v>3200</v>
      </c>
      <c r="AJ92" s="1144">
        <v>1.2E-2</v>
      </c>
      <c r="AK92" s="1151"/>
    </row>
    <row r="93" spans="1:37" ht="15" customHeight="1" x14ac:dyDescent="0.25">
      <c r="A93" s="1129">
        <v>12</v>
      </c>
      <c r="B93" s="1129" t="s">
        <v>883</v>
      </c>
      <c r="C93" s="1151" t="s">
        <v>135</v>
      </c>
      <c r="D93" s="1128" t="s">
        <v>29</v>
      </c>
      <c r="E93" s="1171" t="s">
        <v>95</v>
      </c>
      <c r="F93" s="1171" t="s">
        <v>189</v>
      </c>
      <c r="G93" s="1108"/>
      <c r="H93" s="1130"/>
      <c r="I93" s="1130"/>
      <c r="J93" s="1130">
        <v>4</v>
      </c>
      <c r="K93" s="1130">
        <f t="shared" si="29"/>
        <v>4</v>
      </c>
      <c r="L93" s="1130"/>
      <c r="M93" s="1130"/>
      <c r="N93" s="1130"/>
      <c r="O93" s="1130"/>
      <c r="P93" s="1130"/>
      <c r="Q93" s="1130"/>
      <c r="R93" s="1130"/>
      <c r="S93" s="1130"/>
      <c r="T93" s="318"/>
      <c r="U93" s="318"/>
      <c r="V93" s="318"/>
      <c r="W93" s="318"/>
      <c r="X93" s="1112"/>
      <c r="Y93" s="1112"/>
      <c r="Z93" s="1112">
        <f t="shared" si="28"/>
        <v>4</v>
      </c>
      <c r="AA93" s="1112">
        <f t="shared" si="28"/>
        <v>4</v>
      </c>
      <c r="AB93" s="1121">
        <f t="shared" si="30"/>
        <v>8.1249999999999996E-5</v>
      </c>
      <c r="AC93" s="1121">
        <f t="shared" si="31"/>
        <v>4.8000000000000001E-5</v>
      </c>
      <c r="AD93" s="1149" t="s">
        <v>131</v>
      </c>
      <c r="AE93" s="1129"/>
      <c r="AF93" s="1150"/>
      <c r="AG93" s="1150"/>
      <c r="AH93" s="1129">
        <v>65</v>
      </c>
      <c r="AI93" s="1129">
        <v>3200</v>
      </c>
      <c r="AJ93" s="1144">
        <v>1.2E-2</v>
      </c>
      <c r="AK93" s="1151"/>
    </row>
    <row r="94" spans="1:37" s="1132" customFormat="1" ht="15" customHeight="1" x14ac:dyDescent="0.25">
      <c r="A94" s="1108"/>
      <c r="B94" s="1146"/>
      <c r="C94" s="1126" t="s">
        <v>30</v>
      </c>
      <c r="D94" s="1109" t="s">
        <v>29</v>
      </c>
      <c r="E94" s="1108"/>
      <c r="F94" s="1108"/>
      <c r="G94" s="1108"/>
      <c r="H94" s="1111"/>
      <c r="I94" s="1111"/>
      <c r="J94" s="1111">
        <f>SUM(J82:J93)</f>
        <v>1768</v>
      </c>
      <c r="K94" s="1111">
        <f t="shared" si="29"/>
        <v>1768</v>
      </c>
      <c r="L94" s="1111"/>
      <c r="M94" s="1111"/>
      <c r="N94" s="1111"/>
      <c r="O94" s="1111"/>
      <c r="P94" s="1111"/>
      <c r="Q94" s="1111"/>
      <c r="R94" s="1111"/>
      <c r="S94" s="1111"/>
      <c r="T94" s="367"/>
      <c r="U94" s="367"/>
      <c r="V94" s="367"/>
      <c r="W94" s="367"/>
      <c r="X94" s="1120"/>
      <c r="Y94" s="1120"/>
      <c r="Z94" s="1120">
        <f t="shared" si="28"/>
        <v>1768</v>
      </c>
      <c r="AA94" s="1120">
        <f t="shared" si="28"/>
        <v>1768</v>
      </c>
      <c r="AB94" s="1113">
        <f t="shared" si="30"/>
        <v>3.59125E-2</v>
      </c>
      <c r="AC94" s="1113">
        <f t="shared" si="31"/>
        <v>2.1216000000000002E-2</v>
      </c>
      <c r="AD94" s="1152"/>
      <c r="AE94" s="1108"/>
      <c r="AF94" s="1126"/>
      <c r="AG94" s="1126"/>
      <c r="AH94" s="1108">
        <v>65</v>
      </c>
      <c r="AI94" s="1108">
        <v>3200</v>
      </c>
      <c r="AJ94" s="1145">
        <v>1.2E-2</v>
      </c>
      <c r="AK94" s="1146"/>
    </row>
    <row r="95" spans="1:37" ht="15" customHeight="1" x14ac:dyDescent="0.25">
      <c r="A95" s="1129">
        <v>1</v>
      </c>
      <c r="B95" s="1129" t="s">
        <v>729</v>
      </c>
      <c r="C95" s="1151" t="s">
        <v>139</v>
      </c>
      <c r="D95" s="1128" t="s">
        <v>29</v>
      </c>
      <c r="E95" s="1129">
        <v>71</v>
      </c>
      <c r="F95" s="1148">
        <v>92</v>
      </c>
      <c r="G95" s="1108"/>
      <c r="H95" s="1130"/>
      <c r="I95" s="1130"/>
      <c r="J95" s="1130">
        <v>144</v>
      </c>
      <c r="K95" s="1130">
        <f t="shared" si="29"/>
        <v>144</v>
      </c>
      <c r="L95" s="1130"/>
      <c r="M95" s="1130"/>
      <c r="N95" s="1130"/>
      <c r="O95" s="1130"/>
      <c r="P95" s="1130"/>
      <c r="Q95" s="1130"/>
      <c r="R95" s="1130"/>
      <c r="S95" s="1130"/>
      <c r="T95" s="318"/>
      <c r="U95" s="318"/>
      <c r="V95" s="318"/>
      <c r="W95" s="318"/>
      <c r="X95" s="1112"/>
      <c r="Y95" s="1112"/>
      <c r="Z95" s="1112">
        <f t="shared" si="28"/>
        <v>144</v>
      </c>
      <c r="AA95" s="1112">
        <f t="shared" si="28"/>
        <v>144</v>
      </c>
      <c r="AB95" s="1121">
        <f t="shared" si="30"/>
        <v>6.6600000000000001E-3</v>
      </c>
      <c r="AC95" s="1121">
        <f t="shared" si="31"/>
        <v>1.4399999999999999E-3</v>
      </c>
      <c r="AD95" s="1149" t="s">
        <v>131</v>
      </c>
      <c r="AE95" s="1129"/>
      <c r="AF95" s="1150"/>
      <c r="AG95" s="1150"/>
      <c r="AH95" s="1129">
        <v>18.5</v>
      </c>
      <c r="AI95" s="1129">
        <v>400</v>
      </c>
      <c r="AJ95" s="1144">
        <v>0.01</v>
      </c>
      <c r="AK95" s="1151"/>
    </row>
    <row r="96" spans="1:37" ht="15" customHeight="1" x14ac:dyDescent="0.25">
      <c r="A96" s="1129">
        <v>2</v>
      </c>
      <c r="B96" s="1129" t="s">
        <v>729</v>
      </c>
      <c r="C96" s="1151" t="s">
        <v>139</v>
      </c>
      <c r="D96" s="1128" t="s">
        <v>29</v>
      </c>
      <c r="E96" s="1129">
        <v>4</v>
      </c>
      <c r="F96" s="1171" t="s">
        <v>133</v>
      </c>
      <c r="G96" s="1108"/>
      <c r="H96" s="1130"/>
      <c r="I96" s="1130"/>
      <c r="J96" s="1130">
        <v>80</v>
      </c>
      <c r="K96" s="1130">
        <f t="shared" si="29"/>
        <v>80</v>
      </c>
      <c r="L96" s="1130"/>
      <c r="M96" s="1130"/>
      <c r="N96" s="1130"/>
      <c r="O96" s="1130"/>
      <c r="P96" s="1130"/>
      <c r="Q96" s="1130"/>
      <c r="R96" s="1130"/>
      <c r="S96" s="1130"/>
      <c r="T96" s="318"/>
      <c r="U96" s="318"/>
      <c r="V96" s="318"/>
      <c r="W96" s="318"/>
      <c r="X96" s="1112"/>
      <c r="Y96" s="1112"/>
      <c r="Z96" s="1112">
        <f t="shared" si="28"/>
        <v>80</v>
      </c>
      <c r="AA96" s="1112">
        <f t="shared" si="28"/>
        <v>80</v>
      </c>
      <c r="AB96" s="1121">
        <f t="shared" si="30"/>
        <v>3.7000000000000002E-3</v>
      </c>
      <c r="AC96" s="1121">
        <f t="shared" si="31"/>
        <v>8.0000000000000004E-4</v>
      </c>
      <c r="AD96" s="1149" t="s">
        <v>131</v>
      </c>
      <c r="AE96" s="1129"/>
      <c r="AF96" s="1150"/>
      <c r="AG96" s="1150"/>
      <c r="AH96" s="1129">
        <v>18.5</v>
      </c>
      <c r="AI96" s="1129">
        <v>400</v>
      </c>
      <c r="AJ96" s="1144">
        <v>0.01</v>
      </c>
      <c r="AK96" s="1151"/>
    </row>
    <row r="97" spans="1:37" s="1132" customFormat="1" ht="15" customHeight="1" x14ac:dyDescent="0.25">
      <c r="A97" s="1108"/>
      <c r="B97" s="1146"/>
      <c r="C97" s="1126" t="s">
        <v>30</v>
      </c>
      <c r="D97" s="1109" t="s">
        <v>29</v>
      </c>
      <c r="E97" s="1108"/>
      <c r="F97" s="1108"/>
      <c r="G97" s="1108"/>
      <c r="H97" s="1111"/>
      <c r="I97" s="1111"/>
      <c r="J97" s="1111">
        <f>SUM(J95:J96)</f>
        <v>224</v>
      </c>
      <c r="K97" s="1111">
        <f t="shared" si="29"/>
        <v>224</v>
      </c>
      <c r="L97" s="1111"/>
      <c r="M97" s="1111"/>
      <c r="N97" s="1111"/>
      <c r="O97" s="1111"/>
      <c r="P97" s="1111"/>
      <c r="Q97" s="1111"/>
      <c r="R97" s="1111"/>
      <c r="S97" s="1111"/>
      <c r="T97" s="367"/>
      <c r="U97" s="367"/>
      <c r="V97" s="367"/>
      <c r="W97" s="367"/>
      <c r="X97" s="1120"/>
      <c r="Y97" s="1120"/>
      <c r="Z97" s="1120">
        <f t="shared" si="28"/>
        <v>224</v>
      </c>
      <c r="AA97" s="1120">
        <f t="shared" si="28"/>
        <v>224</v>
      </c>
      <c r="AB97" s="1113">
        <f t="shared" si="30"/>
        <v>1.0360000000000001E-2</v>
      </c>
      <c r="AC97" s="1113">
        <f t="shared" si="31"/>
        <v>2.2400000000000002E-3</v>
      </c>
      <c r="AD97" s="1152"/>
      <c r="AE97" s="1108"/>
      <c r="AF97" s="1126"/>
      <c r="AG97" s="1126"/>
      <c r="AH97" s="1108">
        <v>18.5</v>
      </c>
      <c r="AI97" s="1108">
        <v>400</v>
      </c>
      <c r="AJ97" s="1145">
        <v>0.01</v>
      </c>
      <c r="AK97" s="1146"/>
    </row>
    <row r="98" spans="1:37" ht="15" customHeight="1" x14ac:dyDescent="0.25">
      <c r="A98" s="1129">
        <v>1</v>
      </c>
      <c r="B98" s="1129" t="s">
        <v>885</v>
      </c>
      <c r="C98" s="1151" t="s">
        <v>886</v>
      </c>
      <c r="D98" s="1128" t="s">
        <v>29</v>
      </c>
      <c r="E98" s="1171" t="s">
        <v>887</v>
      </c>
      <c r="F98" s="1129">
        <v>90</v>
      </c>
      <c r="G98" s="1108"/>
      <c r="H98" s="1130"/>
      <c r="I98" s="1130"/>
      <c r="J98" s="1130">
        <v>7</v>
      </c>
      <c r="K98" s="1130">
        <f t="shared" si="29"/>
        <v>7</v>
      </c>
      <c r="L98" s="1111"/>
      <c r="M98" s="1111"/>
      <c r="N98" s="1130"/>
      <c r="O98" s="1130"/>
      <c r="P98" s="1111"/>
      <c r="Q98" s="1111"/>
      <c r="R98" s="1130"/>
      <c r="S98" s="1130"/>
      <c r="T98" s="318"/>
      <c r="U98" s="318"/>
      <c r="V98" s="318"/>
      <c r="W98" s="318"/>
      <c r="X98" s="1112"/>
      <c r="Y98" s="1112"/>
      <c r="Z98" s="1112">
        <f t="shared" si="28"/>
        <v>7</v>
      </c>
      <c r="AA98" s="1112">
        <f t="shared" si="28"/>
        <v>7</v>
      </c>
      <c r="AB98" s="1121">
        <f t="shared" si="30"/>
        <v>1.75E-3</v>
      </c>
      <c r="AC98" s="1121">
        <f t="shared" si="31"/>
        <v>8.3999999999999993E-4</v>
      </c>
      <c r="AD98" s="1149" t="s">
        <v>103</v>
      </c>
      <c r="AE98" s="1129"/>
      <c r="AF98" s="1150"/>
      <c r="AG98" s="1150"/>
      <c r="AH98" s="1129">
        <v>36</v>
      </c>
      <c r="AI98" s="1129">
        <v>144</v>
      </c>
      <c r="AJ98" s="1144">
        <v>0.12</v>
      </c>
      <c r="AK98" s="1151"/>
    </row>
    <row r="99" spans="1:37" ht="15" customHeight="1" x14ac:dyDescent="0.25">
      <c r="A99" s="1129">
        <v>2</v>
      </c>
      <c r="B99" s="1129" t="s">
        <v>885</v>
      </c>
      <c r="C99" s="1151" t="s">
        <v>886</v>
      </c>
      <c r="D99" s="1128" t="s">
        <v>29</v>
      </c>
      <c r="E99" s="1171" t="s">
        <v>59</v>
      </c>
      <c r="F99" s="1129">
        <v>90</v>
      </c>
      <c r="G99" s="1108"/>
      <c r="H99" s="1130"/>
      <c r="I99" s="1130"/>
      <c r="J99" s="1130">
        <v>44</v>
      </c>
      <c r="K99" s="1130">
        <f t="shared" si="29"/>
        <v>44</v>
      </c>
      <c r="L99" s="1111"/>
      <c r="M99" s="1111"/>
      <c r="N99" s="1130"/>
      <c r="O99" s="1130"/>
      <c r="P99" s="1111"/>
      <c r="Q99" s="1111"/>
      <c r="R99" s="1130"/>
      <c r="S99" s="1130"/>
      <c r="T99" s="318"/>
      <c r="U99" s="318"/>
      <c r="V99" s="318"/>
      <c r="W99" s="318"/>
      <c r="X99" s="1112"/>
      <c r="Y99" s="1112"/>
      <c r="Z99" s="1112">
        <f t="shared" si="28"/>
        <v>44</v>
      </c>
      <c r="AA99" s="1112">
        <f t="shared" si="28"/>
        <v>44</v>
      </c>
      <c r="AB99" s="1121">
        <f t="shared" si="30"/>
        <v>1.1000000000000001E-2</v>
      </c>
      <c r="AC99" s="1121">
        <f t="shared" si="31"/>
        <v>5.2799999999999991E-3</v>
      </c>
      <c r="AD99" s="1149" t="s">
        <v>103</v>
      </c>
      <c r="AE99" s="1129"/>
      <c r="AF99" s="1150"/>
      <c r="AG99" s="1150"/>
      <c r="AH99" s="1129">
        <v>36</v>
      </c>
      <c r="AI99" s="1129">
        <v>144</v>
      </c>
      <c r="AJ99" s="1144">
        <v>0.12</v>
      </c>
      <c r="AK99" s="1151"/>
    </row>
    <row r="100" spans="1:37" ht="15" customHeight="1" x14ac:dyDescent="0.25">
      <c r="A100" s="1129">
        <v>3</v>
      </c>
      <c r="B100" s="1129" t="s">
        <v>885</v>
      </c>
      <c r="C100" s="1151" t="s">
        <v>886</v>
      </c>
      <c r="D100" s="1128" t="s">
        <v>29</v>
      </c>
      <c r="E100" s="1171" t="s">
        <v>888</v>
      </c>
      <c r="F100" s="1129">
        <v>93</v>
      </c>
      <c r="G100" s="1108"/>
      <c r="H100" s="1130"/>
      <c r="I100" s="1130"/>
      <c r="J100" s="1130">
        <v>27</v>
      </c>
      <c r="K100" s="1130">
        <f t="shared" si="29"/>
        <v>27</v>
      </c>
      <c r="L100" s="1111"/>
      <c r="M100" s="1111"/>
      <c r="N100" s="1130"/>
      <c r="O100" s="1130"/>
      <c r="P100" s="1111"/>
      <c r="Q100" s="1111"/>
      <c r="R100" s="1130"/>
      <c r="S100" s="1130"/>
      <c r="T100" s="318"/>
      <c r="U100" s="318"/>
      <c r="V100" s="318"/>
      <c r="W100" s="318"/>
      <c r="X100" s="1112"/>
      <c r="Y100" s="1112"/>
      <c r="Z100" s="1112">
        <f t="shared" si="28"/>
        <v>27</v>
      </c>
      <c r="AA100" s="1112">
        <f t="shared" si="28"/>
        <v>27</v>
      </c>
      <c r="AB100" s="1121">
        <f t="shared" si="30"/>
        <v>6.7499999999999999E-3</v>
      </c>
      <c r="AC100" s="1121">
        <f t="shared" si="31"/>
        <v>3.2399999999999998E-3</v>
      </c>
      <c r="AD100" s="1149" t="s">
        <v>103</v>
      </c>
      <c r="AE100" s="1129"/>
      <c r="AF100" s="1150"/>
      <c r="AG100" s="1150"/>
      <c r="AH100" s="1129">
        <v>36</v>
      </c>
      <c r="AI100" s="1129">
        <v>144</v>
      </c>
      <c r="AJ100" s="1144">
        <v>0.12</v>
      </c>
      <c r="AK100" s="1151"/>
    </row>
    <row r="101" spans="1:37" ht="15" customHeight="1" x14ac:dyDescent="0.25">
      <c r="A101" s="1129">
        <v>4</v>
      </c>
      <c r="B101" s="1129" t="s">
        <v>885</v>
      </c>
      <c r="C101" s="1151" t="s">
        <v>886</v>
      </c>
      <c r="D101" s="1128" t="s">
        <v>29</v>
      </c>
      <c r="E101" s="1171" t="s">
        <v>70</v>
      </c>
      <c r="F101" s="1148">
        <v>93</v>
      </c>
      <c r="G101" s="1108"/>
      <c r="H101" s="1130"/>
      <c r="I101" s="1130"/>
      <c r="J101" s="1130">
        <v>23</v>
      </c>
      <c r="K101" s="1130">
        <f t="shared" si="29"/>
        <v>23</v>
      </c>
      <c r="L101" s="1130"/>
      <c r="M101" s="1130"/>
      <c r="N101" s="1130"/>
      <c r="O101" s="1130"/>
      <c r="P101" s="1130"/>
      <c r="Q101" s="1130"/>
      <c r="R101" s="1130"/>
      <c r="S101" s="1130"/>
      <c r="T101" s="318"/>
      <c r="U101" s="318"/>
      <c r="V101" s="318"/>
      <c r="W101" s="318"/>
      <c r="X101" s="1112"/>
      <c r="Y101" s="1112"/>
      <c r="Z101" s="1112">
        <f t="shared" si="28"/>
        <v>23</v>
      </c>
      <c r="AA101" s="1112">
        <f t="shared" si="28"/>
        <v>23</v>
      </c>
      <c r="AB101" s="1121">
        <f t="shared" si="30"/>
        <v>5.7499999999999999E-3</v>
      </c>
      <c r="AC101" s="1121">
        <f t="shared" si="31"/>
        <v>2.7599999999999999E-3</v>
      </c>
      <c r="AD101" s="1149" t="s">
        <v>103</v>
      </c>
      <c r="AE101" s="1129"/>
      <c r="AF101" s="1150"/>
      <c r="AG101" s="1150"/>
      <c r="AH101" s="1129">
        <v>36</v>
      </c>
      <c r="AI101" s="1129">
        <v>144</v>
      </c>
      <c r="AJ101" s="1144">
        <v>0.12</v>
      </c>
      <c r="AK101" s="1151"/>
    </row>
    <row r="102" spans="1:37" ht="15" customHeight="1" x14ac:dyDescent="0.25">
      <c r="A102" s="1129">
        <v>5</v>
      </c>
      <c r="B102" s="1129" t="s">
        <v>885</v>
      </c>
      <c r="C102" s="1151" t="s">
        <v>886</v>
      </c>
      <c r="D102" s="1128" t="s">
        <v>29</v>
      </c>
      <c r="E102" s="1171" t="s">
        <v>889</v>
      </c>
      <c r="F102" s="1148">
        <v>93</v>
      </c>
      <c r="G102" s="1108"/>
      <c r="H102" s="1130"/>
      <c r="I102" s="1130"/>
      <c r="J102" s="1130">
        <v>72</v>
      </c>
      <c r="K102" s="1130">
        <f t="shared" si="29"/>
        <v>72</v>
      </c>
      <c r="L102" s="1130"/>
      <c r="M102" s="1130"/>
      <c r="N102" s="1130"/>
      <c r="O102" s="1130"/>
      <c r="P102" s="1130"/>
      <c r="Q102" s="1130"/>
      <c r="R102" s="1130"/>
      <c r="S102" s="1130"/>
      <c r="T102" s="318"/>
      <c r="U102" s="318"/>
      <c r="V102" s="318"/>
      <c r="W102" s="318"/>
      <c r="X102" s="1112"/>
      <c r="Y102" s="1112"/>
      <c r="Z102" s="1112">
        <f t="shared" si="28"/>
        <v>72</v>
      </c>
      <c r="AA102" s="1112">
        <f t="shared" si="28"/>
        <v>72</v>
      </c>
      <c r="AB102" s="1121">
        <f t="shared" si="30"/>
        <v>1.8000000000000002E-2</v>
      </c>
      <c r="AC102" s="1121">
        <f t="shared" si="31"/>
        <v>8.6400000000000001E-3</v>
      </c>
      <c r="AD102" s="1149" t="s">
        <v>103</v>
      </c>
      <c r="AE102" s="1129"/>
      <c r="AF102" s="1150"/>
      <c r="AG102" s="1150"/>
      <c r="AH102" s="1129">
        <v>36</v>
      </c>
      <c r="AI102" s="1129">
        <v>144</v>
      </c>
      <c r="AJ102" s="1144">
        <v>0.12</v>
      </c>
      <c r="AK102" s="1151"/>
    </row>
    <row r="103" spans="1:37" ht="15" customHeight="1" x14ac:dyDescent="0.25">
      <c r="A103" s="1129">
        <v>6</v>
      </c>
      <c r="B103" s="1129" t="s">
        <v>885</v>
      </c>
      <c r="C103" s="1151" t="s">
        <v>886</v>
      </c>
      <c r="D103" s="1128" t="s">
        <v>29</v>
      </c>
      <c r="E103" s="1171" t="s">
        <v>890</v>
      </c>
      <c r="F103" s="1148">
        <v>99</v>
      </c>
      <c r="G103" s="1108"/>
      <c r="H103" s="1130"/>
      <c r="I103" s="1130"/>
      <c r="J103" s="1130">
        <v>110</v>
      </c>
      <c r="K103" s="1130">
        <f t="shared" si="29"/>
        <v>110</v>
      </c>
      <c r="L103" s="1130"/>
      <c r="M103" s="1130"/>
      <c r="N103" s="1130"/>
      <c r="O103" s="1130"/>
      <c r="P103" s="1130"/>
      <c r="Q103" s="1130"/>
      <c r="R103" s="1130"/>
      <c r="S103" s="1130"/>
      <c r="T103" s="318"/>
      <c r="U103" s="318"/>
      <c r="V103" s="318"/>
      <c r="W103" s="318"/>
      <c r="X103" s="1112"/>
      <c r="Y103" s="1112"/>
      <c r="Z103" s="1112">
        <f t="shared" si="28"/>
        <v>110</v>
      </c>
      <c r="AA103" s="1112">
        <f t="shared" si="28"/>
        <v>110</v>
      </c>
      <c r="AB103" s="1121">
        <f t="shared" si="30"/>
        <v>2.75E-2</v>
      </c>
      <c r="AC103" s="1121">
        <f t="shared" si="31"/>
        <v>1.32E-2</v>
      </c>
      <c r="AD103" s="1149" t="s">
        <v>103</v>
      </c>
      <c r="AE103" s="1129"/>
      <c r="AF103" s="1150"/>
      <c r="AG103" s="1150"/>
      <c r="AH103" s="1129">
        <v>36</v>
      </c>
      <c r="AI103" s="1129">
        <v>144</v>
      </c>
      <c r="AJ103" s="1144">
        <v>0.12</v>
      </c>
      <c r="AK103" s="1151"/>
    </row>
    <row r="104" spans="1:37" ht="15" customHeight="1" x14ac:dyDescent="0.25">
      <c r="A104" s="1129">
        <v>7</v>
      </c>
      <c r="B104" s="1129" t="s">
        <v>885</v>
      </c>
      <c r="C104" s="1151" t="s">
        <v>886</v>
      </c>
      <c r="D104" s="1128" t="s">
        <v>29</v>
      </c>
      <c r="E104" s="1171" t="s">
        <v>888</v>
      </c>
      <c r="F104" s="1171" t="s">
        <v>39</v>
      </c>
      <c r="G104" s="1108"/>
      <c r="H104" s="1130"/>
      <c r="I104" s="1130"/>
      <c r="J104" s="1130">
        <v>13</v>
      </c>
      <c r="K104" s="1130">
        <f t="shared" si="29"/>
        <v>13</v>
      </c>
      <c r="L104" s="1130"/>
      <c r="M104" s="1130"/>
      <c r="N104" s="1130"/>
      <c r="O104" s="1130"/>
      <c r="P104" s="1130"/>
      <c r="Q104" s="1130"/>
      <c r="R104" s="1130"/>
      <c r="S104" s="1130"/>
      <c r="T104" s="318"/>
      <c r="U104" s="318"/>
      <c r="V104" s="318"/>
      <c r="W104" s="318"/>
      <c r="X104" s="1112"/>
      <c r="Y104" s="1112"/>
      <c r="Z104" s="1112">
        <f t="shared" si="28"/>
        <v>13</v>
      </c>
      <c r="AA104" s="1112">
        <f t="shared" si="28"/>
        <v>13</v>
      </c>
      <c r="AB104" s="1121">
        <f t="shared" si="30"/>
        <v>3.2500000000000003E-3</v>
      </c>
      <c r="AC104" s="1121">
        <f t="shared" si="31"/>
        <v>1.56E-3</v>
      </c>
      <c r="AD104" s="1149" t="s">
        <v>103</v>
      </c>
      <c r="AE104" s="1129"/>
      <c r="AF104" s="1150"/>
      <c r="AG104" s="1150"/>
      <c r="AH104" s="1129">
        <v>36</v>
      </c>
      <c r="AI104" s="1129">
        <v>144</v>
      </c>
      <c r="AJ104" s="1144">
        <v>0.12</v>
      </c>
      <c r="AK104" s="1151"/>
    </row>
    <row r="105" spans="1:37" ht="15" customHeight="1" x14ac:dyDescent="0.25">
      <c r="A105" s="1129">
        <v>8</v>
      </c>
      <c r="B105" s="1129" t="s">
        <v>885</v>
      </c>
      <c r="C105" s="1151" t="s">
        <v>886</v>
      </c>
      <c r="D105" s="1128" t="s">
        <v>29</v>
      </c>
      <c r="E105" s="1171" t="s">
        <v>142</v>
      </c>
      <c r="F105" s="1171" t="s">
        <v>41</v>
      </c>
      <c r="G105" s="1108"/>
      <c r="H105" s="1130"/>
      <c r="I105" s="1130"/>
      <c r="J105" s="1130">
        <v>15</v>
      </c>
      <c r="K105" s="1130">
        <f t="shared" si="29"/>
        <v>15</v>
      </c>
      <c r="L105" s="1130"/>
      <c r="M105" s="1130"/>
      <c r="N105" s="1130"/>
      <c r="O105" s="1130"/>
      <c r="P105" s="1130"/>
      <c r="Q105" s="1130"/>
      <c r="R105" s="1130"/>
      <c r="S105" s="1130"/>
      <c r="T105" s="318"/>
      <c r="U105" s="318"/>
      <c r="V105" s="318"/>
      <c r="W105" s="318"/>
      <c r="X105" s="1112"/>
      <c r="Y105" s="1112"/>
      <c r="Z105" s="1112">
        <f t="shared" si="28"/>
        <v>15</v>
      </c>
      <c r="AA105" s="1112">
        <f t="shared" si="28"/>
        <v>15</v>
      </c>
      <c r="AB105" s="1121">
        <f t="shared" si="30"/>
        <v>3.7500000000000003E-3</v>
      </c>
      <c r="AC105" s="1121">
        <f t="shared" si="31"/>
        <v>1.7999999999999997E-3</v>
      </c>
      <c r="AD105" s="1149" t="s">
        <v>103</v>
      </c>
      <c r="AE105" s="1129"/>
      <c r="AF105" s="1150"/>
      <c r="AG105" s="1150"/>
      <c r="AH105" s="1129">
        <v>36</v>
      </c>
      <c r="AI105" s="1129">
        <v>144</v>
      </c>
      <c r="AJ105" s="1144">
        <v>0.12</v>
      </c>
      <c r="AK105" s="1151"/>
    </row>
    <row r="106" spans="1:37" ht="15" customHeight="1" x14ac:dyDescent="0.25">
      <c r="A106" s="1129">
        <v>9</v>
      </c>
      <c r="B106" s="1129" t="s">
        <v>885</v>
      </c>
      <c r="C106" s="1151" t="s">
        <v>886</v>
      </c>
      <c r="D106" s="1128" t="s">
        <v>29</v>
      </c>
      <c r="E106" s="1171" t="s">
        <v>59</v>
      </c>
      <c r="F106" s="1171" t="s">
        <v>187</v>
      </c>
      <c r="G106" s="1108"/>
      <c r="H106" s="1130"/>
      <c r="I106" s="1130"/>
      <c r="J106" s="1130">
        <v>4</v>
      </c>
      <c r="K106" s="1130">
        <f t="shared" si="29"/>
        <v>4</v>
      </c>
      <c r="L106" s="1130"/>
      <c r="M106" s="1130"/>
      <c r="N106" s="1130"/>
      <c r="O106" s="1130"/>
      <c r="P106" s="1130"/>
      <c r="Q106" s="1130"/>
      <c r="R106" s="1130"/>
      <c r="S106" s="1130"/>
      <c r="T106" s="318"/>
      <c r="U106" s="318"/>
      <c r="V106" s="318"/>
      <c r="W106" s="318"/>
      <c r="X106" s="1112"/>
      <c r="Y106" s="1112"/>
      <c r="Z106" s="1112">
        <f t="shared" si="28"/>
        <v>4</v>
      </c>
      <c r="AA106" s="1112">
        <f t="shared" si="28"/>
        <v>4</v>
      </c>
      <c r="AB106" s="1121">
        <f t="shared" si="30"/>
        <v>1E-3</v>
      </c>
      <c r="AC106" s="1121">
        <f t="shared" si="31"/>
        <v>4.7999999999999996E-4</v>
      </c>
      <c r="AD106" s="1149" t="s">
        <v>103</v>
      </c>
      <c r="AE106" s="1129"/>
      <c r="AF106" s="1150"/>
      <c r="AG106" s="1150"/>
      <c r="AH106" s="1129">
        <v>36</v>
      </c>
      <c r="AI106" s="1129">
        <v>144</v>
      </c>
      <c r="AJ106" s="1144">
        <v>0.12</v>
      </c>
      <c r="AK106" s="1151"/>
    </row>
    <row r="107" spans="1:37" s="1132" customFormat="1" ht="15" customHeight="1" x14ac:dyDescent="0.25">
      <c r="A107" s="1108"/>
      <c r="B107" s="1146"/>
      <c r="C107" s="1126" t="s">
        <v>30</v>
      </c>
      <c r="D107" s="1109" t="s">
        <v>29</v>
      </c>
      <c r="E107" s="1108"/>
      <c r="F107" s="1108"/>
      <c r="G107" s="1108"/>
      <c r="H107" s="1111"/>
      <c r="I107" s="1111"/>
      <c r="J107" s="1111">
        <f>SUM(J98:J106)</f>
        <v>315</v>
      </c>
      <c r="K107" s="1111">
        <f t="shared" si="29"/>
        <v>315</v>
      </c>
      <c r="L107" s="1111"/>
      <c r="M107" s="1111"/>
      <c r="N107" s="1111"/>
      <c r="O107" s="1111"/>
      <c r="P107" s="1111"/>
      <c r="Q107" s="1111"/>
      <c r="R107" s="1111"/>
      <c r="S107" s="1111"/>
      <c r="T107" s="367"/>
      <c r="U107" s="367"/>
      <c r="V107" s="367"/>
      <c r="W107" s="367"/>
      <c r="X107" s="1120"/>
      <c r="Y107" s="1120"/>
      <c r="Z107" s="1120">
        <f t="shared" si="28"/>
        <v>315</v>
      </c>
      <c r="AA107" s="1120">
        <f t="shared" si="28"/>
        <v>315</v>
      </c>
      <c r="AB107" s="1113">
        <f t="shared" si="30"/>
        <v>7.8750000000000001E-2</v>
      </c>
      <c r="AC107" s="1113">
        <f t="shared" si="31"/>
        <v>3.78E-2</v>
      </c>
      <c r="AD107" s="1152"/>
      <c r="AE107" s="1108"/>
      <c r="AF107" s="1126"/>
      <c r="AG107" s="1126"/>
      <c r="AH107" s="1108">
        <v>36</v>
      </c>
      <c r="AI107" s="1108">
        <v>144</v>
      </c>
      <c r="AJ107" s="1145">
        <v>0.12</v>
      </c>
      <c r="AK107" s="1146"/>
    </row>
    <row r="108" spans="1:37" ht="15" customHeight="1" x14ac:dyDescent="0.25">
      <c r="A108" s="1129">
        <v>1</v>
      </c>
      <c r="B108" s="1146"/>
      <c r="C108" s="1151" t="s">
        <v>891</v>
      </c>
      <c r="D108" s="1128" t="s">
        <v>29</v>
      </c>
      <c r="E108" s="1171" t="s">
        <v>70</v>
      </c>
      <c r="F108" s="1171" t="s">
        <v>319</v>
      </c>
      <c r="G108" s="1108"/>
      <c r="H108" s="1130"/>
      <c r="I108" s="1130"/>
      <c r="J108" s="1130">
        <v>9</v>
      </c>
      <c r="K108" s="1130">
        <f t="shared" si="29"/>
        <v>9</v>
      </c>
      <c r="L108" s="1130"/>
      <c r="M108" s="1130"/>
      <c r="N108" s="1130"/>
      <c r="O108" s="1130"/>
      <c r="P108" s="1130"/>
      <c r="Q108" s="1130"/>
      <c r="R108" s="1130"/>
      <c r="S108" s="1130"/>
      <c r="T108" s="318"/>
      <c r="U108" s="318"/>
      <c r="V108" s="318"/>
      <c r="W108" s="318"/>
      <c r="X108" s="1112"/>
      <c r="Y108" s="1112"/>
      <c r="Z108" s="1112">
        <f t="shared" si="28"/>
        <v>9</v>
      </c>
      <c r="AA108" s="1112">
        <f t="shared" si="28"/>
        <v>9</v>
      </c>
      <c r="AB108" s="1121">
        <f t="shared" si="30"/>
        <v>5.4999999999999997E-3</v>
      </c>
      <c r="AC108" s="1121">
        <f t="shared" si="31"/>
        <v>4.1400000000000005E-3</v>
      </c>
      <c r="AD108" s="1149" t="s">
        <v>103</v>
      </c>
      <c r="AE108" s="1129"/>
      <c r="AF108" s="1150"/>
      <c r="AG108" s="1150"/>
      <c r="AH108" s="1129">
        <v>33</v>
      </c>
      <c r="AI108" s="1129">
        <v>54</v>
      </c>
      <c r="AJ108" s="1144">
        <v>0.46</v>
      </c>
      <c r="AK108" s="1151"/>
    </row>
    <row r="109" spans="1:37" s="1132" customFormat="1" ht="15" customHeight="1" x14ac:dyDescent="0.25">
      <c r="A109" s="1108"/>
      <c r="B109" s="1146"/>
      <c r="C109" s="1126" t="s">
        <v>30</v>
      </c>
      <c r="D109" s="1109" t="s">
        <v>29</v>
      </c>
      <c r="E109" s="1108"/>
      <c r="F109" s="1108"/>
      <c r="G109" s="1108"/>
      <c r="H109" s="1111"/>
      <c r="I109" s="1111"/>
      <c r="J109" s="1111">
        <f>SUM(J108)</f>
        <v>9</v>
      </c>
      <c r="K109" s="1111">
        <f t="shared" si="29"/>
        <v>9</v>
      </c>
      <c r="L109" s="1111"/>
      <c r="M109" s="1111"/>
      <c r="N109" s="1111"/>
      <c r="O109" s="1111"/>
      <c r="P109" s="1111"/>
      <c r="Q109" s="1111"/>
      <c r="R109" s="1111"/>
      <c r="S109" s="1111"/>
      <c r="T109" s="367"/>
      <c r="U109" s="367"/>
      <c r="V109" s="367"/>
      <c r="W109" s="367"/>
      <c r="X109" s="1120"/>
      <c r="Y109" s="1120"/>
      <c r="Z109" s="1120">
        <f t="shared" si="28"/>
        <v>9</v>
      </c>
      <c r="AA109" s="1120">
        <f t="shared" si="28"/>
        <v>9</v>
      </c>
      <c r="AB109" s="1113">
        <f t="shared" si="30"/>
        <v>5.4999999999999997E-3</v>
      </c>
      <c r="AC109" s="1113">
        <f t="shared" si="31"/>
        <v>4.1400000000000005E-3</v>
      </c>
      <c r="AD109" s="1152"/>
      <c r="AE109" s="1108"/>
      <c r="AF109" s="1126"/>
      <c r="AG109" s="1126"/>
      <c r="AH109" s="1108">
        <v>33</v>
      </c>
      <c r="AI109" s="1108">
        <v>54</v>
      </c>
      <c r="AJ109" s="1145">
        <v>0.46</v>
      </c>
      <c r="AK109" s="1146"/>
    </row>
    <row r="110" spans="1:37" ht="15" customHeight="1" x14ac:dyDescent="0.25">
      <c r="A110" s="1129">
        <v>1</v>
      </c>
      <c r="B110" s="1146"/>
      <c r="C110" s="1151" t="s">
        <v>140</v>
      </c>
      <c r="D110" s="1128" t="s">
        <v>29</v>
      </c>
      <c r="E110" s="1171" t="s">
        <v>141</v>
      </c>
      <c r="F110" s="1148">
        <v>90</v>
      </c>
      <c r="G110" s="1108"/>
      <c r="H110" s="1130"/>
      <c r="I110" s="1130"/>
      <c r="J110" s="1130">
        <v>37</v>
      </c>
      <c r="K110" s="1130">
        <f t="shared" si="29"/>
        <v>37</v>
      </c>
      <c r="L110" s="1130"/>
      <c r="M110" s="1130"/>
      <c r="N110" s="1130"/>
      <c r="O110" s="1130"/>
      <c r="P110" s="1130"/>
      <c r="Q110" s="1130"/>
      <c r="R110" s="1130"/>
      <c r="S110" s="1130"/>
      <c r="T110" s="318"/>
      <c r="U110" s="318"/>
      <c r="V110" s="318"/>
      <c r="W110" s="318"/>
      <c r="X110" s="1112"/>
      <c r="Y110" s="1112"/>
      <c r="Z110" s="1112">
        <f t="shared" si="28"/>
        <v>37</v>
      </c>
      <c r="AA110" s="1112">
        <f t="shared" si="28"/>
        <v>37</v>
      </c>
      <c r="AB110" s="1121">
        <f t="shared" si="30"/>
        <v>1.6444444444444442E-2</v>
      </c>
      <c r="AC110" s="1121">
        <f t="shared" si="31"/>
        <v>6.4749999999999999E-3</v>
      </c>
      <c r="AD110" s="1149" t="s">
        <v>103</v>
      </c>
      <c r="AE110" s="1129"/>
      <c r="AF110" s="1150"/>
      <c r="AG110" s="1150"/>
      <c r="AH110" s="1129">
        <v>32</v>
      </c>
      <c r="AI110" s="1129">
        <v>72</v>
      </c>
      <c r="AJ110" s="1144">
        <v>0.17499999999999999</v>
      </c>
      <c r="AK110" s="1151"/>
    </row>
    <row r="111" spans="1:37" ht="15" customHeight="1" x14ac:dyDescent="0.25">
      <c r="A111" s="1129">
        <v>2</v>
      </c>
      <c r="B111" s="1146"/>
      <c r="C111" s="1151" t="s">
        <v>140</v>
      </c>
      <c r="D111" s="1128" t="s">
        <v>29</v>
      </c>
      <c r="E111" s="1171" t="s">
        <v>149</v>
      </c>
      <c r="F111" s="1171" t="s">
        <v>95</v>
      </c>
      <c r="G111" s="1108"/>
      <c r="H111" s="1130"/>
      <c r="I111" s="1130"/>
      <c r="J111" s="1130">
        <v>4</v>
      </c>
      <c r="K111" s="1130">
        <f t="shared" si="29"/>
        <v>4</v>
      </c>
      <c r="L111" s="1130"/>
      <c r="M111" s="1130"/>
      <c r="N111" s="1130"/>
      <c r="O111" s="1130"/>
      <c r="P111" s="1130"/>
      <c r="Q111" s="1130"/>
      <c r="R111" s="1130"/>
      <c r="S111" s="1130"/>
      <c r="T111" s="318"/>
      <c r="U111" s="318"/>
      <c r="V111" s="318"/>
      <c r="W111" s="318"/>
      <c r="X111" s="1112"/>
      <c r="Y111" s="1112"/>
      <c r="Z111" s="1112">
        <f t="shared" si="28"/>
        <v>4</v>
      </c>
      <c r="AA111" s="1112">
        <f t="shared" si="28"/>
        <v>4</v>
      </c>
      <c r="AB111" s="1121">
        <f t="shared" si="30"/>
        <v>1.7777777777777779E-3</v>
      </c>
      <c r="AC111" s="1121">
        <f t="shared" si="31"/>
        <v>6.9999999999999999E-4</v>
      </c>
      <c r="AD111" s="1149" t="s">
        <v>103</v>
      </c>
      <c r="AE111" s="1129"/>
      <c r="AF111" s="1150"/>
      <c r="AG111" s="1150"/>
      <c r="AH111" s="1129">
        <v>32</v>
      </c>
      <c r="AI111" s="1129">
        <v>72</v>
      </c>
      <c r="AJ111" s="1144">
        <v>0.17499999999999999</v>
      </c>
      <c r="AK111" s="1151"/>
    </row>
    <row r="112" spans="1:37" ht="15" customHeight="1" x14ac:dyDescent="0.25">
      <c r="A112" s="1129">
        <v>3</v>
      </c>
      <c r="B112" s="1146"/>
      <c r="C112" s="1151" t="s">
        <v>892</v>
      </c>
      <c r="D112" s="1128" t="s">
        <v>29</v>
      </c>
      <c r="E112" s="1171" t="s">
        <v>142</v>
      </c>
      <c r="F112" s="1171" t="s">
        <v>137</v>
      </c>
      <c r="G112" s="1108"/>
      <c r="H112" s="1130"/>
      <c r="I112" s="1130"/>
      <c r="J112" s="1130">
        <v>3</v>
      </c>
      <c r="K112" s="1130">
        <f t="shared" si="29"/>
        <v>3</v>
      </c>
      <c r="L112" s="1130"/>
      <c r="M112" s="1130"/>
      <c r="N112" s="1130"/>
      <c r="O112" s="1130"/>
      <c r="P112" s="1130"/>
      <c r="Q112" s="1130"/>
      <c r="R112" s="1130"/>
      <c r="S112" s="1130"/>
      <c r="T112" s="318"/>
      <c r="U112" s="318"/>
      <c r="V112" s="318"/>
      <c r="W112" s="318"/>
      <c r="X112" s="1112"/>
      <c r="Y112" s="1112"/>
      <c r="Z112" s="1112">
        <f t="shared" si="28"/>
        <v>3</v>
      </c>
      <c r="AA112" s="1112">
        <f t="shared" si="28"/>
        <v>3</v>
      </c>
      <c r="AB112" s="1121">
        <f t="shared" si="30"/>
        <v>1.3333333333333333E-3</v>
      </c>
      <c r="AC112" s="1121">
        <f t="shared" si="31"/>
        <v>5.2499999999999986E-4</v>
      </c>
      <c r="AD112" s="1149" t="s">
        <v>103</v>
      </c>
      <c r="AE112" s="1129"/>
      <c r="AF112" s="1150"/>
      <c r="AG112" s="1150"/>
      <c r="AH112" s="1129">
        <v>32</v>
      </c>
      <c r="AI112" s="1129">
        <v>72</v>
      </c>
      <c r="AJ112" s="1144">
        <v>0.17499999999999999</v>
      </c>
      <c r="AK112" s="1151"/>
    </row>
    <row r="113" spans="1:37" ht="15" customHeight="1" x14ac:dyDescent="0.25">
      <c r="A113" s="1129">
        <v>4</v>
      </c>
      <c r="B113" s="1146"/>
      <c r="C113" s="1151" t="s">
        <v>892</v>
      </c>
      <c r="D113" s="1128" t="s">
        <v>29</v>
      </c>
      <c r="E113" s="1171" t="s">
        <v>143</v>
      </c>
      <c r="F113" s="1171" t="s">
        <v>192</v>
      </c>
      <c r="G113" s="1108"/>
      <c r="H113" s="1130"/>
      <c r="I113" s="1130"/>
      <c r="J113" s="1130">
        <v>1</v>
      </c>
      <c r="K113" s="1130">
        <f t="shared" si="29"/>
        <v>1</v>
      </c>
      <c r="L113" s="1130"/>
      <c r="M113" s="1130"/>
      <c r="N113" s="1130"/>
      <c r="O113" s="1130"/>
      <c r="P113" s="1130"/>
      <c r="Q113" s="1130"/>
      <c r="R113" s="1130"/>
      <c r="S113" s="1130"/>
      <c r="T113" s="318"/>
      <c r="U113" s="318"/>
      <c r="V113" s="318"/>
      <c r="W113" s="318"/>
      <c r="X113" s="1112"/>
      <c r="Y113" s="1112"/>
      <c r="Z113" s="1112">
        <f t="shared" si="28"/>
        <v>1</v>
      </c>
      <c r="AA113" s="1112">
        <f t="shared" si="28"/>
        <v>1</v>
      </c>
      <c r="AB113" s="1121">
        <f t="shared" si="30"/>
        <v>4.4444444444444447E-4</v>
      </c>
      <c r="AC113" s="1121">
        <f t="shared" si="31"/>
        <v>1.75E-4</v>
      </c>
      <c r="AD113" s="1149" t="s">
        <v>103</v>
      </c>
      <c r="AE113" s="1129"/>
      <c r="AF113" s="1150"/>
      <c r="AG113" s="1150"/>
      <c r="AH113" s="1129">
        <v>32</v>
      </c>
      <c r="AI113" s="1129">
        <v>72</v>
      </c>
      <c r="AJ113" s="1144">
        <v>0.17499999999999999</v>
      </c>
      <c r="AK113" s="1151"/>
    </row>
    <row r="114" spans="1:37" s="1132" customFormat="1" ht="15" customHeight="1" x14ac:dyDescent="0.25">
      <c r="A114" s="1108"/>
      <c r="B114" s="1146"/>
      <c r="C114" s="1126" t="s">
        <v>30</v>
      </c>
      <c r="D114" s="1109" t="s">
        <v>29</v>
      </c>
      <c r="E114" s="1108"/>
      <c r="F114" s="1108"/>
      <c r="G114" s="1108"/>
      <c r="H114" s="1111"/>
      <c r="I114" s="1111"/>
      <c r="J114" s="1111">
        <f>SUM(J110:J113)</f>
        <v>45</v>
      </c>
      <c r="K114" s="1111">
        <f t="shared" si="29"/>
        <v>45</v>
      </c>
      <c r="L114" s="1111"/>
      <c r="M114" s="1111"/>
      <c r="N114" s="1111"/>
      <c r="O114" s="1111"/>
      <c r="P114" s="1111"/>
      <c r="Q114" s="1111"/>
      <c r="R114" s="1111"/>
      <c r="S114" s="1111"/>
      <c r="T114" s="367"/>
      <c r="U114" s="367"/>
      <c r="V114" s="367"/>
      <c r="W114" s="367"/>
      <c r="X114" s="1120"/>
      <c r="Y114" s="1120"/>
      <c r="Z114" s="1120">
        <f t="shared" si="28"/>
        <v>45</v>
      </c>
      <c r="AA114" s="1120">
        <f t="shared" si="28"/>
        <v>45</v>
      </c>
      <c r="AB114" s="1113">
        <f t="shared" si="30"/>
        <v>0.02</v>
      </c>
      <c r="AC114" s="1113">
        <f t="shared" si="31"/>
        <v>7.8749999999999983E-3</v>
      </c>
      <c r="AD114" s="1152"/>
      <c r="AE114" s="1108"/>
      <c r="AF114" s="1126"/>
      <c r="AG114" s="1126"/>
      <c r="AH114" s="1108">
        <v>32</v>
      </c>
      <c r="AI114" s="1108">
        <v>72</v>
      </c>
      <c r="AJ114" s="1145">
        <v>0.17499999999999999</v>
      </c>
      <c r="AK114" s="1146"/>
    </row>
    <row r="115" spans="1:37" ht="15" customHeight="1" x14ac:dyDescent="0.25">
      <c r="A115" s="1129">
        <v>1</v>
      </c>
      <c r="B115" s="1129" t="s">
        <v>893</v>
      </c>
      <c r="C115" s="1151" t="s">
        <v>144</v>
      </c>
      <c r="D115" s="1128" t="s">
        <v>29</v>
      </c>
      <c r="E115" s="1171" t="s">
        <v>887</v>
      </c>
      <c r="F115" s="1148">
        <v>88</v>
      </c>
      <c r="G115" s="1108"/>
      <c r="H115" s="1130"/>
      <c r="I115" s="1130"/>
      <c r="J115" s="1130">
        <v>1</v>
      </c>
      <c r="K115" s="1130">
        <f t="shared" si="29"/>
        <v>1</v>
      </c>
      <c r="L115" s="1130"/>
      <c r="M115" s="1130"/>
      <c r="N115" s="1130"/>
      <c r="O115" s="1130"/>
      <c r="P115" s="1130"/>
      <c r="Q115" s="1130"/>
      <c r="R115" s="1130"/>
      <c r="S115" s="1130"/>
      <c r="T115" s="318"/>
      <c r="U115" s="318"/>
      <c r="V115" s="318"/>
      <c r="W115" s="318"/>
      <c r="X115" s="1112"/>
      <c r="Y115" s="1112"/>
      <c r="Z115" s="1112">
        <f t="shared" si="28"/>
        <v>1</v>
      </c>
      <c r="AA115" s="1112">
        <f t="shared" si="28"/>
        <v>1</v>
      </c>
      <c r="AB115" s="1121">
        <f t="shared" si="30"/>
        <v>1.0333333333333334E-3</v>
      </c>
      <c r="AC115" s="1121">
        <f t="shared" si="31"/>
        <v>4.4500000000000003E-4</v>
      </c>
      <c r="AD115" s="1149" t="s">
        <v>103</v>
      </c>
      <c r="AE115" s="1129"/>
      <c r="AF115" s="1150"/>
      <c r="AG115" s="1150"/>
      <c r="AH115" s="1129">
        <v>31</v>
      </c>
      <c r="AI115" s="1129">
        <v>30</v>
      </c>
      <c r="AJ115" s="1144">
        <v>0.44500000000000001</v>
      </c>
      <c r="AK115" s="1151"/>
    </row>
    <row r="116" spans="1:37" ht="15" customHeight="1" x14ac:dyDescent="0.25">
      <c r="A116" s="1129">
        <v>2</v>
      </c>
      <c r="B116" s="1129" t="s">
        <v>893</v>
      </c>
      <c r="C116" s="1151" t="s">
        <v>144</v>
      </c>
      <c r="D116" s="1128" t="s">
        <v>29</v>
      </c>
      <c r="E116" s="1171" t="s">
        <v>894</v>
      </c>
      <c r="F116" s="1148">
        <v>90</v>
      </c>
      <c r="G116" s="1108"/>
      <c r="H116" s="1130"/>
      <c r="I116" s="1130"/>
      <c r="J116" s="1130">
        <v>2</v>
      </c>
      <c r="K116" s="1130">
        <f t="shared" si="29"/>
        <v>2</v>
      </c>
      <c r="L116" s="1130"/>
      <c r="M116" s="1130"/>
      <c r="N116" s="1130"/>
      <c r="O116" s="1130"/>
      <c r="P116" s="1130"/>
      <c r="Q116" s="1130"/>
      <c r="R116" s="1130"/>
      <c r="S116" s="1130"/>
      <c r="T116" s="318"/>
      <c r="U116" s="318"/>
      <c r="V116" s="318"/>
      <c r="W116" s="318"/>
      <c r="X116" s="1112"/>
      <c r="Y116" s="1112"/>
      <c r="Z116" s="1112">
        <f t="shared" si="28"/>
        <v>2</v>
      </c>
      <c r="AA116" s="1112">
        <f t="shared" si="28"/>
        <v>2</v>
      </c>
      <c r="AB116" s="1121">
        <f t="shared" si="30"/>
        <v>2.0666666666666667E-3</v>
      </c>
      <c r="AC116" s="1121">
        <f t="shared" si="31"/>
        <v>8.9000000000000006E-4</v>
      </c>
      <c r="AD116" s="1149" t="s">
        <v>103</v>
      </c>
      <c r="AE116" s="1129"/>
      <c r="AF116" s="1150"/>
      <c r="AG116" s="1150"/>
      <c r="AH116" s="1129">
        <v>31</v>
      </c>
      <c r="AI116" s="1129">
        <v>30</v>
      </c>
      <c r="AJ116" s="1144">
        <v>0.44500000000000001</v>
      </c>
      <c r="AK116" s="1151"/>
    </row>
    <row r="117" spans="1:37" ht="15" customHeight="1" x14ac:dyDescent="0.25">
      <c r="A117" s="1129">
        <v>3</v>
      </c>
      <c r="B117" s="1129" t="s">
        <v>893</v>
      </c>
      <c r="C117" s="1151" t="s">
        <v>144</v>
      </c>
      <c r="D117" s="1128" t="s">
        <v>29</v>
      </c>
      <c r="E117" s="1171" t="s">
        <v>145</v>
      </c>
      <c r="F117" s="1171" t="s">
        <v>47</v>
      </c>
      <c r="G117" s="1108"/>
      <c r="H117" s="1130"/>
      <c r="I117" s="1130"/>
      <c r="J117" s="1130">
        <v>14</v>
      </c>
      <c r="K117" s="1130">
        <f t="shared" si="29"/>
        <v>14</v>
      </c>
      <c r="L117" s="1130"/>
      <c r="M117" s="1130"/>
      <c r="N117" s="1130"/>
      <c r="O117" s="1130"/>
      <c r="P117" s="1130"/>
      <c r="Q117" s="1130"/>
      <c r="R117" s="1130"/>
      <c r="S117" s="1130"/>
      <c r="T117" s="318"/>
      <c r="U117" s="318"/>
      <c r="V117" s="318"/>
      <c r="W117" s="318"/>
      <c r="X117" s="1112"/>
      <c r="Y117" s="1112"/>
      <c r="Z117" s="1112">
        <f t="shared" si="28"/>
        <v>14</v>
      </c>
      <c r="AA117" s="1112">
        <f t="shared" si="28"/>
        <v>14</v>
      </c>
      <c r="AB117" s="1121">
        <f t="shared" si="30"/>
        <v>1.4466666666666666E-2</v>
      </c>
      <c r="AC117" s="1121">
        <f t="shared" si="31"/>
        <v>6.2300000000000003E-3</v>
      </c>
      <c r="AD117" s="1149" t="s">
        <v>103</v>
      </c>
      <c r="AE117" s="1129"/>
      <c r="AF117" s="1150"/>
      <c r="AG117" s="1150"/>
      <c r="AH117" s="1129">
        <v>31</v>
      </c>
      <c r="AI117" s="1129">
        <v>30</v>
      </c>
      <c r="AJ117" s="1144">
        <v>0.44500000000000001</v>
      </c>
      <c r="AK117" s="1151"/>
    </row>
    <row r="118" spans="1:37" ht="15" customHeight="1" x14ac:dyDescent="0.25">
      <c r="A118" s="1129">
        <v>4</v>
      </c>
      <c r="B118" s="1129" t="s">
        <v>893</v>
      </c>
      <c r="C118" s="1151" t="s">
        <v>144</v>
      </c>
      <c r="D118" s="1128" t="s">
        <v>29</v>
      </c>
      <c r="E118" s="1171" t="s">
        <v>145</v>
      </c>
      <c r="F118" s="1171" t="s">
        <v>95</v>
      </c>
      <c r="G118" s="1108"/>
      <c r="H118" s="1130"/>
      <c r="I118" s="1130"/>
      <c r="J118" s="1130">
        <v>39</v>
      </c>
      <c r="K118" s="1130">
        <f t="shared" si="29"/>
        <v>39</v>
      </c>
      <c r="L118" s="1130"/>
      <c r="M118" s="1130"/>
      <c r="N118" s="1130"/>
      <c r="O118" s="1130"/>
      <c r="P118" s="1130"/>
      <c r="Q118" s="1130"/>
      <c r="R118" s="1130"/>
      <c r="S118" s="1130"/>
      <c r="T118" s="318"/>
      <c r="U118" s="318"/>
      <c r="V118" s="318"/>
      <c r="W118" s="318"/>
      <c r="X118" s="1112"/>
      <c r="Y118" s="1112"/>
      <c r="Z118" s="1112">
        <f t="shared" si="28"/>
        <v>39</v>
      </c>
      <c r="AA118" s="1112">
        <f t="shared" si="28"/>
        <v>39</v>
      </c>
      <c r="AB118" s="1121">
        <f t="shared" si="30"/>
        <v>4.0300000000000002E-2</v>
      </c>
      <c r="AC118" s="1121">
        <f t="shared" si="31"/>
        <v>1.7354999999999999E-2</v>
      </c>
      <c r="AD118" s="1149" t="s">
        <v>103</v>
      </c>
      <c r="AE118" s="1129"/>
      <c r="AF118" s="1150"/>
      <c r="AG118" s="1150"/>
      <c r="AH118" s="1129">
        <v>31</v>
      </c>
      <c r="AI118" s="1129">
        <v>30</v>
      </c>
      <c r="AJ118" s="1144">
        <v>0.44500000000000001</v>
      </c>
      <c r="AK118" s="1151"/>
    </row>
    <row r="119" spans="1:37" s="1132" customFormat="1" ht="15" customHeight="1" x14ac:dyDescent="0.25">
      <c r="A119" s="1108"/>
      <c r="B119" s="1146"/>
      <c r="C119" s="1126" t="s">
        <v>30</v>
      </c>
      <c r="D119" s="1109" t="s">
        <v>29</v>
      </c>
      <c r="E119" s="1108"/>
      <c r="F119" s="1108"/>
      <c r="G119" s="1108"/>
      <c r="H119" s="1111"/>
      <c r="I119" s="1111"/>
      <c r="J119" s="1111">
        <f>SUM(J115:J118)</f>
        <v>56</v>
      </c>
      <c r="K119" s="1111">
        <f t="shared" si="29"/>
        <v>56</v>
      </c>
      <c r="L119" s="1111"/>
      <c r="M119" s="1111"/>
      <c r="N119" s="1111"/>
      <c r="O119" s="1111"/>
      <c r="P119" s="1111"/>
      <c r="Q119" s="1111"/>
      <c r="R119" s="1111"/>
      <c r="S119" s="1111"/>
      <c r="T119" s="367"/>
      <c r="U119" s="367"/>
      <c r="V119" s="367"/>
      <c r="W119" s="367"/>
      <c r="X119" s="1120"/>
      <c r="Y119" s="1120"/>
      <c r="Z119" s="1120">
        <f t="shared" si="28"/>
        <v>56</v>
      </c>
      <c r="AA119" s="1120">
        <f t="shared" si="28"/>
        <v>56</v>
      </c>
      <c r="AB119" s="1113">
        <f t="shared" si="30"/>
        <v>5.7866666666666663E-2</v>
      </c>
      <c r="AC119" s="1113">
        <f t="shared" si="31"/>
        <v>2.4920000000000001E-2</v>
      </c>
      <c r="AD119" s="1152"/>
      <c r="AE119" s="1108"/>
      <c r="AF119" s="1126"/>
      <c r="AG119" s="1126"/>
      <c r="AH119" s="1108">
        <v>31</v>
      </c>
      <c r="AI119" s="1108">
        <v>30</v>
      </c>
      <c r="AJ119" s="1145">
        <v>0.44500000000000001</v>
      </c>
      <c r="AK119" s="1146"/>
    </row>
    <row r="120" spans="1:37" ht="15" customHeight="1" x14ac:dyDescent="0.25">
      <c r="A120" s="1129">
        <v>1</v>
      </c>
      <c r="B120" s="1129" t="s">
        <v>895</v>
      </c>
      <c r="C120" s="1151" t="s">
        <v>146</v>
      </c>
      <c r="D120" s="1128" t="s">
        <v>29</v>
      </c>
      <c r="E120" s="1171" t="s">
        <v>894</v>
      </c>
      <c r="F120" s="1148">
        <v>88</v>
      </c>
      <c r="G120" s="1108"/>
      <c r="H120" s="1130"/>
      <c r="I120" s="1130"/>
      <c r="J120" s="1130">
        <v>3</v>
      </c>
      <c r="K120" s="1130">
        <f t="shared" si="29"/>
        <v>3</v>
      </c>
      <c r="L120" s="1111"/>
      <c r="M120" s="1111"/>
      <c r="N120" s="1130"/>
      <c r="O120" s="1130"/>
      <c r="P120" s="1111"/>
      <c r="Q120" s="1111"/>
      <c r="R120" s="1130"/>
      <c r="S120" s="1130"/>
      <c r="T120" s="318"/>
      <c r="U120" s="318"/>
      <c r="V120" s="318"/>
      <c r="W120" s="318"/>
      <c r="X120" s="1112"/>
      <c r="Y120" s="1112"/>
      <c r="Z120" s="1112">
        <f t="shared" si="28"/>
        <v>3</v>
      </c>
      <c r="AA120" s="1112">
        <f t="shared" si="28"/>
        <v>3</v>
      </c>
      <c r="AB120" s="1121">
        <f t="shared" si="30"/>
        <v>3.0999999999999999E-3</v>
      </c>
      <c r="AC120" s="1121">
        <f t="shared" si="31"/>
        <v>1.3649999999999999E-3</v>
      </c>
      <c r="AD120" s="1149" t="s">
        <v>103</v>
      </c>
      <c r="AE120" s="1129"/>
      <c r="AF120" s="1150"/>
      <c r="AG120" s="1150"/>
      <c r="AH120" s="1129">
        <v>31</v>
      </c>
      <c r="AI120" s="1129">
        <v>30</v>
      </c>
      <c r="AJ120" s="1144">
        <v>0.45500000000000002</v>
      </c>
      <c r="AK120" s="1151"/>
    </row>
    <row r="121" spans="1:37" ht="15" customHeight="1" x14ac:dyDescent="0.25">
      <c r="A121" s="1129">
        <v>2</v>
      </c>
      <c r="B121" s="1129" t="s">
        <v>895</v>
      </c>
      <c r="C121" s="1151" t="s">
        <v>146</v>
      </c>
      <c r="D121" s="1128" t="s">
        <v>29</v>
      </c>
      <c r="E121" s="1129">
        <v>3</v>
      </c>
      <c r="F121" s="1148">
        <v>88</v>
      </c>
      <c r="G121" s="1108"/>
      <c r="H121" s="1130"/>
      <c r="I121" s="1130"/>
      <c r="J121" s="1130">
        <v>10</v>
      </c>
      <c r="K121" s="1130">
        <f t="shared" si="29"/>
        <v>10</v>
      </c>
      <c r="L121" s="1130"/>
      <c r="M121" s="1130"/>
      <c r="N121" s="1130"/>
      <c r="O121" s="1130"/>
      <c r="P121" s="1130"/>
      <c r="Q121" s="1130"/>
      <c r="R121" s="1130"/>
      <c r="S121" s="1130"/>
      <c r="T121" s="318"/>
      <c r="U121" s="318"/>
      <c r="V121" s="318"/>
      <c r="W121" s="318"/>
      <c r="X121" s="1112"/>
      <c r="Y121" s="1112"/>
      <c r="Z121" s="1112">
        <f t="shared" si="28"/>
        <v>10</v>
      </c>
      <c r="AA121" s="1112">
        <f t="shared" si="28"/>
        <v>10</v>
      </c>
      <c r="AB121" s="1121">
        <f t="shared" si="30"/>
        <v>1.0333333333333333E-2</v>
      </c>
      <c r="AC121" s="1121">
        <f t="shared" si="31"/>
        <v>4.5500000000000002E-3</v>
      </c>
      <c r="AD121" s="1149" t="s">
        <v>103</v>
      </c>
      <c r="AE121" s="1129"/>
      <c r="AF121" s="1150"/>
      <c r="AG121" s="1150"/>
      <c r="AH121" s="1129">
        <v>31</v>
      </c>
      <c r="AI121" s="1129">
        <v>30</v>
      </c>
      <c r="AJ121" s="1144">
        <v>0.45500000000000002</v>
      </c>
      <c r="AK121" s="1151"/>
    </row>
    <row r="122" spans="1:37" ht="15" customHeight="1" x14ac:dyDescent="0.25">
      <c r="A122" s="1129">
        <v>3</v>
      </c>
      <c r="B122" s="1129" t="s">
        <v>895</v>
      </c>
      <c r="C122" s="1151" t="s">
        <v>146</v>
      </c>
      <c r="D122" s="1128" t="s">
        <v>29</v>
      </c>
      <c r="E122" s="1171" t="s">
        <v>147</v>
      </c>
      <c r="F122" s="1148">
        <v>88</v>
      </c>
      <c r="G122" s="1108"/>
      <c r="H122" s="1130"/>
      <c r="I122" s="1130"/>
      <c r="J122" s="1130">
        <v>20</v>
      </c>
      <c r="K122" s="1130">
        <f t="shared" si="29"/>
        <v>20</v>
      </c>
      <c r="L122" s="1111"/>
      <c r="M122" s="1111"/>
      <c r="N122" s="1130"/>
      <c r="O122" s="1130"/>
      <c r="P122" s="1111"/>
      <c r="Q122" s="1111"/>
      <c r="R122" s="1130"/>
      <c r="S122" s="1130"/>
      <c r="T122" s="318"/>
      <c r="U122" s="318"/>
      <c r="V122" s="318"/>
      <c r="W122" s="318"/>
      <c r="X122" s="1112"/>
      <c r="Y122" s="1112"/>
      <c r="Z122" s="1112">
        <f t="shared" si="28"/>
        <v>20</v>
      </c>
      <c r="AA122" s="1112">
        <f t="shared" si="28"/>
        <v>20</v>
      </c>
      <c r="AB122" s="1121">
        <f t="shared" si="30"/>
        <v>2.0666666666666667E-2</v>
      </c>
      <c r="AC122" s="1121">
        <f t="shared" si="31"/>
        <v>9.1000000000000004E-3</v>
      </c>
      <c r="AD122" s="1149" t="s">
        <v>103</v>
      </c>
      <c r="AE122" s="1129"/>
      <c r="AF122" s="1150"/>
      <c r="AG122" s="1150"/>
      <c r="AH122" s="1129">
        <v>31</v>
      </c>
      <c r="AI122" s="1129">
        <v>30</v>
      </c>
      <c r="AJ122" s="1144">
        <v>0.45500000000000002</v>
      </c>
      <c r="AK122" s="1151"/>
    </row>
    <row r="123" spans="1:37" ht="15" customHeight="1" x14ac:dyDescent="0.25">
      <c r="A123" s="1129">
        <v>4</v>
      </c>
      <c r="B123" s="1129" t="s">
        <v>895</v>
      </c>
      <c r="C123" s="1151" t="s">
        <v>146</v>
      </c>
      <c r="D123" s="1128" t="s">
        <v>29</v>
      </c>
      <c r="E123" s="1171" t="s">
        <v>142</v>
      </c>
      <c r="F123" s="1148">
        <v>89</v>
      </c>
      <c r="G123" s="1108"/>
      <c r="H123" s="1130"/>
      <c r="I123" s="1130"/>
      <c r="J123" s="1130">
        <v>8</v>
      </c>
      <c r="K123" s="1130">
        <f t="shared" si="29"/>
        <v>8</v>
      </c>
      <c r="L123" s="1130"/>
      <c r="M123" s="1130"/>
      <c r="N123" s="1130"/>
      <c r="O123" s="1130"/>
      <c r="P123" s="1130"/>
      <c r="Q123" s="1130"/>
      <c r="R123" s="1130"/>
      <c r="S123" s="1130"/>
      <c r="T123" s="318"/>
      <c r="U123" s="318"/>
      <c r="V123" s="318"/>
      <c r="W123" s="318"/>
      <c r="X123" s="1112"/>
      <c r="Y123" s="1112"/>
      <c r="Z123" s="1112">
        <f t="shared" si="28"/>
        <v>8</v>
      </c>
      <c r="AA123" s="1112">
        <f t="shared" si="28"/>
        <v>8</v>
      </c>
      <c r="AB123" s="1121">
        <f t="shared" si="30"/>
        <v>8.266666666666667E-3</v>
      </c>
      <c r="AC123" s="1121">
        <f t="shared" si="31"/>
        <v>3.64E-3</v>
      </c>
      <c r="AD123" s="1149" t="s">
        <v>103</v>
      </c>
      <c r="AE123" s="1129"/>
      <c r="AF123" s="1150"/>
      <c r="AG123" s="1150"/>
      <c r="AH123" s="1129">
        <v>31</v>
      </c>
      <c r="AI123" s="1129">
        <v>30</v>
      </c>
      <c r="AJ123" s="1144">
        <v>0.45500000000000002</v>
      </c>
      <c r="AK123" s="1151"/>
    </row>
    <row r="124" spans="1:37" ht="15" customHeight="1" x14ac:dyDescent="0.25">
      <c r="A124" s="1129">
        <v>5</v>
      </c>
      <c r="B124" s="1129" t="s">
        <v>895</v>
      </c>
      <c r="C124" s="1151" t="s">
        <v>146</v>
      </c>
      <c r="D124" s="1128" t="s">
        <v>29</v>
      </c>
      <c r="E124" s="1171" t="s">
        <v>190</v>
      </c>
      <c r="F124" s="1171" t="s">
        <v>95</v>
      </c>
      <c r="G124" s="1108"/>
      <c r="H124" s="1130"/>
      <c r="I124" s="1130"/>
      <c r="J124" s="1130">
        <v>2</v>
      </c>
      <c r="K124" s="1130">
        <f t="shared" si="29"/>
        <v>2</v>
      </c>
      <c r="L124" s="1130"/>
      <c r="M124" s="1130"/>
      <c r="N124" s="1130"/>
      <c r="O124" s="1130"/>
      <c r="P124" s="1130"/>
      <c r="Q124" s="1130"/>
      <c r="R124" s="1130"/>
      <c r="S124" s="1130"/>
      <c r="T124" s="318"/>
      <c r="U124" s="318"/>
      <c r="V124" s="318"/>
      <c r="W124" s="318"/>
      <c r="X124" s="1112"/>
      <c r="Y124" s="1112"/>
      <c r="Z124" s="1112">
        <f t="shared" si="28"/>
        <v>2</v>
      </c>
      <c r="AA124" s="1112">
        <f t="shared" si="28"/>
        <v>2</v>
      </c>
      <c r="AB124" s="1121">
        <f t="shared" si="30"/>
        <v>2.0666666666666667E-3</v>
      </c>
      <c r="AC124" s="1121">
        <f t="shared" si="31"/>
        <v>9.1E-4</v>
      </c>
      <c r="AD124" s="1149" t="s">
        <v>103</v>
      </c>
      <c r="AE124" s="1129"/>
      <c r="AF124" s="1150"/>
      <c r="AG124" s="1150"/>
      <c r="AH124" s="1129">
        <v>31</v>
      </c>
      <c r="AI124" s="1129">
        <v>30</v>
      </c>
      <c r="AJ124" s="1144">
        <v>0.45500000000000002</v>
      </c>
      <c r="AK124" s="1151"/>
    </row>
    <row r="125" spans="1:37" ht="15" customHeight="1" x14ac:dyDescent="0.25">
      <c r="A125" s="1129">
        <v>6</v>
      </c>
      <c r="B125" s="1129" t="s">
        <v>895</v>
      </c>
      <c r="C125" s="1151" t="s">
        <v>146</v>
      </c>
      <c r="D125" s="1128" t="s">
        <v>29</v>
      </c>
      <c r="E125" s="1171" t="s">
        <v>142</v>
      </c>
      <c r="F125" s="1171" t="s">
        <v>95</v>
      </c>
      <c r="G125" s="1108"/>
      <c r="H125" s="1130"/>
      <c r="I125" s="1130"/>
      <c r="J125" s="1130">
        <v>30</v>
      </c>
      <c r="K125" s="1130">
        <f t="shared" si="29"/>
        <v>30</v>
      </c>
      <c r="L125" s="1130"/>
      <c r="M125" s="1130"/>
      <c r="N125" s="1130"/>
      <c r="O125" s="1130"/>
      <c r="P125" s="1130"/>
      <c r="Q125" s="1130"/>
      <c r="R125" s="1130"/>
      <c r="S125" s="1130"/>
      <c r="T125" s="318"/>
      <c r="U125" s="318"/>
      <c r="V125" s="318"/>
      <c r="W125" s="318"/>
      <c r="X125" s="1112"/>
      <c r="Y125" s="1112"/>
      <c r="Z125" s="1112">
        <f t="shared" si="28"/>
        <v>30</v>
      </c>
      <c r="AA125" s="1112">
        <f t="shared" si="28"/>
        <v>30</v>
      </c>
      <c r="AB125" s="1121">
        <f t="shared" si="30"/>
        <v>3.1000000000000003E-2</v>
      </c>
      <c r="AC125" s="1121">
        <f t="shared" si="31"/>
        <v>1.3650000000000001E-2</v>
      </c>
      <c r="AD125" s="1149" t="s">
        <v>103</v>
      </c>
      <c r="AE125" s="1129"/>
      <c r="AF125" s="1150"/>
      <c r="AG125" s="1150"/>
      <c r="AH125" s="1129">
        <v>31</v>
      </c>
      <c r="AI125" s="1129">
        <v>30</v>
      </c>
      <c r="AJ125" s="1144">
        <v>0.45500000000000002</v>
      </c>
      <c r="AK125" s="1151"/>
    </row>
    <row r="126" spans="1:37" ht="15" customHeight="1" x14ac:dyDescent="0.25">
      <c r="A126" s="1129">
        <v>7</v>
      </c>
      <c r="B126" s="1129" t="s">
        <v>895</v>
      </c>
      <c r="C126" s="1151" t="s">
        <v>146</v>
      </c>
      <c r="D126" s="1128" t="s">
        <v>29</v>
      </c>
      <c r="E126" s="1171" t="s">
        <v>154</v>
      </c>
      <c r="F126" s="1171" t="s">
        <v>138</v>
      </c>
      <c r="G126" s="1108"/>
      <c r="H126" s="1130"/>
      <c r="I126" s="1130"/>
      <c r="J126" s="1130">
        <v>16</v>
      </c>
      <c r="K126" s="1130">
        <f t="shared" si="29"/>
        <v>16</v>
      </c>
      <c r="L126" s="1130"/>
      <c r="M126" s="1130"/>
      <c r="N126" s="1130"/>
      <c r="O126" s="1130"/>
      <c r="P126" s="1130"/>
      <c r="Q126" s="1130"/>
      <c r="R126" s="1130"/>
      <c r="S126" s="1130"/>
      <c r="T126" s="318"/>
      <c r="U126" s="318"/>
      <c r="V126" s="318"/>
      <c r="W126" s="318"/>
      <c r="X126" s="1112"/>
      <c r="Y126" s="1112"/>
      <c r="Z126" s="1112">
        <f t="shared" si="28"/>
        <v>16</v>
      </c>
      <c r="AA126" s="1112">
        <f t="shared" si="28"/>
        <v>16</v>
      </c>
      <c r="AB126" s="1121">
        <f t="shared" si="30"/>
        <v>1.6533333333333334E-2</v>
      </c>
      <c r="AC126" s="1121">
        <f t="shared" si="31"/>
        <v>7.28E-3</v>
      </c>
      <c r="AD126" s="1149" t="s">
        <v>103</v>
      </c>
      <c r="AE126" s="1129"/>
      <c r="AF126" s="1150"/>
      <c r="AG126" s="1150"/>
      <c r="AH126" s="1129">
        <v>31</v>
      </c>
      <c r="AI126" s="1129">
        <v>30</v>
      </c>
      <c r="AJ126" s="1144">
        <v>0.45500000000000002</v>
      </c>
      <c r="AK126" s="1151"/>
    </row>
    <row r="127" spans="1:37" s="1132" customFormat="1" ht="15" customHeight="1" x14ac:dyDescent="0.25">
      <c r="A127" s="1108"/>
      <c r="B127" s="1146"/>
      <c r="C127" s="1126" t="s">
        <v>30</v>
      </c>
      <c r="D127" s="1109" t="s">
        <v>29</v>
      </c>
      <c r="E127" s="1108"/>
      <c r="F127" s="1108"/>
      <c r="G127" s="1108"/>
      <c r="H127" s="1111"/>
      <c r="I127" s="1111"/>
      <c r="J127" s="1111">
        <f>SUM(J120:J126)</f>
        <v>89</v>
      </c>
      <c r="K127" s="1111">
        <f>SUM(K120:K126)</f>
        <v>89</v>
      </c>
      <c r="L127" s="1111"/>
      <c r="M127" s="1111"/>
      <c r="N127" s="1111"/>
      <c r="O127" s="1111"/>
      <c r="P127" s="1111"/>
      <c r="Q127" s="1111"/>
      <c r="R127" s="1111"/>
      <c r="S127" s="1111"/>
      <c r="T127" s="1111"/>
      <c r="U127" s="1111"/>
      <c r="V127" s="1111"/>
      <c r="W127" s="1111"/>
      <c r="X127" s="1120"/>
      <c r="Y127" s="1120"/>
      <c r="Z127" s="1120">
        <f t="shared" si="28"/>
        <v>89</v>
      </c>
      <c r="AA127" s="1120">
        <f t="shared" si="28"/>
        <v>89</v>
      </c>
      <c r="AB127" s="1173">
        <f>SUM(AB120:AB126)</f>
        <v>9.1966666666666669E-2</v>
      </c>
      <c r="AC127" s="1173">
        <f>SUM(AC120:AC126)</f>
        <v>4.0495000000000003E-2</v>
      </c>
      <c r="AD127" s="1152"/>
      <c r="AE127" s="1108"/>
      <c r="AF127" s="1126"/>
      <c r="AG127" s="1126"/>
      <c r="AH127" s="1108">
        <v>31</v>
      </c>
      <c r="AI127" s="1108">
        <v>30</v>
      </c>
      <c r="AJ127" s="1145">
        <v>0.45500000000000002</v>
      </c>
      <c r="AK127" s="1146"/>
    </row>
    <row r="128" spans="1:37" ht="15" customHeight="1" x14ac:dyDescent="0.25">
      <c r="A128" s="1129">
        <v>1</v>
      </c>
      <c r="B128" s="1129" t="s">
        <v>896</v>
      </c>
      <c r="C128" s="1151" t="s">
        <v>148</v>
      </c>
      <c r="D128" s="1128" t="s">
        <v>29</v>
      </c>
      <c r="E128" s="1171" t="s">
        <v>149</v>
      </c>
      <c r="F128" s="1129">
        <v>89</v>
      </c>
      <c r="G128" s="1108"/>
      <c r="H128" s="1130"/>
      <c r="I128" s="1130"/>
      <c r="J128" s="1130">
        <v>36</v>
      </c>
      <c r="K128" s="1130">
        <f t="shared" ref="K128:K175" si="32">SUM(J128,M128,L128)</f>
        <v>36</v>
      </c>
      <c r="L128" s="1111"/>
      <c r="M128" s="1111"/>
      <c r="N128" s="1130"/>
      <c r="O128" s="1130"/>
      <c r="P128" s="1111"/>
      <c r="Q128" s="1111"/>
      <c r="R128" s="1130"/>
      <c r="S128" s="1130"/>
      <c r="T128" s="318"/>
      <c r="U128" s="318"/>
      <c r="V128" s="318"/>
      <c r="W128" s="318"/>
      <c r="X128" s="1112"/>
      <c r="Y128" s="1112"/>
      <c r="Z128" s="1112">
        <f t="shared" si="28"/>
        <v>36</v>
      </c>
      <c r="AA128" s="1112">
        <f t="shared" si="28"/>
        <v>36</v>
      </c>
      <c r="AB128" s="1121">
        <f t="shared" ref="AB128:AB175" si="33">(AA128*AH128/1000)/AI128</f>
        <v>3.4800000000000005E-2</v>
      </c>
      <c r="AC128" s="1121">
        <f t="shared" ref="AC128:AC175" si="34">AA128*AJ128/1000</f>
        <v>1.2959999999999999E-2</v>
      </c>
      <c r="AD128" s="1149" t="s">
        <v>103</v>
      </c>
      <c r="AE128" s="1129"/>
      <c r="AF128" s="1150"/>
      <c r="AG128" s="1150"/>
      <c r="AH128" s="1129">
        <v>29</v>
      </c>
      <c r="AI128" s="1129">
        <v>30</v>
      </c>
      <c r="AJ128" s="1144">
        <v>0.36</v>
      </c>
      <c r="AK128" s="1151"/>
    </row>
    <row r="129" spans="1:37" ht="15" customHeight="1" x14ac:dyDescent="0.25">
      <c r="A129" s="1129">
        <v>2</v>
      </c>
      <c r="B129" s="1129" t="s">
        <v>896</v>
      </c>
      <c r="C129" s="1151" t="s">
        <v>148</v>
      </c>
      <c r="D129" s="1128" t="s">
        <v>29</v>
      </c>
      <c r="E129" s="1171" t="s">
        <v>145</v>
      </c>
      <c r="F129" s="1148">
        <v>99</v>
      </c>
      <c r="G129" s="1108"/>
      <c r="H129" s="1130"/>
      <c r="I129" s="1130"/>
      <c r="J129" s="1130">
        <v>22</v>
      </c>
      <c r="K129" s="1130">
        <f t="shared" si="32"/>
        <v>22</v>
      </c>
      <c r="L129" s="1130"/>
      <c r="M129" s="1130"/>
      <c r="N129" s="1130"/>
      <c r="O129" s="1130"/>
      <c r="P129" s="1130"/>
      <c r="Q129" s="1130"/>
      <c r="R129" s="1130"/>
      <c r="S129" s="1130"/>
      <c r="T129" s="318"/>
      <c r="U129" s="318"/>
      <c r="V129" s="318"/>
      <c r="W129" s="318"/>
      <c r="X129" s="1112"/>
      <c r="Y129" s="1112"/>
      <c r="Z129" s="1112">
        <f t="shared" si="28"/>
        <v>22</v>
      </c>
      <c r="AA129" s="1112">
        <f t="shared" si="28"/>
        <v>22</v>
      </c>
      <c r="AB129" s="1121">
        <f t="shared" si="33"/>
        <v>2.1266666666666666E-2</v>
      </c>
      <c r="AC129" s="1121">
        <f t="shared" si="34"/>
        <v>7.92E-3</v>
      </c>
      <c r="AD129" s="1149" t="s">
        <v>103</v>
      </c>
      <c r="AE129" s="1129"/>
      <c r="AF129" s="1150"/>
      <c r="AG129" s="1150"/>
      <c r="AH129" s="1129">
        <v>29</v>
      </c>
      <c r="AI129" s="1129">
        <v>30</v>
      </c>
      <c r="AJ129" s="1144">
        <v>0.36</v>
      </c>
      <c r="AK129" s="1151"/>
    </row>
    <row r="130" spans="1:37" ht="15" customHeight="1" x14ac:dyDescent="0.25">
      <c r="A130" s="1129">
        <v>3</v>
      </c>
      <c r="B130" s="1129" t="s">
        <v>896</v>
      </c>
      <c r="C130" s="1151" t="s">
        <v>148</v>
      </c>
      <c r="D130" s="1128" t="s">
        <v>29</v>
      </c>
      <c r="E130" s="1171" t="s">
        <v>145</v>
      </c>
      <c r="F130" s="1171" t="s">
        <v>41</v>
      </c>
      <c r="G130" s="1108"/>
      <c r="H130" s="1130"/>
      <c r="I130" s="1130"/>
      <c r="J130" s="1130">
        <v>3</v>
      </c>
      <c r="K130" s="1130">
        <f t="shared" si="32"/>
        <v>3</v>
      </c>
      <c r="L130" s="1130"/>
      <c r="M130" s="1130"/>
      <c r="N130" s="1130"/>
      <c r="O130" s="1130"/>
      <c r="P130" s="1130"/>
      <c r="Q130" s="1130"/>
      <c r="R130" s="1130"/>
      <c r="S130" s="1130"/>
      <c r="T130" s="318"/>
      <c r="U130" s="318"/>
      <c r="V130" s="318"/>
      <c r="W130" s="318"/>
      <c r="X130" s="1112"/>
      <c r="Y130" s="1112"/>
      <c r="Z130" s="1112">
        <f t="shared" si="28"/>
        <v>3</v>
      </c>
      <c r="AA130" s="1112">
        <f t="shared" si="28"/>
        <v>3</v>
      </c>
      <c r="AB130" s="1121">
        <f t="shared" si="33"/>
        <v>2.8999999999999998E-3</v>
      </c>
      <c r="AC130" s="1121">
        <f t="shared" si="34"/>
        <v>1.08E-3</v>
      </c>
      <c r="AD130" s="1149" t="s">
        <v>103</v>
      </c>
      <c r="AE130" s="1129"/>
      <c r="AF130" s="1150"/>
      <c r="AG130" s="1150"/>
      <c r="AH130" s="1129">
        <v>29</v>
      </c>
      <c r="AI130" s="1129">
        <v>30</v>
      </c>
      <c r="AJ130" s="1144">
        <v>0.36</v>
      </c>
      <c r="AK130" s="1151"/>
    </row>
    <row r="131" spans="1:37" ht="15" customHeight="1" x14ac:dyDescent="0.25">
      <c r="A131" s="1129">
        <v>4</v>
      </c>
      <c r="B131" s="1129" t="s">
        <v>896</v>
      </c>
      <c r="C131" s="1151" t="s">
        <v>148</v>
      </c>
      <c r="D131" s="1128" t="s">
        <v>29</v>
      </c>
      <c r="E131" s="1171" t="s">
        <v>59</v>
      </c>
      <c r="F131" s="1171" t="s">
        <v>41</v>
      </c>
      <c r="G131" s="1108"/>
      <c r="H131" s="1130"/>
      <c r="I131" s="1130"/>
      <c r="J131" s="1130">
        <v>7</v>
      </c>
      <c r="K131" s="1130">
        <f t="shared" si="32"/>
        <v>7</v>
      </c>
      <c r="L131" s="1130"/>
      <c r="M131" s="1130"/>
      <c r="N131" s="1130"/>
      <c r="O131" s="1130"/>
      <c r="P131" s="1130"/>
      <c r="Q131" s="1130"/>
      <c r="R131" s="1130"/>
      <c r="S131" s="1130"/>
      <c r="T131" s="318"/>
      <c r="U131" s="318"/>
      <c r="V131" s="318"/>
      <c r="W131" s="318"/>
      <c r="X131" s="1112"/>
      <c r="Y131" s="1112"/>
      <c r="Z131" s="1112">
        <f t="shared" si="28"/>
        <v>7</v>
      </c>
      <c r="AA131" s="1112">
        <f t="shared" si="28"/>
        <v>7</v>
      </c>
      <c r="AB131" s="1121">
        <f t="shared" si="33"/>
        <v>6.7666666666666674E-3</v>
      </c>
      <c r="AC131" s="1121">
        <f t="shared" si="34"/>
        <v>2.5200000000000001E-3</v>
      </c>
      <c r="AD131" s="1149" t="s">
        <v>103</v>
      </c>
      <c r="AE131" s="1129"/>
      <c r="AF131" s="1150"/>
      <c r="AG131" s="1150"/>
      <c r="AH131" s="1129">
        <v>29</v>
      </c>
      <c r="AI131" s="1129">
        <v>30</v>
      </c>
      <c r="AJ131" s="1144">
        <v>0.36</v>
      </c>
      <c r="AK131" s="1151"/>
    </row>
    <row r="132" spans="1:37" s="1132" customFormat="1" ht="15" customHeight="1" x14ac:dyDescent="0.25">
      <c r="A132" s="1108"/>
      <c r="B132" s="1146"/>
      <c r="C132" s="1126" t="s">
        <v>30</v>
      </c>
      <c r="D132" s="1109" t="s">
        <v>29</v>
      </c>
      <c r="E132" s="1108"/>
      <c r="F132" s="1108"/>
      <c r="G132" s="1108"/>
      <c r="H132" s="1111"/>
      <c r="I132" s="1111"/>
      <c r="J132" s="1111">
        <f>SUM(J128:J131)</f>
        <v>68</v>
      </c>
      <c r="K132" s="1111">
        <f t="shared" si="32"/>
        <v>68</v>
      </c>
      <c r="L132" s="1111"/>
      <c r="M132" s="1111"/>
      <c r="N132" s="1111"/>
      <c r="O132" s="1111"/>
      <c r="P132" s="1111"/>
      <c r="Q132" s="1111"/>
      <c r="R132" s="1111"/>
      <c r="S132" s="1111"/>
      <c r="T132" s="367"/>
      <c r="U132" s="367"/>
      <c r="V132" s="367"/>
      <c r="W132" s="367"/>
      <c r="X132" s="1120"/>
      <c r="Y132" s="1120"/>
      <c r="Z132" s="1120">
        <f t="shared" si="28"/>
        <v>68</v>
      </c>
      <c r="AA132" s="1120">
        <f t="shared" si="28"/>
        <v>68</v>
      </c>
      <c r="AB132" s="1113">
        <f t="shared" si="33"/>
        <v>6.5733333333333338E-2</v>
      </c>
      <c r="AC132" s="1113">
        <f t="shared" si="34"/>
        <v>2.4480000000000002E-2</v>
      </c>
      <c r="AD132" s="1152"/>
      <c r="AE132" s="1108"/>
      <c r="AF132" s="1126"/>
      <c r="AG132" s="1126"/>
      <c r="AH132" s="1108">
        <v>29</v>
      </c>
      <c r="AI132" s="1108">
        <v>30</v>
      </c>
      <c r="AJ132" s="1145">
        <v>0.36</v>
      </c>
      <c r="AK132" s="1146"/>
    </row>
    <row r="133" spans="1:37" ht="15" customHeight="1" x14ac:dyDescent="0.25">
      <c r="A133" s="1129">
        <v>1</v>
      </c>
      <c r="B133" s="1129" t="s">
        <v>897</v>
      </c>
      <c r="C133" s="1151" t="s">
        <v>898</v>
      </c>
      <c r="D133" s="1128" t="s">
        <v>29</v>
      </c>
      <c r="E133" s="1171" t="s">
        <v>59</v>
      </c>
      <c r="F133" s="1171" t="s">
        <v>899</v>
      </c>
      <c r="G133" s="1108"/>
      <c r="H133" s="1130"/>
      <c r="I133" s="1130"/>
      <c r="J133" s="1130">
        <v>5</v>
      </c>
      <c r="K133" s="1130">
        <f t="shared" si="32"/>
        <v>5</v>
      </c>
      <c r="L133" s="1130"/>
      <c r="M133" s="1130"/>
      <c r="N133" s="1130"/>
      <c r="O133" s="1130"/>
      <c r="P133" s="1130"/>
      <c r="Q133" s="1130"/>
      <c r="R133" s="1130"/>
      <c r="S133" s="1130"/>
      <c r="T133" s="318"/>
      <c r="U133" s="318"/>
      <c r="V133" s="318"/>
      <c r="W133" s="318"/>
      <c r="X133" s="1112"/>
      <c r="Y133" s="1112"/>
      <c r="Z133" s="1112">
        <f t="shared" si="28"/>
        <v>5</v>
      </c>
      <c r="AA133" s="1112">
        <f t="shared" si="28"/>
        <v>5</v>
      </c>
      <c r="AB133" s="1121">
        <f t="shared" si="33"/>
        <v>3.2407407407407406E-3</v>
      </c>
      <c r="AC133" s="1121">
        <f t="shared" si="34"/>
        <v>1E-3</v>
      </c>
      <c r="AD133" s="1149" t="s">
        <v>103</v>
      </c>
      <c r="AE133" s="1129"/>
      <c r="AF133" s="1150"/>
      <c r="AG133" s="1150"/>
      <c r="AH133" s="1129">
        <v>35</v>
      </c>
      <c r="AI133" s="1129">
        <v>54</v>
      </c>
      <c r="AJ133" s="1144">
        <v>0.2</v>
      </c>
      <c r="AK133" s="1151"/>
    </row>
    <row r="134" spans="1:37" s="1132" customFormat="1" ht="15" customHeight="1" x14ac:dyDescent="0.25">
      <c r="A134" s="1108"/>
      <c r="B134" s="1146"/>
      <c r="C134" s="1126" t="s">
        <v>30</v>
      </c>
      <c r="D134" s="1109" t="s">
        <v>29</v>
      </c>
      <c r="E134" s="1108"/>
      <c r="F134" s="1108"/>
      <c r="G134" s="1108"/>
      <c r="H134" s="1111"/>
      <c r="I134" s="1111"/>
      <c r="J134" s="1111">
        <f>SUM(J133)</f>
        <v>5</v>
      </c>
      <c r="K134" s="1111">
        <f t="shared" si="32"/>
        <v>5</v>
      </c>
      <c r="L134" s="1111"/>
      <c r="M134" s="1111"/>
      <c r="N134" s="1111"/>
      <c r="O134" s="1111"/>
      <c r="P134" s="1111"/>
      <c r="Q134" s="1111"/>
      <c r="R134" s="1111"/>
      <c r="S134" s="1111"/>
      <c r="T134" s="367"/>
      <c r="U134" s="367"/>
      <c r="V134" s="367"/>
      <c r="W134" s="367"/>
      <c r="X134" s="1120"/>
      <c r="Y134" s="1120"/>
      <c r="Z134" s="1120">
        <f t="shared" si="28"/>
        <v>5</v>
      </c>
      <c r="AA134" s="1120">
        <f t="shared" si="28"/>
        <v>5</v>
      </c>
      <c r="AB134" s="1113">
        <f t="shared" si="33"/>
        <v>3.2407407407407406E-3</v>
      </c>
      <c r="AC134" s="1113">
        <f t="shared" si="34"/>
        <v>1E-3</v>
      </c>
      <c r="AD134" s="1152"/>
      <c r="AE134" s="1108"/>
      <c r="AF134" s="1126"/>
      <c r="AG134" s="1126"/>
      <c r="AH134" s="1108">
        <v>35</v>
      </c>
      <c r="AI134" s="1108">
        <v>54</v>
      </c>
      <c r="AJ134" s="1145">
        <v>0.2</v>
      </c>
      <c r="AK134" s="1146"/>
    </row>
    <row r="135" spans="1:37" ht="15" customHeight="1" x14ac:dyDescent="0.25">
      <c r="A135" s="1129">
        <v>1</v>
      </c>
      <c r="B135" s="1129" t="s">
        <v>900</v>
      </c>
      <c r="C135" s="1151" t="s">
        <v>150</v>
      </c>
      <c r="D135" s="1128" t="s">
        <v>29</v>
      </c>
      <c r="E135" s="1171" t="s">
        <v>901</v>
      </c>
      <c r="F135" s="1171" t="s">
        <v>47</v>
      </c>
      <c r="G135" s="1108"/>
      <c r="H135" s="1130"/>
      <c r="I135" s="1130"/>
      <c r="J135" s="1130">
        <v>12</v>
      </c>
      <c r="K135" s="1130">
        <f t="shared" si="32"/>
        <v>12</v>
      </c>
      <c r="L135" s="1130"/>
      <c r="M135" s="1130"/>
      <c r="N135" s="1130"/>
      <c r="O135" s="1130"/>
      <c r="P135" s="1130"/>
      <c r="Q135" s="1130"/>
      <c r="R135" s="1130"/>
      <c r="S135" s="1130"/>
      <c r="T135" s="318"/>
      <c r="U135" s="318"/>
      <c r="V135" s="318"/>
      <c r="W135" s="318"/>
      <c r="X135" s="1112"/>
      <c r="Y135" s="1112"/>
      <c r="Z135" s="1112">
        <f t="shared" si="28"/>
        <v>12</v>
      </c>
      <c r="AA135" s="1112">
        <f t="shared" si="28"/>
        <v>12</v>
      </c>
      <c r="AB135" s="1121">
        <f t="shared" si="33"/>
        <v>7.7777777777777776E-3</v>
      </c>
      <c r="AC135" s="1121">
        <f t="shared" si="34"/>
        <v>2.4000000000000002E-3</v>
      </c>
      <c r="AD135" s="1149" t="s">
        <v>103</v>
      </c>
      <c r="AE135" s="1129"/>
      <c r="AF135" s="1150"/>
      <c r="AG135" s="1150"/>
      <c r="AH135" s="1129">
        <v>35</v>
      </c>
      <c r="AI135" s="1129">
        <v>54</v>
      </c>
      <c r="AJ135" s="1144">
        <v>0.2</v>
      </c>
      <c r="AK135" s="1151"/>
    </row>
    <row r="136" spans="1:37" ht="15" customHeight="1" x14ac:dyDescent="0.25">
      <c r="A136" s="1129">
        <v>2</v>
      </c>
      <c r="B136" s="1129" t="s">
        <v>900</v>
      </c>
      <c r="C136" s="1151" t="s">
        <v>150</v>
      </c>
      <c r="D136" s="1128" t="s">
        <v>29</v>
      </c>
      <c r="E136" s="1171" t="s">
        <v>40</v>
      </c>
      <c r="F136" s="1171" t="s">
        <v>47</v>
      </c>
      <c r="G136" s="1108"/>
      <c r="H136" s="1130"/>
      <c r="I136" s="1130"/>
      <c r="J136" s="1130">
        <v>44</v>
      </c>
      <c r="K136" s="1130">
        <f t="shared" si="32"/>
        <v>44</v>
      </c>
      <c r="L136" s="1130"/>
      <c r="M136" s="1130"/>
      <c r="N136" s="1130"/>
      <c r="O136" s="1130"/>
      <c r="P136" s="1130"/>
      <c r="Q136" s="1130"/>
      <c r="R136" s="1130"/>
      <c r="S136" s="1130"/>
      <c r="T136" s="318"/>
      <c r="U136" s="318"/>
      <c r="V136" s="318"/>
      <c r="W136" s="318"/>
      <c r="X136" s="1112"/>
      <c r="Y136" s="1112"/>
      <c r="Z136" s="1112">
        <f t="shared" si="28"/>
        <v>44</v>
      </c>
      <c r="AA136" s="1112">
        <f t="shared" si="28"/>
        <v>44</v>
      </c>
      <c r="AB136" s="1121">
        <f t="shared" si="33"/>
        <v>2.8518518518518519E-2</v>
      </c>
      <c r="AC136" s="1121">
        <f t="shared" si="34"/>
        <v>8.8000000000000005E-3</v>
      </c>
      <c r="AD136" s="1149" t="s">
        <v>103</v>
      </c>
      <c r="AE136" s="1129"/>
      <c r="AF136" s="1150"/>
      <c r="AG136" s="1150"/>
      <c r="AH136" s="1129">
        <v>35</v>
      </c>
      <c r="AI136" s="1129">
        <v>54</v>
      </c>
      <c r="AJ136" s="1144">
        <v>0.2</v>
      </c>
      <c r="AK136" s="1151"/>
    </row>
    <row r="137" spans="1:37" ht="15" customHeight="1" x14ac:dyDescent="0.25">
      <c r="A137" s="1129">
        <v>3</v>
      </c>
      <c r="B137" s="1129" t="s">
        <v>900</v>
      </c>
      <c r="C137" s="1151" t="s">
        <v>150</v>
      </c>
      <c r="D137" s="1128" t="s">
        <v>29</v>
      </c>
      <c r="E137" s="1171" t="s">
        <v>902</v>
      </c>
      <c r="F137" s="1171" t="s">
        <v>39</v>
      </c>
      <c r="G137" s="1108"/>
      <c r="H137" s="1130"/>
      <c r="I137" s="1130"/>
      <c r="J137" s="1130">
        <v>10</v>
      </c>
      <c r="K137" s="1130">
        <f t="shared" si="32"/>
        <v>10</v>
      </c>
      <c r="L137" s="1130"/>
      <c r="M137" s="1130"/>
      <c r="N137" s="1130"/>
      <c r="O137" s="1130"/>
      <c r="P137" s="1130"/>
      <c r="Q137" s="1130"/>
      <c r="R137" s="1130"/>
      <c r="S137" s="1130"/>
      <c r="T137" s="318"/>
      <c r="U137" s="318"/>
      <c r="V137" s="318"/>
      <c r="W137" s="318"/>
      <c r="X137" s="1112"/>
      <c r="Y137" s="1112"/>
      <c r="Z137" s="1112">
        <f t="shared" si="28"/>
        <v>10</v>
      </c>
      <c r="AA137" s="1112">
        <f t="shared" si="28"/>
        <v>10</v>
      </c>
      <c r="AB137" s="1121">
        <f t="shared" si="33"/>
        <v>6.4814814814814813E-3</v>
      </c>
      <c r="AC137" s="1121">
        <f t="shared" si="34"/>
        <v>2E-3</v>
      </c>
      <c r="AD137" s="1149" t="s">
        <v>103</v>
      </c>
      <c r="AE137" s="1129"/>
      <c r="AF137" s="1150"/>
      <c r="AG137" s="1150"/>
      <c r="AH137" s="1129">
        <v>35</v>
      </c>
      <c r="AI137" s="1129">
        <v>54</v>
      </c>
      <c r="AJ137" s="1144">
        <v>0.2</v>
      </c>
      <c r="AK137" s="1151"/>
    </row>
    <row r="138" spans="1:37" ht="15" customHeight="1" x14ac:dyDescent="0.25">
      <c r="A138" s="1129">
        <v>4</v>
      </c>
      <c r="B138" s="1129" t="s">
        <v>900</v>
      </c>
      <c r="C138" s="1151" t="s">
        <v>150</v>
      </c>
      <c r="D138" s="1128" t="s">
        <v>29</v>
      </c>
      <c r="E138" s="1171" t="s">
        <v>51</v>
      </c>
      <c r="F138" s="1171" t="s">
        <v>39</v>
      </c>
      <c r="G138" s="1108"/>
      <c r="H138" s="1130"/>
      <c r="I138" s="1130"/>
      <c r="J138" s="1130">
        <v>42</v>
      </c>
      <c r="K138" s="1130">
        <f t="shared" si="32"/>
        <v>42</v>
      </c>
      <c r="L138" s="1130"/>
      <c r="M138" s="1130"/>
      <c r="N138" s="1130"/>
      <c r="O138" s="1130"/>
      <c r="P138" s="1130"/>
      <c r="Q138" s="1130"/>
      <c r="R138" s="1130"/>
      <c r="S138" s="1130"/>
      <c r="T138" s="318"/>
      <c r="U138" s="318"/>
      <c r="V138" s="318"/>
      <c r="W138" s="318"/>
      <c r="X138" s="1112"/>
      <c r="Y138" s="1112"/>
      <c r="Z138" s="1112">
        <f t="shared" si="28"/>
        <v>42</v>
      </c>
      <c r="AA138" s="1112">
        <f t="shared" si="28"/>
        <v>42</v>
      </c>
      <c r="AB138" s="1121">
        <f t="shared" si="33"/>
        <v>2.7222222222222221E-2</v>
      </c>
      <c r="AC138" s="1121">
        <f t="shared" si="34"/>
        <v>8.4000000000000012E-3</v>
      </c>
      <c r="AD138" s="1149" t="s">
        <v>103</v>
      </c>
      <c r="AE138" s="1129"/>
      <c r="AF138" s="1150"/>
      <c r="AG138" s="1150"/>
      <c r="AH138" s="1129">
        <v>35</v>
      </c>
      <c r="AI138" s="1129">
        <v>54</v>
      </c>
      <c r="AJ138" s="1144">
        <v>0.2</v>
      </c>
      <c r="AK138" s="1151"/>
    </row>
    <row r="139" spans="1:37" ht="15" customHeight="1" x14ac:dyDescent="0.25">
      <c r="A139" s="1129">
        <v>5</v>
      </c>
      <c r="B139" s="1129" t="s">
        <v>900</v>
      </c>
      <c r="C139" s="1151" t="s">
        <v>150</v>
      </c>
      <c r="D139" s="1128" t="s">
        <v>29</v>
      </c>
      <c r="E139" s="1171" t="s">
        <v>142</v>
      </c>
      <c r="F139" s="1171" t="s">
        <v>42</v>
      </c>
      <c r="G139" s="1108"/>
      <c r="H139" s="1130"/>
      <c r="I139" s="1130"/>
      <c r="J139" s="1130">
        <v>37</v>
      </c>
      <c r="K139" s="1130">
        <f t="shared" si="32"/>
        <v>37</v>
      </c>
      <c r="L139" s="1130"/>
      <c r="M139" s="1130"/>
      <c r="N139" s="1130"/>
      <c r="O139" s="1130"/>
      <c r="P139" s="1130"/>
      <c r="Q139" s="1130"/>
      <c r="R139" s="1130"/>
      <c r="S139" s="1130"/>
      <c r="T139" s="318"/>
      <c r="U139" s="318"/>
      <c r="V139" s="318"/>
      <c r="W139" s="318"/>
      <c r="X139" s="1112"/>
      <c r="Y139" s="1112"/>
      <c r="Z139" s="1112">
        <f t="shared" si="28"/>
        <v>37</v>
      </c>
      <c r="AA139" s="1112">
        <f t="shared" si="28"/>
        <v>37</v>
      </c>
      <c r="AB139" s="1121">
        <f t="shared" si="33"/>
        <v>2.3981481481481479E-2</v>
      </c>
      <c r="AC139" s="1121">
        <f t="shared" si="34"/>
        <v>7.4000000000000003E-3</v>
      </c>
      <c r="AD139" s="1149" t="s">
        <v>103</v>
      </c>
      <c r="AE139" s="1129"/>
      <c r="AF139" s="1150"/>
      <c r="AG139" s="1150"/>
      <c r="AH139" s="1129">
        <v>35</v>
      </c>
      <c r="AI139" s="1129">
        <v>54</v>
      </c>
      <c r="AJ139" s="1144">
        <v>0.2</v>
      </c>
      <c r="AK139" s="1151"/>
    </row>
    <row r="140" spans="1:37" ht="15" customHeight="1" x14ac:dyDescent="0.25">
      <c r="A140" s="1129">
        <v>6</v>
      </c>
      <c r="B140" s="1129" t="s">
        <v>900</v>
      </c>
      <c r="C140" s="1151" t="s">
        <v>150</v>
      </c>
      <c r="D140" s="1128" t="s">
        <v>29</v>
      </c>
      <c r="E140" s="1171" t="s">
        <v>190</v>
      </c>
      <c r="F140" s="1171" t="s">
        <v>42</v>
      </c>
      <c r="G140" s="1108"/>
      <c r="H140" s="1130"/>
      <c r="I140" s="1130"/>
      <c r="J140" s="1130">
        <v>2</v>
      </c>
      <c r="K140" s="1130">
        <f t="shared" si="32"/>
        <v>2</v>
      </c>
      <c r="L140" s="1130"/>
      <c r="M140" s="1130"/>
      <c r="N140" s="1130"/>
      <c r="O140" s="1130"/>
      <c r="P140" s="1130"/>
      <c r="Q140" s="1130"/>
      <c r="R140" s="1130"/>
      <c r="S140" s="1130"/>
      <c r="T140" s="318"/>
      <c r="U140" s="318"/>
      <c r="V140" s="318"/>
      <c r="W140" s="318"/>
      <c r="X140" s="1112"/>
      <c r="Y140" s="1112"/>
      <c r="Z140" s="1112">
        <f t="shared" si="28"/>
        <v>2</v>
      </c>
      <c r="AA140" s="1112">
        <f t="shared" si="28"/>
        <v>2</v>
      </c>
      <c r="AB140" s="1121">
        <f t="shared" si="33"/>
        <v>1.2962962962962965E-3</v>
      </c>
      <c r="AC140" s="1121">
        <f t="shared" si="34"/>
        <v>4.0000000000000002E-4</v>
      </c>
      <c r="AD140" s="1149" t="s">
        <v>103</v>
      </c>
      <c r="AE140" s="1129"/>
      <c r="AF140" s="1150"/>
      <c r="AG140" s="1150"/>
      <c r="AH140" s="1129">
        <v>35</v>
      </c>
      <c r="AI140" s="1129">
        <v>54</v>
      </c>
      <c r="AJ140" s="1144">
        <v>0.2</v>
      </c>
      <c r="AK140" s="1151"/>
    </row>
    <row r="141" spans="1:37" ht="15" customHeight="1" x14ac:dyDescent="0.25">
      <c r="A141" s="1129">
        <v>7</v>
      </c>
      <c r="B141" s="1129" t="s">
        <v>900</v>
      </c>
      <c r="C141" s="1151" t="s">
        <v>150</v>
      </c>
      <c r="D141" s="1128" t="s">
        <v>29</v>
      </c>
      <c r="E141" s="1171" t="s">
        <v>59</v>
      </c>
      <c r="F141" s="1171" t="s">
        <v>133</v>
      </c>
      <c r="G141" s="1108"/>
      <c r="H141" s="1130"/>
      <c r="I141" s="1130"/>
      <c r="J141" s="1130">
        <v>34</v>
      </c>
      <c r="K141" s="1130">
        <f t="shared" si="32"/>
        <v>34</v>
      </c>
      <c r="L141" s="1130"/>
      <c r="M141" s="1130"/>
      <c r="N141" s="1130"/>
      <c r="O141" s="1130"/>
      <c r="P141" s="1130"/>
      <c r="Q141" s="1130"/>
      <c r="R141" s="1130"/>
      <c r="S141" s="1130"/>
      <c r="T141" s="318"/>
      <c r="U141" s="318"/>
      <c r="V141" s="318"/>
      <c r="W141" s="318"/>
      <c r="X141" s="1112"/>
      <c r="Y141" s="1112"/>
      <c r="Z141" s="1112">
        <f t="shared" si="28"/>
        <v>34</v>
      </c>
      <c r="AA141" s="1112">
        <f t="shared" si="28"/>
        <v>34</v>
      </c>
      <c r="AB141" s="1121">
        <f t="shared" si="33"/>
        <v>2.2037037037037036E-2</v>
      </c>
      <c r="AC141" s="1121">
        <f t="shared" si="34"/>
        <v>6.8000000000000005E-3</v>
      </c>
      <c r="AD141" s="1149" t="s">
        <v>103</v>
      </c>
      <c r="AE141" s="1129"/>
      <c r="AF141" s="1150"/>
      <c r="AG141" s="1150"/>
      <c r="AH141" s="1129">
        <v>35</v>
      </c>
      <c r="AI141" s="1129">
        <v>54</v>
      </c>
      <c r="AJ141" s="1144">
        <v>0.2</v>
      </c>
      <c r="AK141" s="1151"/>
    </row>
    <row r="142" spans="1:37" ht="15" customHeight="1" x14ac:dyDescent="0.25">
      <c r="A142" s="1129">
        <v>8</v>
      </c>
      <c r="B142" s="1129" t="s">
        <v>900</v>
      </c>
      <c r="C142" s="1151" t="s">
        <v>150</v>
      </c>
      <c r="D142" s="1128" t="s">
        <v>29</v>
      </c>
      <c r="E142" s="1171" t="s">
        <v>191</v>
      </c>
      <c r="F142" s="1171" t="s">
        <v>133</v>
      </c>
      <c r="G142" s="1108"/>
      <c r="H142" s="1130"/>
      <c r="I142" s="1130"/>
      <c r="J142" s="1130">
        <v>27</v>
      </c>
      <c r="K142" s="1130">
        <f t="shared" si="32"/>
        <v>27</v>
      </c>
      <c r="L142" s="1130"/>
      <c r="M142" s="1130"/>
      <c r="N142" s="1130"/>
      <c r="O142" s="1130"/>
      <c r="P142" s="1130"/>
      <c r="Q142" s="1130"/>
      <c r="R142" s="1130"/>
      <c r="S142" s="1130"/>
      <c r="T142" s="318"/>
      <c r="U142" s="318"/>
      <c r="V142" s="318"/>
      <c r="W142" s="318"/>
      <c r="X142" s="1112"/>
      <c r="Y142" s="1112"/>
      <c r="Z142" s="1112">
        <f t="shared" si="28"/>
        <v>27</v>
      </c>
      <c r="AA142" s="1112">
        <f t="shared" si="28"/>
        <v>27</v>
      </c>
      <c r="AB142" s="1121">
        <f t="shared" si="33"/>
        <v>1.7499999999999998E-2</v>
      </c>
      <c r="AC142" s="1121">
        <f t="shared" si="34"/>
        <v>5.4000000000000003E-3</v>
      </c>
      <c r="AD142" s="1149" t="s">
        <v>103</v>
      </c>
      <c r="AE142" s="1129"/>
      <c r="AF142" s="1150"/>
      <c r="AG142" s="1150"/>
      <c r="AH142" s="1129">
        <v>35</v>
      </c>
      <c r="AI142" s="1129">
        <v>54</v>
      </c>
      <c r="AJ142" s="1144">
        <v>0.2</v>
      </c>
      <c r="AK142" s="1151"/>
    </row>
    <row r="143" spans="1:37" ht="15" customHeight="1" x14ac:dyDescent="0.25">
      <c r="A143" s="1129">
        <v>9</v>
      </c>
      <c r="B143" s="1129" t="s">
        <v>900</v>
      </c>
      <c r="C143" s="1151" t="s">
        <v>150</v>
      </c>
      <c r="D143" s="1128" t="s">
        <v>29</v>
      </c>
      <c r="E143" s="1171" t="s">
        <v>902</v>
      </c>
      <c r="F143" s="1171" t="s">
        <v>133</v>
      </c>
      <c r="G143" s="1108"/>
      <c r="H143" s="1130"/>
      <c r="I143" s="1130"/>
      <c r="J143" s="1130">
        <v>15</v>
      </c>
      <c r="K143" s="1130">
        <f t="shared" si="32"/>
        <v>15</v>
      </c>
      <c r="L143" s="1130"/>
      <c r="M143" s="1130"/>
      <c r="N143" s="1130"/>
      <c r="O143" s="1130"/>
      <c r="P143" s="1130"/>
      <c r="Q143" s="1130"/>
      <c r="R143" s="1130"/>
      <c r="S143" s="1130"/>
      <c r="T143" s="318"/>
      <c r="U143" s="318"/>
      <c r="V143" s="318"/>
      <c r="W143" s="318"/>
      <c r="X143" s="1112"/>
      <c r="Y143" s="1112"/>
      <c r="Z143" s="1112">
        <f t="shared" si="28"/>
        <v>15</v>
      </c>
      <c r="AA143" s="1112">
        <f t="shared" si="28"/>
        <v>15</v>
      </c>
      <c r="AB143" s="1121">
        <f t="shared" si="33"/>
        <v>9.7222222222222224E-3</v>
      </c>
      <c r="AC143" s="1121">
        <f t="shared" si="34"/>
        <v>3.0000000000000001E-3</v>
      </c>
      <c r="AD143" s="1149" t="s">
        <v>103</v>
      </c>
      <c r="AE143" s="1129"/>
      <c r="AF143" s="1150"/>
      <c r="AG143" s="1150"/>
      <c r="AH143" s="1129">
        <v>35</v>
      </c>
      <c r="AI143" s="1129">
        <v>54</v>
      </c>
      <c r="AJ143" s="1144">
        <v>0.2</v>
      </c>
      <c r="AK143" s="1151"/>
    </row>
    <row r="144" spans="1:37" ht="15" customHeight="1" x14ac:dyDescent="0.25">
      <c r="A144" s="1129">
        <v>10</v>
      </c>
      <c r="B144" s="1129" t="s">
        <v>900</v>
      </c>
      <c r="C144" s="1151" t="s">
        <v>150</v>
      </c>
      <c r="D144" s="1128" t="s">
        <v>29</v>
      </c>
      <c r="E144" s="1171" t="s">
        <v>903</v>
      </c>
      <c r="F144" s="1171" t="s">
        <v>94</v>
      </c>
      <c r="G144" s="1108"/>
      <c r="H144" s="1130"/>
      <c r="I144" s="1130"/>
      <c r="J144" s="1130">
        <v>45</v>
      </c>
      <c r="K144" s="1130">
        <f t="shared" si="32"/>
        <v>45</v>
      </c>
      <c r="L144" s="1130"/>
      <c r="M144" s="1130"/>
      <c r="N144" s="1130"/>
      <c r="O144" s="1130"/>
      <c r="P144" s="1130"/>
      <c r="Q144" s="1130"/>
      <c r="R144" s="1130"/>
      <c r="S144" s="1130"/>
      <c r="T144" s="318"/>
      <c r="U144" s="318"/>
      <c r="V144" s="318"/>
      <c r="W144" s="318"/>
      <c r="X144" s="1112"/>
      <c r="Y144" s="1112"/>
      <c r="Z144" s="1112">
        <f t="shared" si="28"/>
        <v>45</v>
      </c>
      <c r="AA144" s="1112">
        <f t="shared" si="28"/>
        <v>45</v>
      </c>
      <c r="AB144" s="1121">
        <f t="shared" si="33"/>
        <v>2.9166666666666667E-2</v>
      </c>
      <c r="AC144" s="1121">
        <f t="shared" si="34"/>
        <v>8.9999999999999993E-3</v>
      </c>
      <c r="AD144" s="1149" t="s">
        <v>103</v>
      </c>
      <c r="AE144" s="1129"/>
      <c r="AF144" s="1150"/>
      <c r="AG144" s="1150"/>
      <c r="AH144" s="1129">
        <v>35</v>
      </c>
      <c r="AI144" s="1129">
        <v>54</v>
      </c>
      <c r="AJ144" s="1144">
        <v>0.2</v>
      </c>
      <c r="AK144" s="1151"/>
    </row>
    <row r="145" spans="1:37" ht="15" customHeight="1" x14ac:dyDescent="0.25">
      <c r="A145" s="1129">
        <v>11</v>
      </c>
      <c r="B145" s="1129" t="s">
        <v>900</v>
      </c>
      <c r="C145" s="1151" t="s">
        <v>150</v>
      </c>
      <c r="D145" s="1128" t="s">
        <v>29</v>
      </c>
      <c r="E145" s="1171" t="s">
        <v>151</v>
      </c>
      <c r="F145" s="1171" t="s">
        <v>192</v>
      </c>
      <c r="G145" s="1108"/>
      <c r="H145" s="1130"/>
      <c r="I145" s="1130"/>
      <c r="J145" s="1130">
        <v>3</v>
      </c>
      <c r="K145" s="1130">
        <f t="shared" si="32"/>
        <v>3</v>
      </c>
      <c r="L145" s="1130"/>
      <c r="M145" s="1130"/>
      <c r="N145" s="1130"/>
      <c r="O145" s="1130"/>
      <c r="P145" s="1130"/>
      <c r="Q145" s="1130"/>
      <c r="R145" s="1130"/>
      <c r="S145" s="1130"/>
      <c r="T145" s="318"/>
      <c r="U145" s="318"/>
      <c r="V145" s="318"/>
      <c r="W145" s="318"/>
      <c r="X145" s="1112"/>
      <c r="Y145" s="1112"/>
      <c r="Z145" s="1112">
        <f t="shared" si="28"/>
        <v>3</v>
      </c>
      <c r="AA145" s="1112">
        <f t="shared" si="28"/>
        <v>3</v>
      </c>
      <c r="AB145" s="1121">
        <f t="shared" si="33"/>
        <v>1.9444444444444444E-3</v>
      </c>
      <c r="AC145" s="1121">
        <f t="shared" si="34"/>
        <v>6.0000000000000006E-4</v>
      </c>
      <c r="AD145" s="1149" t="s">
        <v>103</v>
      </c>
      <c r="AE145" s="1129"/>
      <c r="AF145" s="1150"/>
      <c r="AG145" s="1150"/>
      <c r="AH145" s="1129">
        <v>35</v>
      </c>
      <c r="AI145" s="1129">
        <v>54</v>
      </c>
      <c r="AJ145" s="1144">
        <v>0.2</v>
      </c>
      <c r="AK145" s="1151"/>
    </row>
    <row r="146" spans="1:37" s="1132" customFormat="1" ht="15" customHeight="1" x14ac:dyDescent="0.25">
      <c r="A146" s="1108"/>
      <c r="B146" s="1146"/>
      <c r="C146" s="1126" t="s">
        <v>30</v>
      </c>
      <c r="D146" s="1109" t="s">
        <v>29</v>
      </c>
      <c r="E146" s="1108"/>
      <c r="F146" s="1108"/>
      <c r="G146" s="1108"/>
      <c r="H146" s="1111"/>
      <c r="I146" s="1111"/>
      <c r="J146" s="1111">
        <f>SUM(J135:J145)</f>
        <v>271</v>
      </c>
      <c r="K146" s="1111">
        <f t="shared" si="32"/>
        <v>271</v>
      </c>
      <c r="L146" s="1111"/>
      <c r="M146" s="1111"/>
      <c r="N146" s="1111"/>
      <c r="O146" s="1111"/>
      <c r="P146" s="1111"/>
      <c r="Q146" s="1111"/>
      <c r="R146" s="1111"/>
      <c r="S146" s="1111"/>
      <c r="T146" s="367"/>
      <c r="U146" s="367"/>
      <c r="V146" s="367"/>
      <c r="W146" s="367"/>
      <c r="X146" s="1120"/>
      <c r="Y146" s="1120"/>
      <c r="Z146" s="1120">
        <f t="shared" si="28"/>
        <v>271</v>
      </c>
      <c r="AA146" s="1120">
        <f t="shared" si="28"/>
        <v>271</v>
      </c>
      <c r="AB146" s="1113">
        <f t="shared" si="33"/>
        <v>0.17564814814814814</v>
      </c>
      <c r="AC146" s="1113">
        <f t="shared" si="34"/>
        <v>5.4200000000000005E-2</v>
      </c>
      <c r="AD146" s="1152"/>
      <c r="AE146" s="1108"/>
      <c r="AF146" s="1126"/>
      <c r="AG146" s="1126"/>
      <c r="AH146" s="1108">
        <v>35</v>
      </c>
      <c r="AI146" s="1108">
        <v>54</v>
      </c>
      <c r="AJ146" s="1145">
        <v>0.2</v>
      </c>
      <c r="AK146" s="1146"/>
    </row>
    <row r="147" spans="1:37" ht="15" customHeight="1" x14ac:dyDescent="0.25">
      <c r="A147" s="1129">
        <v>1</v>
      </c>
      <c r="B147" s="1129" t="s">
        <v>904</v>
      </c>
      <c r="C147" s="1151" t="s">
        <v>905</v>
      </c>
      <c r="D147" s="1128" t="s">
        <v>29</v>
      </c>
      <c r="E147" s="1171" t="s">
        <v>906</v>
      </c>
      <c r="F147" s="1171" t="s">
        <v>39</v>
      </c>
      <c r="G147" s="1108"/>
      <c r="H147" s="1130"/>
      <c r="I147" s="1130"/>
      <c r="J147" s="1130">
        <v>11</v>
      </c>
      <c r="K147" s="1130">
        <f t="shared" si="32"/>
        <v>11</v>
      </c>
      <c r="L147" s="1130"/>
      <c r="M147" s="1130"/>
      <c r="N147" s="1130"/>
      <c r="O147" s="1130"/>
      <c r="P147" s="1130"/>
      <c r="Q147" s="1130"/>
      <c r="R147" s="1130"/>
      <c r="S147" s="1130"/>
      <c r="T147" s="318"/>
      <c r="U147" s="318"/>
      <c r="V147" s="318"/>
      <c r="W147" s="318"/>
      <c r="X147" s="1112"/>
      <c r="Y147" s="1112"/>
      <c r="Z147" s="1112">
        <f t="shared" si="28"/>
        <v>11</v>
      </c>
      <c r="AA147" s="1112">
        <f t="shared" si="28"/>
        <v>11</v>
      </c>
      <c r="AB147" s="1121">
        <f t="shared" si="33"/>
        <v>7.1296296296296299E-3</v>
      </c>
      <c r="AC147" s="1121">
        <f t="shared" si="34"/>
        <v>1.8700000000000001E-3</v>
      </c>
      <c r="AD147" s="1149" t="s">
        <v>103</v>
      </c>
      <c r="AE147" s="1129"/>
      <c r="AF147" s="1150"/>
      <c r="AG147" s="1150"/>
      <c r="AH147" s="1129">
        <v>35</v>
      </c>
      <c r="AI147" s="1129">
        <v>54</v>
      </c>
      <c r="AJ147" s="1144">
        <v>0.17</v>
      </c>
      <c r="AK147" s="1151"/>
    </row>
    <row r="148" spans="1:37" ht="15" customHeight="1" x14ac:dyDescent="0.25">
      <c r="A148" s="1129">
        <v>1</v>
      </c>
      <c r="B148" s="1129" t="s">
        <v>904</v>
      </c>
      <c r="C148" s="1151" t="s">
        <v>905</v>
      </c>
      <c r="D148" s="1128" t="s">
        <v>29</v>
      </c>
      <c r="E148" s="1171" t="s">
        <v>142</v>
      </c>
      <c r="F148" s="1171" t="s">
        <v>137</v>
      </c>
      <c r="G148" s="1108"/>
      <c r="H148" s="1130"/>
      <c r="I148" s="1130"/>
      <c r="J148" s="1130">
        <v>7</v>
      </c>
      <c r="K148" s="1130">
        <f t="shared" si="32"/>
        <v>7</v>
      </c>
      <c r="L148" s="1130"/>
      <c r="M148" s="1130"/>
      <c r="N148" s="1130"/>
      <c r="O148" s="1130"/>
      <c r="P148" s="1130"/>
      <c r="Q148" s="1130"/>
      <c r="R148" s="1130"/>
      <c r="S148" s="1130"/>
      <c r="T148" s="318"/>
      <c r="U148" s="318"/>
      <c r="V148" s="318"/>
      <c r="W148" s="318"/>
      <c r="X148" s="1112"/>
      <c r="Y148" s="1112"/>
      <c r="Z148" s="1112">
        <f t="shared" si="28"/>
        <v>7</v>
      </c>
      <c r="AA148" s="1112">
        <f t="shared" si="28"/>
        <v>7</v>
      </c>
      <c r="AB148" s="1121">
        <f t="shared" si="33"/>
        <v>4.5370370370370373E-3</v>
      </c>
      <c r="AC148" s="1121">
        <f t="shared" si="34"/>
        <v>1.1900000000000001E-3</v>
      </c>
      <c r="AD148" s="1149" t="s">
        <v>103</v>
      </c>
      <c r="AE148" s="1129"/>
      <c r="AF148" s="1150"/>
      <c r="AG148" s="1150"/>
      <c r="AH148" s="1129">
        <v>35</v>
      </c>
      <c r="AI148" s="1129">
        <v>54</v>
      </c>
      <c r="AJ148" s="1144">
        <v>0.17</v>
      </c>
      <c r="AK148" s="1151"/>
    </row>
    <row r="149" spans="1:37" s="1132" customFormat="1" ht="15" customHeight="1" x14ac:dyDescent="0.25">
      <c r="A149" s="1108"/>
      <c r="B149" s="1146"/>
      <c r="C149" s="1126" t="s">
        <v>30</v>
      </c>
      <c r="D149" s="1109" t="s">
        <v>29</v>
      </c>
      <c r="E149" s="1108"/>
      <c r="F149" s="1108"/>
      <c r="G149" s="1108"/>
      <c r="H149" s="1111"/>
      <c r="I149" s="1111"/>
      <c r="J149" s="1111">
        <f>SUM(J147:J148)</f>
        <v>18</v>
      </c>
      <c r="K149" s="1111">
        <f t="shared" si="32"/>
        <v>18</v>
      </c>
      <c r="L149" s="1111"/>
      <c r="M149" s="1111"/>
      <c r="N149" s="1111"/>
      <c r="O149" s="1111"/>
      <c r="P149" s="1111"/>
      <c r="Q149" s="1111"/>
      <c r="R149" s="1111"/>
      <c r="S149" s="1111"/>
      <c r="T149" s="367"/>
      <c r="U149" s="367"/>
      <c r="V149" s="367"/>
      <c r="W149" s="367"/>
      <c r="X149" s="1120"/>
      <c r="Y149" s="1120"/>
      <c r="Z149" s="1120">
        <f t="shared" si="28"/>
        <v>18</v>
      </c>
      <c r="AA149" s="1120">
        <f t="shared" si="28"/>
        <v>18</v>
      </c>
      <c r="AB149" s="1113">
        <f t="shared" si="33"/>
        <v>1.1666666666666667E-2</v>
      </c>
      <c r="AC149" s="1113">
        <f t="shared" si="34"/>
        <v>3.0600000000000002E-3</v>
      </c>
      <c r="AD149" s="1152"/>
      <c r="AE149" s="1108"/>
      <c r="AF149" s="1126"/>
      <c r="AG149" s="1126"/>
      <c r="AH149" s="1108">
        <v>35</v>
      </c>
      <c r="AI149" s="1108">
        <v>54</v>
      </c>
      <c r="AJ149" s="1145">
        <v>0.17</v>
      </c>
      <c r="AK149" s="1146"/>
    </row>
    <row r="150" spans="1:37" ht="15" customHeight="1" x14ac:dyDescent="0.25">
      <c r="A150" s="1129">
        <v>1</v>
      </c>
      <c r="B150" s="1129" t="s">
        <v>907</v>
      </c>
      <c r="C150" s="1151" t="s">
        <v>152</v>
      </c>
      <c r="D150" s="1128" t="s">
        <v>29</v>
      </c>
      <c r="E150" s="1129">
        <v>2</v>
      </c>
      <c r="F150" s="1148">
        <v>86</v>
      </c>
      <c r="G150" s="1108"/>
      <c r="H150" s="1130"/>
      <c r="I150" s="1130"/>
      <c r="J150" s="1130">
        <v>1</v>
      </c>
      <c r="K150" s="1130">
        <f t="shared" si="32"/>
        <v>1</v>
      </c>
      <c r="L150" s="1130"/>
      <c r="M150" s="1130"/>
      <c r="N150" s="1130"/>
      <c r="O150" s="1130"/>
      <c r="P150" s="1130"/>
      <c r="Q150" s="1130"/>
      <c r="R150" s="1130"/>
      <c r="S150" s="1130"/>
      <c r="T150" s="318"/>
      <c r="U150" s="318"/>
      <c r="V150" s="318"/>
      <c r="W150" s="318"/>
      <c r="X150" s="1112"/>
      <c r="Y150" s="1112"/>
      <c r="Z150" s="1112">
        <f t="shared" si="28"/>
        <v>1</v>
      </c>
      <c r="AA150" s="1112">
        <f t="shared" si="28"/>
        <v>1</v>
      </c>
      <c r="AB150" s="1121">
        <f t="shared" si="33"/>
        <v>3.1481481481481486E-4</v>
      </c>
      <c r="AC150" s="1121">
        <f t="shared" si="34"/>
        <v>1.45E-4</v>
      </c>
      <c r="AD150" s="1149" t="s">
        <v>103</v>
      </c>
      <c r="AE150" s="1129"/>
      <c r="AF150" s="1150"/>
      <c r="AG150" s="1150"/>
      <c r="AH150" s="1129">
        <v>34</v>
      </c>
      <c r="AI150" s="1129">
        <v>108</v>
      </c>
      <c r="AJ150" s="1144">
        <v>0.14499999999999999</v>
      </c>
      <c r="AK150" s="1151"/>
    </row>
    <row r="151" spans="1:37" ht="15" customHeight="1" x14ac:dyDescent="0.25">
      <c r="A151" s="1129">
        <v>2</v>
      </c>
      <c r="B151" s="1129" t="s">
        <v>907</v>
      </c>
      <c r="C151" s="1151" t="s">
        <v>152</v>
      </c>
      <c r="D151" s="1128" t="s">
        <v>29</v>
      </c>
      <c r="E151" s="1171" t="s">
        <v>908</v>
      </c>
      <c r="F151" s="1148">
        <v>90</v>
      </c>
      <c r="G151" s="1108"/>
      <c r="H151" s="1130"/>
      <c r="I151" s="1130"/>
      <c r="J151" s="1130">
        <v>15</v>
      </c>
      <c r="K151" s="1130">
        <f t="shared" si="32"/>
        <v>15</v>
      </c>
      <c r="L151" s="1130"/>
      <c r="M151" s="1130"/>
      <c r="N151" s="1130"/>
      <c r="O151" s="1130"/>
      <c r="P151" s="1130"/>
      <c r="Q151" s="1130"/>
      <c r="R151" s="1130"/>
      <c r="S151" s="1130"/>
      <c r="T151" s="318"/>
      <c r="U151" s="318"/>
      <c r="V151" s="318"/>
      <c r="W151" s="318"/>
      <c r="X151" s="1112"/>
      <c r="Y151" s="1112"/>
      <c r="Z151" s="1112">
        <f t="shared" si="28"/>
        <v>15</v>
      </c>
      <c r="AA151" s="1112">
        <f t="shared" si="28"/>
        <v>15</v>
      </c>
      <c r="AB151" s="1121">
        <f t="shared" si="33"/>
        <v>4.7222222222222223E-3</v>
      </c>
      <c r="AC151" s="1121">
        <f t="shared" si="34"/>
        <v>2.1749999999999999E-3</v>
      </c>
      <c r="AD151" s="1149" t="s">
        <v>103</v>
      </c>
      <c r="AE151" s="1129"/>
      <c r="AF151" s="1150"/>
      <c r="AG151" s="1150"/>
      <c r="AH151" s="1129">
        <v>34</v>
      </c>
      <c r="AI151" s="1129">
        <v>108</v>
      </c>
      <c r="AJ151" s="1144">
        <v>0.14499999999999999</v>
      </c>
      <c r="AK151" s="1151"/>
    </row>
    <row r="152" spans="1:37" ht="15" customHeight="1" x14ac:dyDescent="0.25">
      <c r="A152" s="1129">
        <v>3</v>
      </c>
      <c r="B152" s="1129" t="s">
        <v>907</v>
      </c>
      <c r="C152" s="1151" t="s">
        <v>152</v>
      </c>
      <c r="D152" s="1128" t="s">
        <v>29</v>
      </c>
      <c r="E152" s="1171" t="s">
        <v>153</v>
      </c>
      <c r="F152" s="1148">
        <v>90</v>
      </c>
      <c r="G152" s="1108"/>
      <c r="H152" s="1130"/>
      <c r="I152" s="1130"/>
      <c r="J152" s="1130">
        <v>80</v>
      </c>
      <c r="K152" s="1130">
        <f t="shared" si="32"/>
        <v>80</v>
      </c>
      <c r="L152" s="1130"/>
      <c r="M152" s="1130"/>
      <c r="N152" s="1130"/>
      <c r="O152" s="1130"/>
      <c r="P152" s="1130"/>
      <c r="Q152" s="1130"/>
      <c r="R152" s="1130"/>
      <c r="S152" s="1130"/>
      <c r="T152" s="318"/>
      <c r="U152" s="318"/>
      <c r="V152" s="318"/>
      <c r="W152" s="318"/>
      <c r="X152" s="1112"/>
      <c r="Y152" s="1112"/>
      <c r="Z152" s="1112">
        <f t="shared" si="28"/>
        <v>80</v>
      </c>
      <c r="AA152" s="1112">
        <f t="shared" si="28"/>
        <v>80</v>
      </c>
      <c r="AB152" s="1121">
        <f t="shared" si="33"/>
        <v>2.5185185185185185E-2</v>
      </c>
      <c r="AC152" s="1121">
        <f t="shared" si="34"/>
        <v>1.1599999999999999E-2</v>
      </c>
      <c r="AD152" s="1149" t="s">
        <v>103</v>
      </c>
      <c r="AE152" s="1129"/>
      <c r="AF152" s="1150"/>
      <c r="AG152" s="1150"/>
      <c r="AH152" s="1129">
        <v>34</v>
      </c>
      <c r="AI152" s="1129">
        <v>108</v>
      </c>
      <c r="AJ152" s="1144">
        <v>0.14499999999999999</v>
      </c>
      <c r="AK152" s="1151"/>
    </row>
    <row r="153" spans="1:37" ht="15" customHeight="1" x14ac:dyDescent="0.25">
      <c r="A153" s="1129">
        <v>4</v>
      </c>
      <c r="B153" s="1129" t="s">
        <v>907</v>
      </c>
      <c r="C153" s="1151" t="s">
        <v>152</v>
      </c>
      <c r="D153" s="1128" t="s">
        <v>29</v>
      </c>
      <c r="E153" s="1171" t="s">
        <v>154</v>
      </c>
      <c r="F153" s="1148">
        <v>91</v>
      </c>
      <c r="G153" s="1108"/>
      <c r="H153" s="1130"/>
      <c r="I153" s="1130"/>
      <c r="J153" s="1130">
        <v>41</v>
      </c>
      <c r="K153" s="1130">
        <f t="shared" si="32"/>
        <v>41</v>
      </c>
      <c r="L153" s="1130"/>
      <c r="M153" s="1130"/>
      <c r="N153" s="1130"/>
      <c r="O153" s="1130"/>
      <c r="P153" s="1130"/>
      <c r="Q153" s="1130"/>
      <c r="R153" s="1130"/>
      <c r="S153" s="1130"/>
      <c r="T153" s="318"/>
      <c r="U153" s="318"/>
      <c r="V153" s="318"/>
      <c r="W153" s="318"/>
      <c r="X153" s="1112"/>
      <c r="Y153" s="1112"/>
      <c r="Z153" s="1112">
        <f t="shared" si="28"/>
        <v>41</v>
      </c>
      <c r="AA153" s="1112">
        <f t="shared" si="28"/>
        <v>41</v>
      </c>
      <c r="AB153" s="1121">
        <f t="shared" si="33"/>
        <v>1.2907407407407407E-2</v>
      </c>
      <c r="AC153" s="1121">
        <f t="shared" si="34"/>
        <v>5.9449999999999998E-3</v>
      </c>
      <c r="AD153" s="1149" t="s">
        <v>103</v>
      </c>
      <c r="AE153" s="1129"/>
      <c r="AF153" s="1150"/>
      <c r="AG153" s="1150"/>
      <c r="AH153" s="1129">
        <v>34</v>
      </c>
      <c r="AI153" s="1129">
        <v>108</v>
      </c>
      <c r="AJ153" s="1144">
        <v>0.14499999999999999</v>
      </c>
      <c r="AK153" s="1151"/>
    </row>
    <row r="154" spans="1:37" ht="15" customHeight="1" x14ac:dyDescent="0.25">
      <c r="A154" s="1129">
        <v>5</v>
      </c>
      <c r="B154" s="1129" t="s">
        <v>907</v>
      </c>
      <c r="C154" s="1151" t="s">
        <v>152</v>
      </c>
      <c r="D154" s="1128" t="s">
        <v>29</v>
      </c>
      <c r="E154" s="1171" t="s">
        <v>191</v>
      </c>
      <c r="F154" s="1148">
        <v>91</v>
      </c>
      <c r="G154" s="1108"/>
      <c r="H154" s="1130"/>
      <c r="I154" s="1130"/>
      <c r="J154" s="1130">
        <v>13</v>
      </c>
      <c r="K154" s="1130">
        <f t="shared" si="32"/>
        <v>13</v>
      </c>
      <c r="L154" s="1130"/>
      <c r="M154" s="1130"/>
      <c r="N154" s="1130"/>
      <c r="O154" s="1130"/>
      <c r="P154" s="1130"/>
      <c r="Q154" s="1130"/>
      <c r="R154" s="1130"/>
      <c r="S154" s="1130"/>
      <c r="T154" s="318"/>
      <c r="U154" s="318"/>
      <c r="V154" s="318"/>
      <c r="W154" s="318"/>
      <c r="X154" s="1112"/>
      <c r="Y154" s="1112"/>
      <c r="Z154" s="1112">
        <f t="shared" si="28"/>
        <v>13</v>
      </c>
      <c r="AA154" s="1112">
        <f t="shared" si="28"/>
        <v>13</v>
      </c>
      <c r="AB154" s="1121">
        <f t="shared" si="33"/>
        <v>4.092592592592593E-3</v>
      </c>
      <c r="AC154" s="1121">
        <f t="shared" si="34"/>
        <v>1.8849999999999997E-3</v>
      </c>
      <c r="AD154" s="1149" t="s">
        <v>103</v>
      </c>
      <c r="AE154" s="1129"/>
      <c r="AF154" s="1150"/>
      <c r="AG154" s="1150"/>
      <c r="AH154" s="1129">
        <v>34</v>
      </c>
      <c r="AI154" s="1129">
        <v>108</v>
      </c>
      <c r="AJ154" s="1144">
        <v>0.14499999999999999</v>
      </c>
      <c r="AK154" s="1151"/>
    </row>
    <row r="155" spans="1:37" ht="15" customHeight="1" x14ac:dyDescent="0.25">
      <c r="A155" s="1129">
        <v>6</v>
      </c>
      <c r="B155" s="1129" t="s">
        <v>907</v>
      </c>
      <c r="C155" s="1151" t="s">
        <v>152</v>
      </c>
      <c r="D155" s="1128" t="s">
        <v>29</v>
      </c>
      <c r="E155" s="1171" t="s">
        <v>59</v>
      </c>
      <c r="F155" s="1171" t="s">
        <v>42</v>
      </c>
      <c r="G155" s="1108"/>
      <c r="H155" s="1130"/>
      <c r="I155" s="1130"/>
      <c r="J155" s="1130">
        <v>5</v>
      </c>
      <c r="K155" s="1130">
        <f t="shared" si="32"/>
        <v>5</v>
      </c>
      <c r="L155" s="1130"/>
      <c r="M155" s="1130"/>
      <c r="N155" s="1130"/>
      <c r="O155" s="1130"/>
      <c r="P155" s="1130"/>
      <c r="Q155" s="1130"/>
      <c r="R155" s="1130"/>
      <c r="S155" s="1130"/>
      <c r="T155" s="318"/>
      <c r="U155" s="318"/>
      <c r="V155" s="318"/>
      <c r="W155" s="318"/>
      <c r="X155" s="1112"/>
      <c r="Y155" s="1112"/>
      <c r="Z155" s="1112">
        <f t="shared" si="28"/>
        <v>5</v>
      </c>
      <c r="AA155" s="1112">
        <f t="shared" si="28"/>
        <v>5</v>
      </c>
      <c r="AB155" s="1121">
        <f t="shared" si="33"/>
        <v>1.5740740740740741E-3</v>
      </c>
      <c r="AC155" s="1121">
        <f t="shared" si="34"/>
        <v>7.2499999999999995E-4</v>
      </c>
      <c r="AD155" s="1149" t="s">
        <v>103</v>
      </c>
      <c r="AE155" s="1129"/>
      <c r="AF155" s="1150"/>
      <c r="AG155" s="1150"/>
      <c r="AH155" s="1129">
        <v>34</v>
      </c>
      <c r="AI155" s="1129">
        <v>108</v>
      </c>
      <c r="AJ155" s="1144">
        <v>0.14499999999999999</v>
      </c>
      <c r="AK155" s="1151"/>
    </row>
    <row r="156" spans="1:37" ht="15" customHeight="1" x14ac:dyDescent="0.25">
      <c r="A156" s="1129">
        <v>7</v>
      </c>
      <c r="B156" s="1129" t="s">
        <v>907</v>
      </c>
      <c r="C156" s="1151" t="s">
        <v>152</v>
      </c>
      <c r="D156" s="1128" t="s">
        <v>29</v>
      </c>
      <c r="E156" s="1171" t="s">
        <v>887</v>
      </c>
      <c r="F156" s="1171" t="s">
        <v>42</v>
      </c>
      <c r="G156" s="1108"/>
      <c r="H156" s="1130"/>
      <c r="I156" s="1130"/>
      <c r="J156" s="1130">
        <v>8</v>
      </c>
      <c r="K156" s="1130">
        <f t="shared" si="32"/>
        <v>8</v>
      </c>
      <c r="L156" s="1130"/>
      <c r="M156" s="1130"/>
      <c r="N156" s="1130"/>
      <c r="O156" s="1130"/>
      <c r="P156" s="1130"/>
      <c r="Q156" s="1130"/>
      <c r="R156" s="1130"/>
      <c r="S156" s="1130"/>
      <c r="T156" s="318"/>
      <c r="U156" s="318"/>
      <c r="V156" s="318"/>
      <c r="W156" s="318"/>
      <c r="X156" s="1112"/>
      <c r="Y156" s="1112"/>
      <c r="Z156" s="1112">
        <f t="shared" si="28"/>
        <v>8</v>
      </c>
      <c r="AA156" s="1112">
        <f t="shared" si="28"/>
        <v>8</v>
      </c>
      <c r="AB156" s="1121">
        <f t="shared" si="33"/>
        <v>2.5185185185185189E-3</v>
      </c>
      <c r="AC156" s="1121">
        <f t="shared" si="34"/>
        <v>1.16E-3</v>
      </c>
      <c r="AD156" s="1149" t="s">
        <v>103</v>
      </c>
      <c r="AE156" s="1129"/>
      <c r="AF156" s="1150"/>
      <c r="AG156" s="1150"/>
      <c r="AH156" s="1129">
        <v>34</v>
      </c>
      <c r="AI156" s="1129">
        <v>108</v>
      </c>
      <c r="AJ156" s="1144">
        <v>0.14499999999999999</v>
      </c>
      <c r="AK156" s="1151"/>
    </row>
    <row r="157" spans="1:37" ht="15" customHeight="1" x14ac:dyDescent="0.25">
      <c r="A157" s="1129">
        <v>8</v>
      </c>
      <c r="B157" s="1129" t="s">
        <v>907</v>
      </c>
      <c r="C157" s="1151" t="s">
        <v>152</v>
      </c>
      <c r="D157" s="1128" t="s">
        <v>29</v>
      </c>
      <c r="E157" s="1171" t="s">
        <v>909</v>
      </c>
      <c r="F157" s="1171" t="s">
        <v>137</v>
      </c>
      <c r="G157" s="1108"/>
      <c r="H157" s="1130"/>
      <c r="I157" s="1130"/>
      <c r="J157" s="1130">
        <v>14</v>
      </c>
      <c r="K157" s="1130">
        <f t="shared" si="32"/>
        <v>14</v>
      </c>
      <c r="L157" s="1130"/>
      <c r="M157" s="1130"/>
      <c r="N157" s="1130"/>
      <c r="O157" s="1130"/>
      <c r="P157" s="1130"/>
      <c r="Q157" s="1130"/>
      <c r="R157" s="1130"/>
      <c r="S157" s="1130"/>
      <c r="T157" s="318"/>
      <c r="U157" s="318"/>
      <c r="V157" s="318"/>
      <c r="W157" s="318"/>
      <c r="X157" s="1112"/>
      <c r="Y157" s="1112"/>
      <c r="Z157" s="1112">
        <f t="shared" si="28"/>
        <v>14</v>
      </c>
      <c r="AA157" s="1112">
        <f t="shared" si="28"/>
        <v>14</v>
      </c>
      <c r="AB157" s="1121">
        <f t="shared" si="33"/>
        <v>4.4074074074074076E-3</v>
      </c>
      <c r="AC157" s="1121">
        <f t="shared" si="34"/>
        <v>2.0299999999999997E-3</v>
      </c>
      <c r="AD157" s="1149" t="s">
        <v>103</v>
      </c>
      <c r="AE157" s="1129"/>
      <c r="AF157" s="1150"/>
      <c r="AG157" s="1150"/>
      <c r="AH157" s="1129">
        <v>34</v>
      </c>
      <c r="AI157" s="1129">
        <v>108</v>
      </c>
      <c r="AJ157" s="1144">
        <v>0.14499999999999999</v>
      </c>
      <c r="AK157" s="1151"/>
    </row>
    <row r="158" spans="1:37" ht="15" customHeight="1" x14ac:dyDescent="0.25">
      <c r="A158" s="1129">
        <v>9</v>
      </c>
      <c r="B158" s="1129" t="s">
        <v>907</v>
      </c>
      <c r="C158" s="1151" t="s">
        <v>152</v>
      </c>
      <c r="D158" s="1128" t="s">
        <v>29</v>
      </c>
      <c r="E158" s="1171" t="s">
        <v>888</v>
      </c>
      <c r="F158" s="1171" t="s">
        <v>41</v>
      </c>
      <c r="G158" s="1108"/>
      <c r="H158" s="1130"/>
      <c r="I158" s="1130"/>
      <c r="J158" s="1130">
        <v>19</v>
      </c>
      <c r="K158" s="1130">
        <f t="shared" si="32"/>
        <v>19</v>
      </c>
      <c r="L158" s="1130"/>
      <c r="M158" s="1130"/>
      <c r="N158" s="1130"/>
      <c r="O158" s="1130"/>
      <c r="P158" s="1130"/>
      <c r="Q158" s="1130"/>
      <c r="R158" s="1130"/>
      <c r="S158" s="1130"/>
      <c r="T158" s="318"/>
      <c r="U158" s="318"/>
      <c r="V158" s="318"/>
      <c r="W158" s="318"/>
      <c r="X158" s="1112"/>
      <c r="Y158" s="1112"/>
      <c r="Z158" s="1112">
        <f t="shared" ref="Z158:AA231" si="35">J158+N158+R158+V158</f>
        <v>19</v>
      </c>
      <c r="AA158" s="1112">
        <f t="shared" si="35"/>
        <v>19</v>
      </c>
      <c r="AB158" s="1121">
        <f t="shared" si="33"/>
        <v>5.9814814814814817E-3</v>
      </c>
      <c r="AC158" s="1121">
        <f t="shared" si="34"/>
        <v>2.7550000000000001E-3</v>
      </c>
      <c r="AD158" s="1149" t="s">
        <v>103</v>
      </c>
      <c r="AE158" s="1129"/>
      <c r="AF158" s="1150"/>
      <c r="AG158" s="1150"/>
      <c r="AH158" s="1129">
        <v>34</v>
      </c>
      <c r="AI158" s="1129">
        <v>108</v>
      </c>
      <c r="AJ158" s="1144">
        <v>0.14499999999999999</v>
      </c>
      <c r="AK158" s="1151"/>
    </row>
    <row r="159" spans="1:37" ht="15" customHeight="1" x14ac:dyDescent="0.25">
      <c r="A159" s="1129">
        <v>10</v>
      </c>
      <c r="B159" s="1129" t="s">
        <v>907</v>
      </c>
      <c r="C159" s="1151" t="s">
        <v>152</v>
      </c>
      <c r="D159" s="1128" t="s">
        <v>29</v>
      </c>
      <c r="E159" s="1171" t="s">
        <v>59</v>
      </c>
      <c r="F159" s="1171" t="s">
        <v>155</v>
      </c>
      <c r="G159" s="1108"/>
      <c r="H159" s="1130"/>
      <c r="I159" s="1130"/>
      <c r="J159" s="1130">
        <v>14</v>
      </c>
      <c r="K159" s="1130">
        <f t="shared" si="32"/>
        <v>14</v>
      </c>
      <c r="L159" s="1130"/>
      <c r="M159" s="1130"/>
      <c r="N159" s="1130"/>
      <c r="O159" s="1130"/>
      <c r="P159" s="1130"/>
      <c r="Q159" s="1130"/>
      <c r="R159" s="1130"/>
      <c r="S159" s="1130"/>
      <c r="T159" s="318"/>
      <c r="U159" s="318"/>
      <c r="V159" s="318"/>
      <c r="W159" s="318"/>
      <c r="X159" s="1112"/>
      <c r="Y159" s="1112"/>
      <c r="Z159" s="1112">
        <f t="shared" si="35"/>
        <v>14</v>
      </c>
      <c r="AA159" s="1112">
        <f t="shared" si="35"/>
        <v>14</v>
      </c>
      <c r="AB159" s="1121">
        <f t="shared" si="33"/>
        <v>4.4074074074074076E-3</v>
      </c>
      <c r="AC159" s="1121">
        <f t="shared" si="34"/>
        <v>2.0299999999999997E-3</v>
      </c>
      <c r="AD159" s="1149" t="s">
        <v>103</v>
      </c>
      <c r="AE159" s="1129"/>
      <c r="AF159" s="1150"/>
      <c r="AG159" s="1150"/>
      <c r="AH159" s="1129">
        <v>34</v>
      </c>
      <c r="AI159" s="1129">
        <v>108</v>
      </c>
      <c r="AJ159" s="1144">
        <v>0.14499999999999999</v>
      </c>
      <c r="AK159" s="1151"/>
    </row>
    <row r="160" spans="1:37" s="1132" customFormat="1" ht="15" customHeight="1" x14ac:dyDescent="0.25">
      <c r="A160" s="1108"/>
      <c r="B160" s="1129"/>
      <c r="C160" s="1126" t="s">
        <v>30</v>
      </c>
      <c r="D160" s="1109" t="s">
        <v>29</v>
      </c>
      <c r="E160" s="1108"/>
      <c r="F160" s="1108"/>
      <c r="G160" s="1108"/>
      <c r="H160" s="1111"/>
      <c r="I160" s="1111"/>
      <c r="J160" s="1111">
        <f>SUM(J150:J159)</f>
        <v>210</v>
      </c>
      <c r="K160" s="1111">
        <f t="shared" si="32"/>
        <v>210</v>
      </c>
      <c r="L160" s="1111"/>
      <c r="M160" s="1111"/>
      <c r="N160" s="1111"/>
      <c r="O160" s="1111"/>
      <c r="P160" s="1111"/>
      <c r="Q160" s="1111"/>
      <c r="R160" s="1111"/>
      <c r="S160" s="1111"/>
      <c r="T160" s="367"/>
      <c r="U160" s="367"/>
      <c r="V160" s="367"/>
      <c r="W160" s="367"/>
      <c r="X160" s="1120"/>
      <c r="Y160" s="1120"/>
      <c r="Z160" s="1120">
        <f t="shared" si="35"/>
        <v>210</v>
      </c>
      <c r="AA160" s="1120">
        <f t="shared" si="35"/>
        <v>210</v>
      </c>
      <c r="AB160" s="1113">
        <f t="shared" si="33"/>
        <v>6.6111111111111107E-2</v>
      </c>
      <c r="AC160" s="1113">
        <f t="shared" si="34"/>
        <v>3.0449999999999998E-2</v>
      </c>
      <c r="AD160" s="1152"/>
      <c r="AE160" s="1108"/>
      <c r="AF160" s="1126"/>
      <c r="AG160" s="1126"/>
      <c r="AH160" s="1108">
        <v>34</v>
      </c>
      <c r="AI160" s="1108">
        <v>108</v>
      </c>
      <c r="AJ160" s="1145">
        <v>0.14499999999999999</v>
      </c>
      <c r="AK160" s="1146"/>
    </row>
    <row r="161" spans="1:37" ht="15" customHeight="1" x14ac:dyDescent="0.25">
      <c r="A161" s="1129">
        <v>1</v>
      </c>
      <c r="B161" s="1129" t="s">
        <v>910</v>
      </c>
      <c r="C161" s="1151" t="s">
        <v>156</v>
      </c>
      <c r="D161" s="1128" t="s">
        <v>29</v>
      </c>
      <c r="E161" s="1171" t="s">
        <v>911</v>
      </c>
      <c r="F161" s="1129">
        <v>91</v>
      </c>
      <c r="G161" s="1108"/>
      <c r="H161" s="1111"/>
      <c r="I161" s="1111"/>
      <c r="J161" s="1130">
        <v>2</v>
      </c>
      <c r="K161" s="1130">
        <f t="shared" si="32"/>
        <v>2</v>
      </c>
      <c r="L161" s="1111"/>
      <c r="M161" s="1111"/>
      <c r="N161" s="1130"/>
      <c r="O161" s="1130"/>
      <c r="P161" s="1111"/>
      <c r="Q161" s="1111"/>
      <c r="R161" s="1130"/>
      <c r="S161" s="1130"/>
      <c r="T161" s="318"/>
      <c r="U161" s="318"/>
      <c r="V161" s="318"/>
      <c r="W161" s="318"/>
      <c r="X161" s="1112"/>
      <c r="Y161" s="1112"/>
      <c r="Z161" s="1112">
        <f t="shared" si="35"/>
        <v>2</v>
      </c>
      <c r="AA161" s="1112">
        <f t="shared" si="35"/>
        <v>2</v>
      </c>
      <c r="AB161" s="1121">
        <f t="shared" si="33"/>
        <v>9.722222222222223E-4</v>
      </c>
      <c r="AC161" s="1121">
        <f t="shared" si="34"/>
        <v>3.3E-4</v>
      </c>
      <c r="AD161" s="1149" t="s">
        <v>103</v>
      </c>
      <c r="AE161" s="1129"/>
      <c r="AF161" s="1150"/>
      <c r="AG161" s="1150"/>
      <c r="AH161" s="1129">
        <v>35</v>
      </c>
      <c r="AI161" s="1129">
        <v>72</v>
      </c>
      <c r="AJ161" s="1144">
        <v>0.16500000000000001</v>
      </c>
      <c r="AK161" s="1151"/>
    </row>
    <row r="162" spans="1:37" ht="15" customHeight="1" x14ac:dyDescent="0.25">
      <c r="A162" s="1129">
        <v>2</v>
      </c>
      <c r="B162" s="1129" t="s">
        <v>910</v>
      </c>
      <c r="C162" s="1151" t="s">
        <v>156</v>
      </c>
      <c r="D162" s="1128" t="s">
        <v>29</v>
      </c>
      <c r="E162" s="1171" t="s">
        <v>142</v>
      </c>
      <c r="F162" s="1148">
        <v>99</v>
      </c>
      <c r="G162" s="1108"/>
      <c r="H162" s="1130"/>
      <c r="I162" s="1130"/>
      <c r="J162" s="1130">
        <v>83</v>
      </c>
      <c r="K162" s="1130">
        <f t="shared" si="32"/>
        <v>83</v>
      </c>
      <c r="L162" s="1130"/>
      <c r="M162" s="1130"/>
      <c r="N162" s="1130"/>
      <c r="O162" s="1130"/>
      <c r="P162" s="1130"/>
      <c r="Q162" s="1130"/>
      <c r="R162" s="1130"/>
      <c r="S162" s="1130"/>
      <c r="T162" s="318"/>
      <c r="U162" s="318"/>
      <c r="V162" s="318"/>
      <c r="W162" s="318"/>
      <c r="X162" s="1112"/>
      <c r="Y162" s="1112"/>
      <c r="Z162" s="1112">
        <f t="shared" si="35"/>
        <v>83</v>
      </c>
      <c r="AA162" s="1112">
        <f t="shared" si="35"/>
        <v>83</v>
      </c>
      <c r="AB162" s="1121">
        <f t="shared" si="33"/>
        <v>4.0347222222222222E-2</v>
      </c>
      <c r="AC162" s="1121">
        <f t="shared" si="34"/>
        <v>1.3695000000000001E-2</v>
      </c>
      <c r="AD162" s="1149" t="s">
        <v>103</v>
      </c>
      <c r="AE162" s="1129"/>
      <c r="AF162" s="1150"/>
      <c r="AG162" s="1150"/>
      <c r="AH162" s="1129">
        <v>35</v>
      </c>
      <c r="AI162" s="1129">
        <v>72</v>
      </c>
      <c r="AJ162" s="1144">
        <v>0.16500000000000001</v>
      </c>
      <c r="AK162" s="1151"/>
    </row>
    <row r="163" spans="1:37" s="1132" customFormat="1" ht="15" customHeight="1" x14ac:dyDescent="0.25">
      <c r="A163" s="1108"/>
      <c r="B163" s="1146"/>
      <c r="C163" s="1126" t="s">
        <v>30</v>
      </c>
      <c r="D163" s="1109" t="s">
        <v>29</v>
      </c>
      <c r="E163" s="1108"/>
      <c r="F163" s="1108"/>
      <c r="G163" s="1108"/>
      <c r="H163" s="1111"/>
      <c r="I163" s="1111"/>
      <c r="J163" s="1111">
        <f>J161+J162</f>
        <v>85</v>
      </c>
      <c r="K163" s="1111">
        <f t="shared" si="32"/>
        <v>85</v>
      </c>
      <c r="L163" s="1111"/>
      <c r="M163" s="1111"/>
      <c r="N163" s="1111"/>
      <c r="O163" s="1111"/>
      <c r="P163" s="1111"/>
      <c r="Q163" s="1111"/>
      <c r="R163" s="1111"/>
      <c r="S163" s="1111"/>
      <c r="T163" s="367"/>
      <c r="U163" s="367"/>
      <c r="V163" s="367"/>
      <c r="W163" s="367"/>
      <c r="X163" s="1120"/>
      <c r="Y163" s="1120"/>
      <c r="Z163" s="1120">
        <f t="shared" si="35"/>
        <v>85</v>
      </c>
      <c r="AA163" s="1120">
        <f t="shared" si="35"/>
        <v>85</v>
      </c>
      <c r="AB163" s="1113">
        <f t="shared" si="33"/>
        <v>4.1319444444444443E-2</v>
      </c>
      <c r="AC163" s="1113">
        <f t="shared" si="34"/>
        <v>1.4025000000000001E-2</v>
      </c>
      <c r="AD163" s="1152"/>
      <c r="AE163" s="1108"/>
      <c r="AF163" s="1126"/>
      <c r="AG163" s="1126"/>
      <c r="AH163" s="1108">
        <v>35</v>
      </c>
      <c r="AI163" s="1108">
        <v>72</v>
      </c>
      <c r="AJ163" s="1145">
        <v>0.16500000000000001</v>
      </c>
      <c r="AK163" s="1146"/>
    </row>
    <row r="164" spans="1:37" ht="15" customHeight="1" x14ac:dyDescent="0.25">
      <c r="A164" s="1129">
        <v>1</v>
      </c>
      <c r="B164" s="1146"/>
      <c r="C164" s="1151" t="s">
        <v>157</v>
      </c>
      <c r="D164" s="1128" t="s">
        <v>29</v>
      </c>
      <c r="E164" s="1129">
        <v>39</v>
      </c>
      <c r="F164" s="1148">
        <v>85</v>
      </c>
      <c r="G164" s="1108"/>
      <c r="H164" s="1130"/>
      <c r="I164" s="1130"/>
      <c r="J164" s="1130">
        <v>4</v>
      </c>
      <c r="K164" s="1130">
        <f t="shared" si="32"/>
        <v>4</v>
      </c>
      <c r="L164" s="1130"/>
      <c r="M164" s="1130"/>
      <c r="N164" s="1130"/>
      <c r="O164" s="1130"/>
      <c r="P164" s="1130"/>
      <c r="Q164" s="1130"/>
      <c r="R164" s="1130"/>
      <c r="S164" s="1130"/>
      <c r="T164" s="318"/>
      <c r="U164" s="318"/>
      <c r="V164" s="318"/>
      <c r="W164" s="318"/>
      <c r="X164" s="1112"/>
      <c r="Y164" s="1112"/>
      <c r="Z164" s="1112">
        <f t="shared" si="35"/>
        <v>4</v>
      </c>
      <c r="AA164" s="1112">
        <f t="shared" si="35"/>
        <v>4</v>
      </c>
      <c r="AB164" s="1121">
        <f t="shared" si="33"/>
        <v>6.3492063492063492E-4</v>
      </c>
      <c r="AC164" s="1121">
        <f t="shared" si="34"/>
        <v>4.0000000000000002E-4</v>
      </c>
      <c r="AD164" s="1149" t="s">
        <v>103</v>
      </c>
      <c r="AE164" s="1129"/>
      <c r="AF164" s="1150"/>
      <c r="AG164" s="1150"/>
      <c r="AH164" s="1129">
        <v>40</v>
      </c>
      <c r="AI164" s="1129">
        <v>252</v>
      </c>
      <c r="AJ164" s="1144">
        <v>0.1</v>
      </c>
      <c r="AK164" s="1151"/>
    </row>
    <row r="165" spans="1:37" ht="15" customHeight="1" x14ac:dyDescent="0.25">
      <c r="A165" s="1129">
        <v>2</v>
      </c>
      <c r="B165" s="1146"/>
      <c r="C165" s="1151" t="s">
        <v>157</v>
      </c>
      <c r="D165" s="1128" t="s">
        <v>29</v>
      </c>
      <c r="E165" s="1129">
        <v>50</v>
      </c>
      <c r="F165" s="1148">
        <v>88</v>
      </c>
      <c r="G165" s="1129">
        <v>253</v>
      </c>
      <c r="H165" s="1130"/>
      <c r="I165" s="1130"/>
      <c r="J165" s="1130">
        <v>3</v>
      </c>
      <c r="K165" s="1130">
        <f t="shared" si="32"/>
        <v>3</v>
      </c>
      <c r="L165" s="1130"/>
      <c r="M165" s="1130"/>
      <c r="N165" s="1130"/>
      <c r="O165" s="1130"/>
      <c r="P165" s="1130"/>
      <c r="Q165" s="1130"/>
      <c r="R165" s="1130"/>
      <c r="S165" s="1130"/>
      <c r="T165" s="318"/>
      <c r="U165" s="318"/>
      <c r="V165" s="318"/>
      <c r="W165" s="318"/>
      <c r="X165" s="1112"/>
      <c r="Y165" s="1112"/>
      <c r="Z165" s="1112">
        <f t="shared" si="35"/>
        <v>3</v>
      </c>
      <c r="AA165" s="1112">
        <f t="shared" si="35"/>
        <v>3</v>
      </c>
      <c r="AB165" s="1121">
        <f t="shared" si="33"/>
        <v>4.7619047619047619E-4</v>
      </c>
      <c r="AC165" s="1121">
        <f t="shared" si="34"/>
        <v>3.0000000000000003E-4</v>
      </c>
      <c r="AD165" s="1149" t="s">
        <v>103</v>
      </c>
      <c r="AE165" s="1129"/>
      <c r="AF165" s="1150"/>
      <c r="AG165" s="1150"/>
      <c r="AH165" s="1129">
        <v>40</v>
      </c>
      <c r="AI165" s="1129">
        <v>252</v>
      </c>
      <c r="AJ165" s="1144">
        <v>0.1</v>
      </c>
      <c r="AK165" s="1151"/>
    </row>
    <row r="166" spans="1:37" ht="15" customHeight="1" x14ac:dyDescent="0.25">
      <c r="A166" s="1129">
        <v>3</v>
      </c>
      <c r="B166" s="1146"/>
      <c r="C166" s="1151" t="s">
        <v>157</v>
      </c>
      <c r="D166" s="1128" t="s">
        <v>29</v>
      </c>
      <c r="E166" s="1129">
        <v>2</v>
      </c>
      <c r="F166" s="1148">
        <v>89</v>
      </c>
      <c r="G166" s="1108"/>
      <c r="H166" s="1130"/>
      <c r="I166" s="1130"/>
      <c r="J166" s="1130">
        <v>16</v>
      </c>
      <c r="K166" s="1130">
        <f t="shared" si="32"/>
        <v>16</v>
      </c>
      <c r="L166" s="1130"/>
      <c r="M166" s="1130"/>
      <c r="N166" s="1130"/>
      <c r="O166" s="1130"/>
      <c r="P166" s="1130"/>
      <c r="Q166" s="1130"/>
      <c r="R166" s="1130"/>
      <c r="S166" s="1130"/>
      <c r="T166" s="318"/>
      <c r="U166" s="318"/>
      <c r="V166" s="318"/>
      <c r="W166" s="318"/>
      <c r="X166" s="1112"/>
      <c r="Y166" s="1112"/>
      <c r="Z166" s="1112">
        <f t="shared" si="35"/>
        <v>16</v>
      </c>
      <c r="AA166" s="1112">
        <f t="shared" si="35"/>
        <v>16</v>
      </c>
      <c r="AB166" s="1121">
        <f t="shared" si="33"/>
        <v>2.5396825396825397E-3</v>
      </c>
      <c r="AC166" s="1121">
        <f t="shared" si="34"/>
        <v>1.6000000000000001E-3</v>
      </c>
      <c r="AD166" s="1149" t="s">
        <v>103</v>
      </c>
      <c r="AE166" s="1129"/>
      <c r="AF166" s="1150"/>
      <c r="AG166" s="1150"/>
      <c r="AH166" s="1129">
        <v>40</v>
      </c>
      <c r="AI166" s="1129">
        <v>252</v>
      </c>
      <c r="AJ166" s="1144">
        <v>0.1</v>
      </c>
      <c r="AK166" s="1151"/>
    </row>
    <row r="167" spans="1:37" ht="15" customHeight="1" x14ac:dyDescent="0.25">
      <c r="A167" s="1129">
        <v>4</v>
      </c>
      <c r="B167" s="1146"/>
      <c r="C167" s="1151" t="s">
        <v>157</v>
      </c>
      <c r="D167" s="1128" t="s">
        <v>29</v>
      </c>
      <c r="E167" s="1129">
        <v>11</v>
      </c>
      <c r="F167" s="1148">
        <v>92</v>
      </c>
      <c r="G167" s="1129">
        <v>253</v>
      </c>
      <c r="H167" s="1130"/>
      <c r="I167" s="1130"/>
      <c r="J167" s="1130">
        <v>42</v>
      </c>
      <c r="K167" s="1130">
        <f t="shared" si="32"/>
        <v>42</v>
      </c>
      <c r="L167" s="1130"/>
      <c r="M167" s="1130"/>
      <c r="N167" s="1130"/>
      <c r="O167" s="1130"/>
      <c r="P167" s="1130"/>
      <c r="Q167" s="1130"/>
      <c r="R167" s="1130"/>
      <c r="S167" s="1130"/>
      <c r="T167" s="318"/>
      <c r="U167" s="318"/>
      <c r="V167" s="318"/>
      <c r="W167" s="318"/>
      <c r="X167" s="1112"/>
      <c r="Y167" s="1112"/>
      <c r="Z167" s="1112">
        <f t="shared" si="35"/>
        <v>42</v>
      </c>
      <c r="AA167" s="1112">
        <f t="shared" si="35"/>
        <v>42</v>
      </c>
      <c r="AB167" s="1121">
        <f t="shared" si="33"/>
        <v>6.6666666666666662E-3</v>
      </c>
      <c r="AC167" s="1121">
        <f t="shared" si="34"/>
        <v>4.2000000000000006E-3</v>
      </c>
      <c r="AD167" s="1149" t="s">
        <v>103</v>
      </c>
      <c r="AE167" s="1129"/>
      <c r="AF167" s="1150"/>
      <c r="AG167" s="1150"/>
      <c r="AH167" s="1129">
        <v>40</v>
      </c>
      <c r="AI167" s="1129">
        <v>252</v>
      </c>
      <c r="AJ167" s="1144">
        <v>0.1</v>
      </c>
      <c r="AK167" s="1151"/>
    </row>
    <row r="168" spans="1:37" ht="15" customHeight="1" x14ac:dyDescent="0.25">
      <c r="A168" s="1129">
        <v>5</v>
      </c>
      <c r="B168" s="1146"/>
      <c r="C168" s="1151" t="s">
        <v>157</v>
      </c>
      <c r="D168" s="1128" t="s">
        <v>29</v>
      </c>
      <c r="E168" s="1129">
        <v>9</v>
      </c>
      <c r="F168" s="1171" t="s">
        <v>47</v>
      </c>
      <c r="G168" s="1129"/>
      <c r="H168" s="1130"/>
      <c r="I168" s="1130"/>
      <c r="J168" s="1130">
        <v>46</v>
      </c>
      <c r="K168" s="1130">
        <f t="shared" si="32"/>
        <v>46</v>
      </c>
      <c r="L168" s="1130"/>
      <c r="M168" s="1130"/>
      <c r="N168" s="1130"/>
      <c r="O168" s="1130"/>
      <c r="P168" s="1130"/>
      <c r="Q168" s="1130"/>
      <c r="R168" s="1130"/>
      <c r="S168" s="1130"/>
      <c r="T168" s="318"/>
      <c r="U168" s="318"/>
      <c r="V168" s="318"/>
      <c r="W168" s="318"/>
      <c r="X168" s="1112"/>
      <c r="Y168" s="1112"/>
      <c r="Z168" s="1112">
        <f t="shared" si="35"/>
        <v>46</v>
      </c>
      <c r="AA168" s="1112">
        <f t="shared" si="35"/>
        <v>46</v>
      </c>
      <c r="AB168" s="1121">
        <f t="shared" si="33"/>
        <v>7.301587301587302E-3</v>
      </c>
      <c r="AC168" s="1121">
        <f t="shared" si="34"/>
        <v>4.6000000000000008E-3</v>
      </c>
      <c r="AD168" s="1149" t="s">
        <v>103</v>
      </c>
      <c r="AE168" s="1129"/>
      <c r="AF168" s="1150"/>
      <c r="AG168" s="1150"/>
      <c r="AH168" s="1129">
        <v>40</v>
      </c>
      <c r="AI168" s="1129">
        <v>252</v>
      </c>
      <c r="AJ168" s="1144">
        <v>0.1</v>
      </c>
      <c r="AK168" s="1151"/>
    </row>
    <row r="169" spans="1:37" ht="15" customHeight="1" x14ac:dyDescent="0.25">
      <c r="A169" s="1129">
        <v>6</v>
      </c>
      <c r="B169" s="1146"/>
      <c r="C169" s="1151" t="s">
        <v>157</v>
      </c>
      <c r="D169" s="1128" t="s">
        <v>29</v>
      </c>
      <c r="E169" s="1171" t="s">
        <v>155</v>
      </c>
      <c r="F169" s="1171" t="s">
        <v>39</v>
      </c>
      <c r="G169" s="1108"/>
      <c r="H169" s="1130"/>
      <c r="I169" s="1130"/>
      <c r="J169" s="1130">
        <v>35</v>
      </c>
      <c r="K169" s="1130">
        <f t="shared" si="32"/>
        <v>35</v>
      </c>
      <c r="L169" s="1130"/>
      <c r="M169" s="1130"/>
      <c r="N169" s="1130"/>
      <c r="O169" s="1130"/>
      <c r="P169" s="1130"/>
      <c r="Q169" s="1130"/>
      <c r="R169" s="1130"/>
      <c r="S169" s="1130"/>
      <c r="T169" s="318"/>
      <c r="U169" s="318"/>
      <c r="V169" s="318"/>
      <c r="W169" s="318"/>
      <c r="X169" s="1112"/>
      <c r="Y169" s="1112"/>
      <c r="Z169" s="1112">
        <f t="shared" si="35"/>
        <v>35</v>
      </c>
      <c r="AA169" s="1112">
        <f t="shared" si="35"/>
        <v>35</v>
      </c>
      <c r="AB169" s="1121">
        <f t="shared" si="33"/>
        <v>5.5555555555555549E-3</v>
      </c>
      <c r="AC169" s="1121">
        <f t="shared" si="34"/>
        <v>3.5000000000000001E-3</v>
      </c>
      <c r="AD169" s="1149" t="s">
        <v>103</v>
      </c>
      <c r="AE169" s="1129"/>
      <c r="AF169" s="1150"/>
      <c r="AG169" s="1150"/>
      <c r="AH169" s="1129">
        <v>40</v>
      </c>
      <c r="AI169" s="1129">
        <v>252</v>
      </c>
      <c r="AJ169" s="1144">
        <v>0.1</v>
      </c>
      <c r="AK169" s="1151"/>
    </row>
    <row r="170" spans="1:37" ht="15" customHeight="1" x14ac:dyDescent="0.25">
      <c r="A170" s="1129">
        <v>7</v>
      </c>
      <c r="B170" s="1146"/>
      <c r="C170" s="1151" t="s">
        <v>157</v>
      </c>
      <c r="D170" s="1128" t="s">
        <v>29</v>
      </c>
      <c r="E170" s="1129">
        <v>2</v>
      </c>
      <c r="F170" s="1171" t="s">
        <v>42</v>
      </c>
      <c r="G170" s="1129"/>
      <c r="H170" s="1130"/>
      <c r="I170" s="1130"/>
      <c r="J170" s="1130">
        <v>12</v>
      </c>
      <c r="K170" s="1130">
        <f t="shared" si="32"/>
        <v>12</v>
      </c>
      <c r="L170" s="1130"/>
      <c r="M170" s="1130"/>
      <c r="N170" s="1130"/>
      <c r="O170" s="1130"/>
      <c r="P170" s="1130"/>
      <c r="Q170" s="1130"/>
      <c r="R170" s="1130"/>
      <c r="S170" s="1130"/>
      <c r="T170" s="318"/>
      <c r="U170" s="318"/>
      <c r="V170" s="318"/>
      <c r="W170" s="318"/>
      <c r="X170" s="1112"/>
      <c r="Y170" s="1112"/>
      <c r="Z170" s="1112">
        <f t="shared" si="35"/>
        <v>12</v>
      </c>
      <c r="AA170" s="1112">
        <f t="shared" si="35"/>
        <v>12</v>
      </c>
      <c r="AB170" s="1121">
        <f t="shared" si="33"/>
        <v>1.9047619047619048E-3</v>
      </c>
      <c r="AC170" s="1121">
        <f t="shared" si="34"/>
        <v>1.2000000000000001E-3</v>
      </c>
      <c r="AD170" s="1149" t="s">
        <v>103</v>
      </c>
      <c r="AE170" s="1129"/>
      <c r="AF170" s="1150"/>
      <c r="AG170" s="1150"/>
      <c r="AH170" s="1129">
        <v>40</v>
      </c>
      <c r="AI170" s="1129">
        <v>252</v>
      </c>
      <c r="AJ170" s="1144">
        <v>0.1</v>
      </c>
      <c r="AK170" s="1151"/>
    </row>
    <row r="171" spans="1:37" ht="15" customHeight="1" x14ac:dyDescent="0.25">
      <c r="A171" s="1129">
        <v>8</v>
      </c>
      <c r="B171" s="1146"/>
      <c r="C171" s="1151" t="s">
        <v>157</v>
      </c>
      <c r="D171" s="1128" t="s">
        <v>29</v>
      </c>
      <c r="E171" s="1171" t="s">
        <v>155</v>
      </c>
      <c r="F171" s="1171" t="s">
        <v>42</v>
      </c>
      <c r="G171" s="1129">
        <v>253</v>
      </c>
      <c r="H171" s="1130"/>
      <c r="I171" s="1130"/>
      <c r="J171" s="1130">
        <v>15</v>
      </c>
      <c r="K171" s="1130">
        <f t="shared" si="32"/>
        <v>15</v>
      </c>
      <c r="L171" s="1130"/>
      <c r="M171" s="1130"/>
      <c r="N171" s="1130"/>
      <c r="O171" s="1130"/>
      <c r="P171" s="1130"/>
      <c r="Q171" s="1130"/>
      <c r="R171" s="1130"/>
      <c r="S171" s="1130"/>
      <c r="T171" s="318"/>
      <c r="U171" s="318"/>
      <c r="V171" s="318"/>
      <c r="W171" s="318"/>
      <c r="X171" s="1112"/>
      <c r="Y171" s="1112"/>
      <c r="Z171" s="1112">
        <f t="shared" si="35"/>
        <v>15</v>
      </c>
      <c r="AA171" s="1112">
        <f t="shared" si="35"/>
        <v>15</v>
      </c>
      <c r="AB171" s="1121">
        <f t="shared" si="33"/>
        <v>2.3809523809523807E-3</v>
      </c>
      <c r="AC171" s="1121">
        <f t="shared" si="34"/>
        <v>1.5E-3</v>
      </c>
      <c r="AD171" s="1149" t="s">
        <v>103</v>
      </c>
      <c r="AE171" s="1129"/>
      <c r="AF171" s="1150"/>
      <c r="AG171" s="1150"/>
      <c r="AH171" s="1129">
        <v>40</v>
      </c>
      <c r="AI171" s="1129">
        <v>252</v>
      </c>
      <c r="AJ171" s="1144">
        <v>0.1</v>
      </c>
      <c r="AK171" s="1151"/>
    </row>
    <row r="172" spans="1:37" ht="15" customHeight="1" x14ac:dyDescent="0.25">
      <c r="A172" s="1129">
        <v>9</v>
      </c>
      <c r="B172" s="1146"/>
      <c r="C172" s="1151" t="s">
        <v>157</v>
      </c>
      <c r="D172" s="1128" t="s">
        <v>29</v>
      </c>
      <c r="E172" s="1148">
        <v>9</v>
      </c>
      <c r="F172" s="1171" t="s">
        <v>42</v>
      </c>
      <c r="G172" s="1129"/>
      <c r="H172" s="1130"/>
      <c r="I172" s="1130"/>
      <c r="J172" s="1130">
        <v>12</v>
      </c>
      <c r="K172" s="1130">
        <f t="shared" si="32"/>
        <v>12</v>
      </c>
      <c r="L172" s="1130"/>
      <c r="M172" s="1130"/>
      <c r="N172" s="1130"/>
      <c r="O172" s="1130"/>
      <c r="P172" s="1130"/>
      <c r="Q172" s="1130"/>
      <c r="R172" s="1130"/>
      <c r="S172" s="1130"/>
      <c r="T172" s="318"/>
      <c r="U172" s="318"/>
      <c r="V172" s="318"/>
      <c r="W172" s="318"/>
      <c r="X172" s="1112"/>
      <c r="Y172" s="1112"/>
      <c r="Z172" s="1112">
        <f t="shared" si="35"/>
        <v>12</v>
      </c>
      <c r="AA172" s="1112">
        <f t="shared" si="35"/>
        <v>12</v>
      </c>
      <c r="AB172" s="1121">
        <f t="shared" si="33"/>
        <v>1.9047619047619048E-3</v>
      </c>
      <c r="AC172" s="1121">
        <f t="shared" si="34"/>
        <v>1.2000000000000001E-3</v>
      </c>
      <c r="AD172" s="1149" t="s">
        <v>103</v>
      </c>
      <c r="AE172" s="1129"/>
      <c r="AF172" s="1150"/>
      <c r="AG172" s="1150"/>
      <c r="AH172" s="1129">
        <v>40</v>
      </c>
      <c r="AI172" s="1129">
        <v>252</v>
      </c>
      <c r="AJ172" s="1144">
        <v>0.1</v>
      </c>
      <c r="AK172" s="1151"/>
    </row>
    <row r="173" spans="1:37" ht="15" customHeight="1" x14ac:dyDescent="0.25">
      <c r="A173" s="1129">
        <v>10</v>
      </c>
      <c r="B173" s="1146"/>
      <c r="C173" s="1151" t="s">
        <v>157</v>
      </c>
      <c r="D173" s="1128" t="s">
        <v>29</v>
      </c>
      <c r="E173" s="1129">
        <v>16</v>
      </c>
      <c r="F173" s="1171" t="s">
        <v>133</v>
      </c>
      <c r="G173" s="1108"/>
      <c r="H173" s="1130"/>
      <c r="I173" s="1130"/>
      <c r="J173" s="1130">
        <v>58</v>
      </c>
      <c r="K173" s="1130">
        <f t="shared" si="32"/>
        <v>58</v>
      </c>
      <c r="L173" s="1130"/>
      <c r="M173" s="1130"/>
      <c r="N173" s="1130"/>
      <c r="O173" s="1130"/>
      <c r="P173" s="1130"/>
      <c r="Q173" s="1130"/>
      <c r="R173" s="1130"/>
      <c r="S173" s="1130"/>
      <c r="T173" s="318"/>
      <c r="U173" s="318"/>
      <c r="V173" s="318"/>
      <c r="W173" s="318"/>
      <c r="X173" s="1112"/>
      <c r="Y173" s="1112"/>
      <c r="Z173" s="1112">
        <f t="shared" si="35"/>
        <v>58</v>
      </c>
      <c r="AA173" s="1112">
        <f t="shared" si="35"/>
        <v>58</v>
      </c>
      <c r="AB173" s="1121">
        <f t="shared" si="33"/>
        <v>9.2063492063492059E-3</v>
      </c>
      <c r="AC173" s="1121">
        <f t="shared" si="34"/>
        <v>5.8000000000000005E-3</v>
      </c>
      <c r="AD173" s="1149" t="s">
        <v>103</v>
      </c>
      <c r="AE173" s="1129"/>
      <c r="AF173" s="1150"/>
      <c r="AG173" s="1150"/>
      <c r="AH173" s="1129">
        <v>40</v>
      </c>
      <c r="AI173" s="1129">
        <v>252</v>
      </c>
      <c r="AJ173" s="1144">
        <v>0.1</v>
      </c>
      <c r="AK173" s="1151"/>
    </row>
    <row r="174" spans="1:37" ht="15" customHeight="1" x14ac:dyDescent="0.25">
      <c r="A174" s="1129">
        <v>11</v>
      </c>
      <c r="B174" s="1146"/>
      <c r="C174" s="1151" t="s">
        <v>157</v>
      </c>
      <c r="D174" s="1128" t="s">
        <v>29</v>
      </c>
      <c r="E174" s="1129">
        <v>12</v>
      </c>
      <c r="F174" s="1171" t="s">
        <v>41</v>
      </c>
      <c r="G174" s="1108"/>
      <c r="H174" s="1130"/>
      <c r="I174" s="1130"/>
      <c r="J174" s="1130">
        <v>45</v>
      </c>
      <c r="K174" s="1130">
        <f t="shared" si="32"/>
        <v>45</v>
      </c>
      <c r="L174" s="1130"/>
      <c r="M174" s="1130"/>
      <c r="N174" s="1130"/>
      <c r="O174" s="1130"/>
      <c r="P174" s="1130"/>
      <c r="Q174" s="1130"/>
      <c r="R174" s="1130"/>
      <c r="S174" s="1130"/>
      <c r="T174" s="318"/>
      <c r="U174" s="318"/>
      <c r="V174" s="318"/>
      <c r="W174" s="318"/>
      <c r="X174" s="1112"/>
      <c r="Y174" s="1112"/>
      <c r="Z174" s="1112">
        <f t="shared" si="35"/>
        <v>45</v>
      </c>
      <c r="AA174" s="1112">
        <f t="shared" si="35"/>
        <v>45</v>
      </c>
      <c r="AB174" s="1121">
        <f t="shared" si="33"/>
        <v>7.1428571428571426E-3</v>
      </c>
      <c r="AC174" s="1121">
        <f t="shared" si="34"/>
        <v>4.4999999999999997E-3</v>
      </c>
      <c r="AD174" s="1149" t="s">
        <v>103</v>
      </c>
      <c r="AE174" s="1129"/>
      <c r="AF174" s="1150"/>
      <c r="AG174" s="1150"/>
      <c r="AH174" s="1129">
        <v>40</v>
      </c>
      <c r="AI174" s="1129">
        <v>252</v>
      </c>
      <c r="AJ174" s="1144">
        <v>0.1</v>
      </c>
      <c r="AK174" s="1151"/>
    </row>
    <row r="175" spans="1:37" ht="15" customHeight="1" x14ac:dyDescent="0.25">
      <c r="A175" s="1129">
        <v>12</v>
      </c>
      <c r="B175" s="1146"/>
      <c r="C175" s="1151" t="s">
        <v>157</v>
      </c>
      <c r="D175" s="1128" t="s">
        <v>29</v>
      </c>
      <c r="E175" s="1129">
        <v>24</v>
      </c>
      <c r="F175" s="1171" t="s">
        <v>40</v>
      </c>
      <c r="G175" s="1108"/>
      <c r="H175" s="1130"/>
      <c r="I175" s="1130"/>
      <c r="J175" s="1130">
        <v>18</v>
      </c>
      <c r="K175" s="1130">
        <f t="shared" si="32"/>
        <v>18</v>
      </c>
      <c r="L175" s="1130"/>
      <c r="M175" s="1130"/>
      <c r="N175" s="1130"/>
      <c r="O175" s="1130"/>
      <c r="P175" s="1130"/>
      <c r="Q175" s="1130"/>
      <c r="R175" s="1130"/>
      <c r="S175" s="1130"/>
      <c r="T175" s="318"/>
      <c r="U175" s="318"/>
      <c r="V175" s="318"/>
      <c r="W175" s="318"/>
      <c r="X175" s="1112"/>
      <c r="Y175" s="1112"/>
      <c r="Z175" s="1112">
        <f t="shared" si="35"/>
        <v>18</v>
      </c>
      <c r="AA175" s="1112">
        <f t="shared" si="35"/>
        <v>18</v>
      </c>
      <c r="AB175" s="1121">
        <f t="shared" si="33"/>
        <v>2.8571428571428571E-3</v>
      </c>
      <c r="AC175" s="1121">
        <f t="shared" si="34"/>
        <v>1.8E-3</v>
      </c>
      <c r="AD175" s="1149" t="s">
        <v>103</v>
      </c>
      <c r="AE175" s="1129"/>
      <c r="AF175" s="1150"/>
      <c r="AG175" s="1150"/>
      <c r="AH175" s="1129">
        <v>40</v>
      </c>
      <c r="AI175" s="1129">
        <v>252</v>
      </c>
      <c r="AJ175" s="1144">
        <v>0.1</v>
      </c>
      <c r="AK175" s="1151"/>
    </row>
    <row r="176" spans="1:37" ht="15" customHeight="1" x14ac:dyDescent="0.25">
      <c r="A176" s="1129">
        <v>13</v>
      </c>
      <c r="B176" s="1146"/>
      <c r="C176" s="1151" t="s">
        <v>157</v>
      </c>
      <c r="D176" s="1128" t="s">
        <v>29</v>
      </c>
      <c r="E176" s="1129">
        <v>0</v>
      </c>
      <c r="F176" s="1171" t="s">
        <v>175</v>
      </c>
      <c r="G176" s="1108"/>
      <c r="H176" s="1130"/>
      <c r="I176" s="1130"/>
      <c r="J176" s="1130"/>
      <c r="K176" s="1130"/>
      <c r="L176" s="1130"/>
      <c r="M176" s="1130"/>
      <c r="N176" s="1130"/>
      <c r="O176" s="1130"/>
      <c r="P176" s="1130"/>
      <c r="Q176" s="1130"/>
      <c r="R176" s="1130"/>
      <c r="S176" s="1130"/>
      <c r="T176" s="318"/>
      <c r="U176" s="318"/>
      <c r="V176" s="318">
        <v>3</v>
      </c>
      <c r="W176" s="318">
        <f>SUM(T176:V176)</f>
        <v>3</v>
      </c>
      <c r="X176" s="1112"/>
      <c r="Y176" s="1112"/>
      <c r="Z176" s="1112">
        <f t="shared" si="35"/>
        <v>3</v>
      </c>
      <c r="AA176" s="1112">
        <f t="shared" si="35"/>
        <v>3</v>
      </c>
      <c r="AB176" s="1121">
        <f>(AA176*AH176/1000)/AI176</f>
        <v>4.7619047619047619E-4</v>
      </c>
      <c r="AC176" s="1121">
        <f>AA176*AJ176/1000</f>
        <v>3.0000000000000003E-4</v>
      </c>
      <c r="AD176" s="1149" t="s">
        <v>103</v>
      </c>
      <c r="AE176" s="1129"/>
      <c r="AF176" s="1150"/>
      <c r="AG176" s="1150"/>
      <c r="AH176" s="1129">
        <v>40</v>
      </c>
      <c r="AI176" s="1129">
        <v>252</v>
      </c>
      <c r="AJ176" s="1144">
        <v>0.1</v>
      </c>
      <c r="AK176" s="1151"/>
    </row>
    <row r="177" spans="1:37" s="1132" customFormat="1" ht="15" customHeight="1" x14ac:dyDescent="0.25">
      <c r="A177" s="1108"/>
      <c r="B177" s="1146"/>
      <c r="C177" s="1126" t="s">
        <v>30</v>
      </c>
      <c r="D177" s="1109" t="s">
        <v>29</v>
      </c>
      <c r="E177" s="1108"/>
      <c r="F177" s="1108"/>
      <c r="G177" s="1108"/>
      <c r="H177" s="1111"/>
      <c r="I177" s="1111"/>
      <c r="J177" s="1111">
        <f>SUM(J164:J176)</f>
        <v>306</v>
      </c>
      <c r="K177" s="1111">
        <f t="shared" ref="K177:K185" si="36">SUM(J177,M177,L177)</f>
        <v>306</v>
      </c>
      <c r="L177" s="1111"/>
      <c r="M177" s="1111"/>
      <c r="N177" s="1111"/>
      <c r="O177" s="1111"/>
      <c r="P177" s="1111"/>
      <c r="Q177" s="1111"/>
      <c r="R177" s="1111"/>
      <c r="S177" s="1111"/>
      <c r="T177" s="367"/>
      <c r="U177" s="367"/>
      <c r="V177" s="367">
        <f>SUM(V164:V176)</f>
        <v>3</v>
      </c>
      <c r="W177" s="367">
        <f>SUM(W164:W176)</f>
        <v>3</v>
      </c>
      <c r="X177" s="1120"/>
      <c r="Y177" s="1120"/>
      <c r="Z177" s="1120">
        <f t="shared" si="35"/>
        <v>309</v>
      </c>
      <c r="AA177" s="1120">
        <f t="shared" si="35"/>
        <v>309</v>
      </c>
      <c r="AB177" s="1113">
        <f t="shared" ref="AB177:AB185" si="37">(AA177*AH177/1000)/AI177</f>
        <v>4.9047619047619048E-2</v>
      </c>
      <c r="AC177" s="1113">
        <f t="shared" ref="AC177:AC185" si="38">AA177*AJ177/1000</f>
        <v>3.0900000000000004E-2</v>
      </c>
      <c r="AD177" s="1152"/>
      <c r="AE177" s="1108"/>
      <c r="AF177" s="1126"/>
      <c r="AG177" s="1126"/>
      <c r="AH177" s="1108">
        <v>40</v>
      </c>
      <c r="AI177" s="1108">
        <v>252</v>
      </c>
      <c r="AJ177" s="1145">
        <v>0.1</v>
      </c>
      <c r="AK177" s="1146"/>
    </row>
    <row r="178" spans="1:37" ht="15" customHeight="1" x14ac:dyDescent="0.25">
      <c r="A178" s="1129">
        <v>1</v>
      </c>
      <c r="B178" s="1146"/>
      <c r="C178" s="1151" t="s">
        <v>912</v>
      </c>
      <c r="D178" s="1128" t="s">
        <v>29</v>
      </c>
      <c r="E178" s="1171" t="s">
        <v>190</v>
      </c>
      <c r="F178" s="1171" t="s">
        <v>47</v>
      </c>
      <c r="G178" s="1129"/>
      <c r="H178" s="1130"/>
      <c r="I178" s="1130"/>
      <c r="J178" s="1130">
        <v>178</v>
      </c>
      <c r="K178" s="1130">
        <f t="shared" si="36"/>
        <v>178</v>
      </c>
      <c r="L178" s="1130"/>
      <c r="M178" s="1130"/>
      <c r="N178" s="1130"/>
      <c r="O178" s="1130"/>
      <c r="P178" s="1130"/>
      <c r="Q178" s="1130"/>
      <c r="R178" s="1130"/>
      <c r="S178" s="1130"/>
      <c r="T178" s="318"/>
      <c r="U178" s="318"/>
      <c r="V178" s="318"/>
      <c r="W178" s="318"/>
      <c r="X178" s="1112"/>
      <c r="Y178" s="1112"/>
      <c r="Z178" s="1112">
        <f t="shared" si="35"/>
        <v>178</v>
      </c>
      <c r="AA178" s="1112">
        <f t="shared" si="35"/>
        <v>178</v>
      </c>
      <c r="AB178" s="1121">
        <f t="shared" si="37"/>
        <v>8.8999999999999999E-3</v>
      </c>
      <c r="AC178" s="1121">
        <f t="shared" si="38"/>
        <v>1.7799999999999999E-4</v>
      </c>
      <c r="AD178" s="1174"/>
      <c r="AE178" s="1129"/>
      <c r="AF178" s="1150"/>
      <c r="AG178" s="1150"/>
      <c r="AH178" s="1129">
        <v>5</v>
      </c>
      <c r="AI178" s="1129">
        <v>100</v>
      </c>
      <c r="AJ178" s="1144">
        <v>1E-3</v>
      </c>
      <c r="AK178" s="1151"/>
    </row>
    <row r="179" spans="1:37" ht="15" customHeight="1" x14ac:dyDescent="0.25">
      <c r="A179" s="1129">
        <v>2</v>
      </c>
      <c r="B179" s="1146"/>
      <c r="C179" s="1151" t="s">
        <v>912</v>
      </c>
      <c r="D179" s="1128" t="s">
        <v>29</v>
      </c>
      <c r="E179" s="1129">
        <v>2</v>
      </c>
      <c r="F179" s="1171" t="s">
        <v>138</v>
      </c>
      <c r="G179" s="1129"/>
      <c r="H179" s="1130"/>
      <c r="I179" s="1130"/>
      <c r="J179" s="1130">
        <v>78</v>
      </c>
      <c r="K179" s="1130">
        <f t="shared" si="36"/>
        <v>78</v>
      </c>
      <c r="L179" s="1130"/>
      <c r="M179" s="1130"/>
      <c r="N179" s="1130"/>
      <c r="O179" s="1130"/>
      <c r="P179" s="1130"/>
      <c r="Q179" s="1130"/>
      <c r="R179" s="1130"/>
      <c r="S179" s="1130"/>
      <c r="T179" s="318"/>
      <c r="U179" s="318"/>
      <c r="V179" s="318"/>
      <c r="W179" s="318"/>
      <c r="X179" s="1112"/>
      <c r="Y179" s="1112"/>
      <c r="Z179" s="1112">
        <f t="shared" si="35"/>
        <v>78</v>
      </c>
      <c r="AA179" s="1112">
        <f t="shared" si="35"/>
        <v>78</v>
      </c>
      <c r="AB179" s="1121">
        <f t="shared" si="37"/>
        <v>3.9000000000000003E-3</v>
      </c>
      <c r="AC179" s="1121">
        <f t="shared" si="38"/>
        <v>7.7999999999999999E-5</v>
      </c>
      <c r="AD179" s="1174"/>
      <c r="AE179" s="1129"/>
      <c r="AF179" s="1130"/>
      <c r="AG179" s="1150"/>
      <c r="AH179" s="1129">
        <v>5</v>
      </c>
      <c r="AI179" s="1129">
        <v>100</v>
      </c>
      <c r="AJ179" s="1144">
        <v>1E-3</v>
      </c>
      <c r="AK179" s="1129"/>
    </row>
    <row r="180" spans="1:37" ht="15" customHeight="1" x14ac:dyDescent="0.25">
      <c r="A180" s="1129">
        <v>3</v>
      </c>
      <c r="B180" s="1146"/>
      <c r="C180" s="1151" t="s">
        <v>912</v>
      </c>
      <c r="D180" s="1128" t="s">
        <v>29</v>
      </c>
      <c r="E180" s="1171" t="s">
        <v>47</v>
      </c>
      <c r="F180" s="1171" t="s">
        <v>47</v>
      </c>
      <c r="G180" s="1129"/>
      <c r="H180" s="1130"/>
      <c r="I180" s="1130"/>
      <c r="J180" s="1130">
        <v>1</v>
      </c>
      <c r="K180" s="1130">
        <f t="shared" si="36"/>
        <v>1</v>
      </c>
      <c r="L180" s="1130"/>
      <c r="M180" s="1130"/>
      <c r="N180" s="1130"/>
      <c r="O180" s="1130"/>
      <c r="P180" s="1130"/>
      <c r="Q180" s="1130"/>
      <c r="R180" s="1130"/>
      <c r="S180" s="1130"/>
      <c r="T180" s="318"/>
      <c r="U180" s="318"/>
      <c r="V180" s="318"/>
      <c r="W180" s="318"/>
      <c r="X180" s="1112"/>
      <c r="Y180" s="1112"/>
      <c r="Z180" s="1112">
        <f t="shared" si="35"/>
        <v>1</v>
      </c>
      <c r="AA180" s="1112">
        <f t="shared" si="35"/>
        <v>1</v>
      </c>
      <c r="AB180" s="1121">
        <f t="shared" si="37"/>
        <v>5.0000000000000002E-5</v>
      </c>
      <c r="AC180" s="1121">
        <f t="shared" si="38"/>
        <v>9.9999999999999995E-7</v>
      </c>
      <c r="AD180" s="1174"/>
      <c r="AE180" s="1129"/>
      <c r="AF180" s="1150"/>
      <c r="AG180" s="1150"/>
      <c r="AH180" s="1129">
        <v>5</v>
      </c>
      <c r="AI180" s="1129">
        <v>100</v>
      </c>
      <c r="AJ180" s="1144">
        <v>1E-3</v>
      </c>
      <c r="AK180" s="1151"/>
    </row>
    <row r="181" spans="1:37" s="1132" customFormat="1" ht="15" customHeight="1" x14ac:dyDescent="0.25">
      <c r="A181" s="1108"/>
      <c r="B181" s="1146"/>
      <c r="C181" s="1126" t="s">
        <v>30</v>
      </c>
      <c r="D181" s="1109" t="s">
        <v>29</v>
      </c>
      <c r="E181" s="1108"/>
      <c r="F181" s="1108"/>
      <c r="G181" s="1108"/>
      <c r="H181" s="1111"/>
      <c r="I181" s="1111"/>
      <c r="J181" s="1111">
        <f>SUM(J178:J180)</f>
        <v>257</v>
      </c>
      <c r="K181" s="1111">
        <f t="shared" si="36"/>
        <v>257</v>
      </c>
      <c r="L181" s="1111"/>
      <c r="M181" s="1111"/>
      <c r="N181" s="1111"/>
      <c r="O181" s="1111"/>
      <c r="P181" s="1111"/>
      <c r="Q181" s="1111"/>
      <c r="R181" s="1111"/>
      <c r="S181" s="1111"/>
      <c r="T181" s="367"/>
      <c r="U181" s="367"/>
      <c r="V181" s="367"/>
      <c r="W181" s="367"/>
      <c r="X181" s="1120"/>
      <c r="Y181" s="1120"/>
      <c r="Z181" s="1120">
        <f t="shared" si="35"/>
        <v>257</v>
      </c>
      <c r="AA181" s="1120">
        <f t="shared" si="35"/>
        <v>257</v>
      </c>
      <c r="AB181" s="1113">
        <f t="shared" si="37"/>
        <v>1.2849999999999999E-2</v>
      </c>
      <c r="AC181" s="1113">
        <f t="shared" si="38"/>
        <v>2.5700000000000001E-4</v>
      </c>
      <c r="AD181" s="1175"/>
      <c r="AE181" s="1108"/>
      <c r="AF181" s="1126"/>
      <c r="AG181" s="1126"/>
      <c r="AH181" s="1108">
        <v>5</v>
      </c>
      <c r="AI181" s="1108">
        <v>100</v>
      </c>
      <c r="AJ181" s="1145">
        <v>1E-3</v>
      </c>
      <c r="AK181" s="1146"/>
    </row>
    <row r="182" spans="1:37" ht="15" customHeight="1" x14ac:dyDescent="0.25">
      <c r="A182" s="1129">
        <v>1</v>
      </c>
      <c r="B182" s="1129" t="s">
        <v>913</v>
      </c>
      <c r="C182" s="1151" t="s">
        <v>914</v>
      </c>
      <c r="D182" s="1128" t="s">
        <v>29</v>
      </c>
      <c r="E182" s="1129">
        <v>5</v>
      </c>
      <c r="F182" s="1129">
        <v>91</v>
      </c>
      <c r="G182" s="1108"/>
      <c r="H182" s="1130"/>
      <c r="I182" s="1130"/>
      <c r="J182" s="1130">
        <v>3</v>
      </c>
      <c r="K182" s="1130">
        <f t="shared" si="36"/>
        <v>3</v>
      </c>
      <c r="L182" s="1111"/>
      <c r="M182" s="1111"/>
      <c r="N182" s="1130"/>
      <c r="O182" s="1130"/>
      <c r="P182" s="1111"/>
      <c r="Q182" s="1111"/>
      <c r="R182" s="1130"/>
      <c r="S182" s="1130"/>
      <c r="T182" s="318"/>
      <c r="U182" s="318"/>
      <c r="V182" s="318"/>
      <c r="W182" s="318"/>
      <c r="X182" s="1112"/>
      <c r="Y182" s="1112"/>
      <c r="Z182" s="1112">
        <f t="shared" si="35"/>
        <v>3</v>
      </c>
      <c r="AA182" s="1112">
        <f t="shared" si="35"/>
        <v>3</v>
      </c>
      <c r="AB182" s="1121">
        <f t="shared" si="37"/>
        <v>1.6071428571428573E-2</v>
      </c>
      <c r="AC182" s="1121">
        <f t="shared" si="38"/>
        <v>6.8999999999999999E-3</v>
      </c>
      <c r="AD182" s="1174"/>
      <c r="AE182" s="1129"/>
      <c r="AF182" s="1150"/>
      <c r="AG182" s="1150"/>
      <c r="AH182" s="1129">
        <v>75</v>
      </c>
      <c r="AI182" s="1129">
        <v>14</v>
      </c>
      <c r="AJ182" s="1144">
        <v>2.2999999999999998</v>
      </c>
      <c r="AK182" s="1151"/>
    </row>
    <row r="183" spans="1:37" ht="15" customHeight="1" x14ac:dyDescent="0.25">
      <c r="A183" s="1129">
        <v>2</v>
      </c>
      <c r="B183" s="1129" t="s">
        <v>913</v>
      </c>
      <c r="C183" s="1151" t="s">
        <v>914</v>
      </c>
      <c r="D183" s="1128" t="s">
        <v>29</v>
      </c>
      <c r="E183" s="1129">
        <v>1</v>
      </c>
      <c r="F183" s="1171" t="s">
        <v>47</v>
      </c>
      <c r="G183" s="1108"/>
      <c r="H183" s="1130"/>
      <c r="I183" s="1130"/>
      <c r="J183" s="1130">
        <v>23</v>
      </c>
      <c r="K183" s="1130">
        <f t="shared" si="36"/>
        <v>23</v>
      </c>
      <c r="L183" s="1130"/>
      <c r="M183" s="1130"/>
      <c r="N183" s="1130"/>
      <c r="O183" s="1130"/>
      <c r="P183" s="1130"/>
      <c r="Q183" s="1130"/>
      <c r="R183" s="1130"/>
      <c r="S183" s="1130"/>
      <c r="T183" s="318"/>
      <c r="U183" s="318"/>
      <c r="V183" s="318"/>
      <c r="W183" s="318"/>
      <c r="X183" s="1112"/>
      <c r="Y183" s="1112"/>
      <c r="Z183" s="1112">
        <f t="shared" si="35"/>
        <v>23</v>
      </c>
      <c r="AA183" s="1112">
        <f t="shared" si="35"/>
        <v>23</v>
      </c>
      <c r="AB183" s="1121">
        <f t="shared" si="37"/>
        <v>0.12321428571428572</v>
      </c>
      <c r="AC183" s="1121">
        <f t="shared" si="38"/>
        <v>5.2899999999999996E-2</v>
      </c>
      <c r="AD183" s="1174"/>
      <c r="AE183" s="1129"/>
      <c r="AF183" s="1150"/>
      <c r="AG183" s="1150"/>
      <c r="AH183" s="1129">
        <v>75</v>
      </c>
      <c r="AI183" s="1129">
        <v>14</v>
      </c>
      <c r="AJ183" s="1144">
        <v>2.2999999999999998</v>
      </c>
      <c r="AK183" s="1151"/>
    </row>
    <row r="184" spans="1:37" ht="15" customHeight="1" x14ac:dyDescent="0.25">
      <c r="A184" s="1129">
        <v>3</v>
      </c>
      <c r="B184" s="1129" t="s">
        <v>913</v>
      </c>
      <c r="C184" s="1151" t="s">
        <v>914</v>
      </c>
      <c r="D184" s="1128" t="s">
        <v>29</v>
      </c>
      <c r="E184" s="1171" t="s">
        <v>915</v>
      </c>
      <c r="F184" s="1171" t="s">
        <v>47</v>
      </c>
      <c r="G184" s="1108"/>
      <c r="H184" s="1130"/>
      <c r="I184" s="1130"/>
      <c r="J184" s="1130">
        <v>11</v>
      </c>
      <c r="K184" s="1130">
        <f t="shared" si="36"/>
        <v>11</v>
      </c>
      <c r="L184" s="1130"/>
      <c r="M184" s="1130"/>
      <c r="N184" s="1130"/>
      <c r="O184" s="1130"/>
      <c r="P184" s="1130"/>
      <c r="Q184" s="1130"/>
      <c r="R184" s="1130"/>
      <c r="S184" s="1130"/>
      <c r="T184" s="318"/>
      <c r="U184" s="318"/>
      <c r="V184" s="318"/>
      <c r="W184" s="318"/>
      <c r="X184" s="1112"/>
      <c r="Y184" s="1112"/>
      <c r="Z184" s="1112">
        <f t="shared" si="35"/>
        <v>11</v>
      </c>
      <c r="AA184" s="1112">
        <f t="shared" si="35"/>
        <v>11</v>
      </c>
      <c r="AB184" s="1121">
        <f t="shared" si="37"/>
        <v>5.8928571428571427E-2</v>
      </c>
      <c r="AC184" s="1121">
        <f t="shared" si="38"/>
        <v>2.5299999999999996E-2</v>
      </c>
      <c r="AD184" s="1174"/>
      <c r="AE184" s="1129"/>
      <c r="AF184" s="1150"/>
      <c r="AG184" s="1150"/>
      <c r="AH184" s="1129">
        <v>75</v>
      </c>
      <c r="AI184" s="1129">
        <v>14</v>
      </c>
      <c r="AJ184" s="1144">
        <v>2.2999999999999998</v>
      </c>
      <c r="AK184" s="1151"/>
    </row>
    <row r="185" spans="1:37" ht="15" customHeight="1" x14ac:dyDescent="0.25">
      <c r="A185" s="1129">
        <v>4</v>
      </c>
      <c r="B185" s="1129" t="s">
        <v>913</v>
      </c>
      <c r="C185" s="1151" t="s">
        <v>914</v>
      </c>
      <c r="D185" s="1128" t="s">
        <v>29</v>
      </c>
      <c r="E185" s="1171" t="s">
        <v>916</v>
      </c>
      <c r="F185" s="1171" t="s">
        <v>47</v>
      </c>
      <c r="G185" s="1108"/>
      <c r="H185" s="1130"/>
      <c r="I185" s="1130"/>
      <c r="J185" s="1130">
        <v>7</v>
      </c>
      <c r="K185" s="1130">
        <f t="shared" si="36"/>
        <v>7</v>
      </c>
      <c r="L185" s="1130"/>
      <c r="M185" s="1130"/>
      <c r="N185" s="1130"/>
      <c r="O185" s="1130"/>
      <c r="P185" s="1130"/>
      <c r="Q185" s="1130"/>
      <c r="R185" s="1130"/>
      <c r="S185" s="1130"/>
      <c r="T185" s="318"/>
      <c r="U185" s="318"/>
      <c r="V185" s="318"/>
      <c r="W185" s="318"/>
      <c r="X185" s="1112"/>
      <c r="Y185" s="1112"/>
      <c r="Z185" s="1112">
        <f t="shared" si="35"/>
        <v>7</v>
      </c>
      <c r="AA185" s="1112">
        <f t="shared" si="35"/>
        <v>7</v>
      </c>
      <c r="AB185" s="1121">
        <f t="shared" si="37"/>
        <v>3.7499999999999999E-2</v>
      </c>
      <c r="AC185" s="1121">
        <f t="shared" si="38"/>
        <v>1.6099999999999996E-2</v>
      </c>
      <c r="AD185" s="1174"/>
      <c r="AE185" s="1129"/>
      <c r="AF185" s="1150"/>
      <c r="AG185" s="1150"/>
      <c r="AH185" s="1129">
        <v>75</v>
      </c>
      <c r="AI185" s="1129">
        <v>14</v>
      </c>
      <c r="AJ185" s="1144">
        <v>2.2999999999999998</v>
      </c>
      <c r="AK185" s="1151"/>
    </row>
    <row r="186" spans="1:37" ht="15" customHeight="1" x14ac:dyDescent="0.25">
      <c r="A186" s="1129">
        <v>5</v>
      </c>
      <c r="B186" s="1129" t="s">
        <v>913</v>
      </c>
      <c r="C186" s="1151" t="s">
        <v>914</v>
      </c>
      <c r="D186" s="1128" t="s">
        <v>29</v>
      </c>
      <c r="E186" s="1171" t="s">
        <v>175</v>
      </c>
      <c r="F186" s="1171" t="s">
        <v>47</v>
      </c>
      <c r="G186" s="1108"/>
      <c r="H186" s="1130"/>
      <c r="I186" s="1130"/>
      <c r="J186" s="1130"/>
      <c r="K186" s="1130">
        <f>SUM(J186,M186,L186)</f>
        <v>0</v>
      </c>
      <c r="L186" s="1130"/>
      <c r="M186" s="1130"/>
      <c r="N186" s="1130"/>
      <c r="O186" s="1130"/>
      <c r="P186" s="1130"/>
      <c r="Q186" s="1130"/>
      <c r="R186" s="1130"/>
      <c r="S186" s="1130"/>
      <c r="T186" s="318"/>
      <c r="U186" s="318"/>
      <c r="V186" s="318">
        <v>3</v>
      </c>
      <c r="W186" s="318">
        <f>SUM(T186:V186)</f>
        <v>3</v>
      </c>
      <c r="X186" s="1112"/>
      <c r="Y186" s="1112"/>
      <c r="Z186" s="1112">
        <f t="shared" si="35"/>
        <v>3</v>
      </c>
      <c r="AA186" s="1112">
        <f t="shared" si="35"/>
        <v>3</v>
      </c>
      <c r="AB186" s="1121">
        <f>(AA186*AH186/1000)/AI186</f>
        <v>1.6071428571428573E-2</v>
      </c>
      <c r="AC186" s="1121">
        <f>AA186*AJ186/1000</f>
        <v>6.8999999999999999E-3</v>
      </c>
      <c r="AD186" s="1174"/>
      <c r="AE186" s="1129"/>
      <c r="AF186" s="1150"/>
      <c r="AG186" s="1150"/>
      <c r="AH186" s="1129">
        <v>75</v>
      </c>
      <c r="AI186" s="1129">
        <v>14</v>
      </c>
      <c r="AJ186" s="1144">
        <v>2.2999999999999998</v>
      </c>
      <c r="AK186" s="1151"/>
    </row>
    <row r="187" spans="1:37" s="1132" customFormat="1" ht="15" customHeight="1" x14ac:dyDescent="0.25">
      <c r="A187" s="1108"/>
      <c r="B187" s="1146"/>
      <c r="C187" s="1126" t="s">
        <v>30</v>
      </c>
      <c r="D187" s="1109" t="s">
        <v>29</v>
      </c>
      <c r="E187" s="1108"/>
      <c r="F187" s="1108"/>
      <c r="G187" s="1108"/>
      <c r="H187" s="1111"/>
      <c r="I187" s="1111"/>
      <c r="J187" s="1111">
        <f>SUM(J182:J186)</f>
        <v>44</v>
      </c>
      <c r="K187" s="1111">
        <f t="shared" ref="K187:K208" si="39">SUM(J187,M187,L187)</f>
        <v>44</v>
      </c>
      <c r="L187" s="1111"/>
      <c r="M187" s="1111"/>
      <c r="N187" s="1111"/>
      <c r="O187" s="1111"/>
      <c r="P187" s="1111"/>
      <c r="Q187" s="1111"/>
      <c r="R187" s="1111"/>
      <c r="S187" s="1111"/>
      <c r="T187" s="367"/>
      <c r="U187" s="367"/>
      <c r="V187" s="367">
        <f>SUM(V182:V186)</f>
        <v>3</v>
      </c>
      <c r="W187" s="367">
        <f>SUM(W182:W186)</f>
        <v>3</v>
      </c>
      <c r="X187" s="1120"/>
      <c r="Y187" s="1120"/>
      <c r="Z187" s="1120">
        <f t="shared" si="35"/>
        <v>47</v>
      </c>
      <c r="AA187" s="1120">
        <f t="shared" si="35"/>
        <v>47</v>
      </c>
      <c r="AB187" s="1113">
        <f t="shared" ref="AB187:AB208" si="40">(AA187*AH187/1000)/AI187</f>
        <v>0.25178571428571428</v>
      </c>
      <c r="AC187" s="1113">
        <f t="shared" ref="AC187:AC208" si="41">AA187*AJ187/1000</f>
        <v>0.10809999999999999</v>
      </c>
      <c r="AD187" s="1175"/>
      <c r="AE187" s="1108"/>
      <c r="AF187" s="1126"/>
      <c r="AG187" s="1126"/>
      <c r="AH187" s="1108">
        <v>75</v>
      </c>
      <c r="AI187" s="1108">
        <v>14</v>
      </c>
      <c r="AJ187" s="1145">
        <v>2.2999999999999998</v>
      </c>
      <c r="AK187" s="1146"/>
    </row>
    <row r="188" spans="1:37" ht="15" customHeight="1" x14ac:dyDescent="0.25">
      <c r="A188" s="1129">
        <v>1</v>
      </c>
      <c r="B188" s="1129" t="s">
        <v>917</v>
      </c>
      <c r="C188" s="1151" t="s">
        <v>918</v>
      </c>
      <c r="D188" s="1128" t="s">
        <v>29</v>
      </c>
      <c r="E188" s="1129">
        <v>2</v>
      </c>
      <c r="F188" s="1148">
        <v>89</v>
      </c>
      <c r="G188" s="1108"/>
      <c r="H188" s="1130"/>
      <c r="I188" s="1130"/>
      <c r="J188" s="1130">
        <v>8</v>
      </c>
      <c r="K188" s="1130">
        <f t="shared" si="39"/>
        <v>8</v>
      </c>
      <c r="L188" s="1130"/>
      <c r="M188" s="1130"/>
      <c r="N188" s="1130"/>
      <c r="O188" s="1130"/>
      <c r="P188" s="1130"/>
      <c r="Q188" s="1130"/>
      <c r="R188" s="1130"/>
      <c r="S188" s="1130"/>
      <c r="T188" s="318"/>
      <c r="U188" s="318"/>
      <c r="V188" s="318"/>
      <c r="W188" s="318"/>
      <c r="X188" s="1112"/>
      <c r="Y188" s="1112"/>
      <c r="Z188" s="1112">
        <f t="shared" si="35"/>
        <v>8</v>
      </c>
      <c r="AA188" s="1112">
        <f t="shared" si="35"/>
        <v>8</v>
      </c>
      <c r="AB188" s="1121">
        <f t="shared" si="40"/>
        <v>4.2500000000000003E-2</v>
      </c>
      <c r="AC188" s="1121">
        <f t="shared" si="41"/>
        <v>3.2000000000000001E-2</v>
      </c>
      <c r="AD188" s="1174"/>
      <c r="AE188" s="1129"/>
      <c r="AF188" s="1150"/>
      <c r="AG188" s="1150"/>
      <c r="AH188" s="1129">
        <v>85</v>
      </c>
      <c r="AI188" s="1129">
        <v>16</v>
      </c>
      <c r="AJ188" s="1144">
        <v>4</v>
      </c>
      <c r="AK188" s="1151"/>
    </row>
    <row r="189" spans="1:37" ht="15" customHeight="1" x14ac:dyDescent="0.25">
      <c r="A189" s="1129">
        <v>2</v>
      </c>
      <c r="B189" s="1129" t="s">
        <v>917</v>
      </c>
      <c r="C189" s="1151" t="s">
        <v>918</v>
      </c>
      <c r="D189" s="1128" t="s">
        <v>29</v>
      </c>
      <c r="E189" s="1129">
        <v>3</v>
      </c>
      <c r="F189" s="1148">
        <v>89</v>
      </c>
      <c r="G189" s="1108"/>
      <c r="H189" s="1130"/>
      <c r="I189" s="1130"/>
      <c r="J189" s="1130">
        <v>16</v>
      </c>
      <c r="K189" s="1130">
        <f t="shared" si="39"/>
        <v>16</v>
      </c>
      <c r="L189" s="1130"/>
      <c r="M189" s="1130"/>
      <c r="N189" s="1130"/>
      <c r="O189" s="1130"/>
      <c r="P189" s="1130"/>
      <c r="Q189" s="1130"/>
      <c r="R189" s="1130"/>
      <c r="S189" s="1130"/>
      <c r="T189" s="318"/>
      <c r="U189" s="318"/>
      <c r="V189" s="318"/>
      <c r="W189" s="318"/>
      <c r="X189" s="1112"/>
      <c r="Y189" s="1112"/>
      <c r="Z189" s="1112">
        <f t="shared" si="35"/>
        <v>16</v>
      </c>
      <c r="AA189" s="1112">
        <f t="shared" si="35"/>
        <v>16</v>
      </c>
      <c r="AB189" s="1121">
        <f t="shared" si="40"/>
        <v>8.5000000000000006E-2</v>
      </c>
      <c r="AC189" s="1121">
        <f t="shared" si="41"/>
        <v>6.4000000000000001E-2</v>
      </c>
      <c r="AD189" s="1174"/>
      <c r="AE189" s="1129"/>
      <c r="AF189" s="1150"/>
      <c r="AG189" s="1150"/>
      <c r="AH189" s="1129">
        <v>85</v>
      </c>
      <c r="AI189" s="1129">
        <v>16</v>
      </c>
      <c r="AJ189" s="1144">
        <v>4</v>
      </c>
      <c r="AK189" s="1151"/>
    </row>
    <row r="190" spans="1:37" ht="15" customHeight="1" x14ac:dyDescent="0.25">
      <c r="A190" s="1129">
        <v>3</v>
      </c>
      <c r="B190" s="1129" t="s">
        <v>917</v>
      </c>
      <c r="C190" s="1151" t="s">
        <v>918</v>
      </c>
      <c r="D190" s="1128" t="s">
        <v>29</v>
      </c>
      <c r="E190" s="1129">
        <v>12</v>
      </c>
      <c r="F190" s="1148">
        <v>99</v>
      </c>
      <c r="G190" s="1108"/>
      <c r="H190" s="1130"/>
      <c r="I190" s="1130"/>
      <c r="J190" s="1130">
        <v>2</v>
      </c>
      <c r="K190" s="1130">
        <f t="shared" si="39"/>
        <v>2</v>
      </c>
      <c r="L190" s="1130"/>
      <c r="M190" s="1130"/>
      <c r="N190" s="1130"/>
      <c r="O190" s="1130"/>
      <c r="P190" s="1130"/>
      <c r="Q190" s="1130"/>
      <c r="R190" s="1130"/>
      <c r="S190" s="1130"/>
      <c r="T190" s="318"/>
      <c r="U190" s="318"/>
      <c r="V190" s="318"/>
      <c r="W190" s="318"/>
      <c r="X190" s="1112"/>
      <c r="Y190" s="1112"/>
      <c r="Z190" s="1112">
        <f t="shared" si="35"/>
        <v>2</v>
      </c>
      <c r="AA190" s="1112">
        <f t="shared" si="35"/>
        <v>2</v>
      </c>
      <c r="AB190" s="1121">
        <f t="shared" si="40"/>
        <v>1.0625000000000001E-2</v>
      </c>
      <c r="AC190" s="1121">
        <f t="shared" si="41"/>
        <v>8.0000000000000002E-3</v>
      </c>
      <c r="AD190" s="1174"/>
      <c r="AE190" s="1129"/>
      <c r="AF190" s="1150"/>
      <c r="AG190" s="1150"/>
      <c r="AH190" s="1129">
        <v>85</v>
      </c>
      <c r="AI190" s="1129">
        <v>16</v>
      </c>
      <c r="AJ190" s="1144">
        <v>4</v>
      </c>
      <c r="AK190" s="1151"/>
    </row>
    <row r="191" spans="1:37" ht="15" customHeight="1" x14ac:dyDescent="0.25">
      <c r="A191" s="1129">
        <v>4</v>
      </c>
      <c r="B191" s="1129" t="s">
        <v>917</v>
      </c>
      <c r="C191" s="1151" t="s">
        <v>918</v>
      </c>
      <c r="D191" s="1128" t="s">
        <v>29</v>
      </c>
      <c r="E191" s="1129">
        <v>1</v>
      </c>
      <c r="F191" s="1171" t="s">
        <v>47</v>
      </c>
      <c r="G191" s="1108"/>
      <c r="H191" s="1130"/>
      <c r="I191" s="1130"/>
      <c r="J191" s="1130">
        <v>1</v>
      </c>
      <c r="K191" s="1130">
        <f t="shared" si="39"/>
        <v>1</v>
      </c>
      <c r="L191" s="1130"/>
      <c r="M191" s="1130"/>
      <c r="N191" s="1130"/>
      <c r="O191" s="1130"/>
      <c r="P191" s="1130"/>
      <c r="Q191" s="1130"/>
      <c r="R191" s="1130"/>
      <c r="S191" s="1130"/>
      <c r="T191" s="318"/>
      <c r="U191" s="318"/>
      <c r="V191" s="318"/>
      <c r="W191" s="318"/>
      <c r="X191" s="1112"/>
      <c r="Y191" s="1112"/>
      <c r="Z191" s="1112">
        <f t="shared" si="35"/>
        <v>1</v>
      </c>
      <c r="AA191" s="1112">
        <f t="shared" si="35"/>
        <v>1</v>
      </c>
      <c r="AB191" s="1121">
        <f t="shared" si="40"/>
        <v>5.3125000000000004E-3</v>
      </c>
      <c r="AC191" s="1121">
        <f t="shared" si="41"/>
        <v>4.0000000000000001E-3</v>
      </c>
      <c r="AD191" s="1174"/>
      <c r="AE191" s="1129"/>
      <c r="AF191" s="1150"/>
      <c r="AG191" s="1150"/>
      <c r="AH191" s="1129">
        <v>85</v>
      </c>
      <c r="AI191" s="1129">
        <v>16</v>
      </c>
      <c r="AJ191" s="1144">
        <v>4</v>
      </c>
      <c r="AK191" s="1151"/>
    </row>
    <row r="192" spans="1:37" ht="15" customHeight="1" x14ac:dyDescent="0.25">
      <c r="A192" s="1129">
        <v>5</v>
      </c>
      <c r="B192" s="1129" t="s">
        <v>917</v>
      </c>
      <c r="C192" s="1151" t="s">
        <v>918</v>
      </c>
      <c r="D192" s="1128" t="s">
        <v>29</v>
      </c>
      <c r="E192" s="1129">
        <v>1</v>
      </c>
      <c r="F192" s="1171" t="s">
        <v>919</v>
      </c>
      <c r="G192" s="1108"/>
      <c r="H192" s="1130"/>
      <c r="I192" s="1130"/>
      <c r="J192" s="1130">
        <v>13</v>
      </c>
      <c r="K192" s="1130">
        <f t="shared" si="39"/>
        <v>13</v>
      </c>
      <c r="L192" s="1130"/>
      <c r="M192" s="1130"/>
      <c r="N192" s="1130"/>
      <c r="O192" s="1130"/>
      <c r="P192" s="1130"/>
      <c r="Q192" s="1130"/>
      <c r="R192" s="1130"/>
      <c r="S192" s="1130"/>
      <c r="T192" s="318"/>
      <c r="U192" s="318"/>
      <c r="V192" s="318"/>
      <c r="W192" s="318"/>
      <c r="X192" s="1112"/>
      <c r="Y192" s="1112"/>
      <c r="Z192" s="1112">
        <f t="shared" si="35"/>
        <v>13</v>
      </c>
      <c r="AA192" s="1112">
        <f t="shared" si="35"/>
        <v>13</v>
      </c>
      <c r="AB192" s="1121">
        <f t="shared" si="40"/>
        <v>6.9062499999999999E-2</v>
      </c>
      <c r="AC192" s="1121">
        <f t="shared" si="41"/>
        <v>5.1999999999999998E-2</v>
      </c>
      <c r="AD192" s="1174"/>
      <c r="AE192" s="1129"/>
      <c r="AF192" s="1150"/>
      <c r="AG192" s="1150"/>
      <c r="AH192" s="1129">
        <v>85</v>
      </c>
      <c r="AI192" s="1129">
        <v>16</v>
      </c>
      <c r="AJ192" s="1144">
        <v>4</v>
      </c>
      <c r="AK192" s="1151"/>
    </row>
    <row r="193" spans="1:37" ht="15" customHeight="1" x14ac:dyDescent="0.25">
      <c r="A193" s="1129">
        <v>6</v>
      </c>
      <c r="B193" s="1129" t="s">
        <v>917</v>
      </c>
      <c r="C193" s="1151" t="s">
        <v>918</v>
      </c>
      <c r="D193" s="1128" t="s">
        <v>29</v>
      </c>
      <c r="E193" s="1171" t="s">
        <v>190</v>
      </c>
      <c r="F193" s="1171" t="s">
        <v>41</v>
      </c>
      <c r="G193" s="1108"/>
      <c r="H193" s="1130"/>
      <c r="I193" s="1130"/>
      <c r="J193" s="1130">
        <v>5</v>
      </c>
      <c r="K193" s="1130">
        <f t="shared" si="39"/>
        <v>5</v>
      </c>
      <c r="L193" s="1130"/>
      <c r="M193" s="1130"/>
      <c r="N193" s="1130"/>
      <c r="O193" s="1130"/>
      <c r="P193" s="1130"/>
      <c r="Q193" s="1130"/>
      <c r="R193" s="1130"/>
      <c r="S193" s="1130"/>
      <c r="T193" s="318"/>
      <c r="U193" s="318"/>
      <c r="V193" s="318"/>
      <c r="W193" s="318"/>
      <c r="X193" s="1112"/>
      <c r="Y193" s="1112"/>
      <c r="Z193" s="1112">
        <f t="shared" si="35"/>
        <v>5</v>
      </c>
      <c r="AA193" s="1112">
        <f t="shared" si="35"/>
        <v>5</v>
      </c>
      <c r="AB193" s="1121">
        <f t="shared" si="40"/>
        <v>2.6562499999999999E-2</v>
      </c>
      <c r="AC193" s="1121">
        <f t="shared" si="41"/>
        <v>0.02</v>
      </c>
      <c r="AD193" s="1174"/>
      <c r="AE193" s="1129"/>
      <c r="AF193" s="1150"/>
      <c r="AG193" s="1150"/>
      <c r="AH193" s="1129">
        <v>85</v>
      </c>
      <c r="AI193" s="1129">
        <v>16</v>
      </c>
      <c r="AJ193" s="1144">
        <v>4</v>
      </c>
      <c r="AK193" s="1151"/>
    </row>
    <row r="194" spans="1:37" ht="15" customHeight="1" x14ac:dyDescent="0.25">
      <c r="A194" s="1129">
        <v>7</v>
      </c>
      <c r="B194" s="1129" t="s">
        <v>917</v>
      </c>
      <c r="C194" s="1151" t="s">
        <v>918</v>
      </c>
      <c r="D194" s="1128" t="s">
        <v>29</v>
      </c>
      <c r="E194" s="1171" t="s">
        <v>190</v>
      </c>
      <c r="F194" s="1171" t="s">
        <v>920</v>
      </c>
      <c r="G194" s="1108"/>
      <c r="H194" s="1130"/>
      <c r="I194" s="1130"/>
      <c r="J194" s="1130">
        <v>10</v>
      </c>
      <c r="K194" s="1130">
        <f t="shared" si="39"/>
        <v>10</v>
      </c>
      <c r="L194" s="1130"/>
      <c r="M194" s="1130"/>
      <c r="N194" s="1130"/>
      <c r="O194" s="1130"/>
      <c r="P194" s="1130"/>
      <c r="Q194" s="1130"/>
      <c r="R194" s="1130"/>
      <c r="S194" s="1130"/>
      <c r="T194" s="318"/>
      <c r="U194" s="318"/>
      <c r="V194" s="318"/>
      <c r="W194" s="318"/>
      <c r="X194" s="1112"/>
      <c r="Y194" s="1112"/>
      <c r="Z194" s="1112">
        <f t="shared" si="35"/>
        <v>10</v>
      </c>
      <c r="AA194" s="1112">
        <f t="shared" si="35"/>
        <v>10</v>
      </c>
      <c r="AB194" s="1121">
        <f t="shared" si="40"/>
        <v>5.3124999999999999E-2</v>
      </c>
      <c r="AC194" s="1121">
        <f t="shared" si="41"/>
        <v>0.04</v>
      </c>
      <c r="AD194" s="1174"/>
      <c r="AE194" s="1129"/>
      <c r="AF194" s="1150"/>
      <c r="AG194" s="1150"/>
      <c r="AH194" s="1129">
        <v>85</v>
      </c>
      <c r="AI194" s="1129">
        <v>16</v>
      </c>
      <c r="AJ194" s="1144">
        <v>4</v>
      </c>
      <c r="AK194" s="1151"/>
    </row>
    <row r="195" spans="1:37" ht="15" customHeight="1" x14ac:dyDescent="0.25">
      <c r="A195" s="1129">
        <v>8</v>
      </c>
      <c r="B195" s="1129" t="s">
        <v>917</v>
      </c>
      <c r="C195" s="1151" t="s">
        <v>918</v>
      </c>
      <c r="D195" s="1128" t="s">
        <v>29</v>
      </c>
      <c r="E195" s="1171" t="s">
        <v>59</v>
      </c>
      <c r="F195" s="1171" t="s">
        <v>155</v>
      </c>
      <c r="G195" s="1108"/>
      <c r="H195" s="1130"/>
      <c r="I195" s="1130"/>
      <c r="J195" s="1130">
        <v>3</v>
      </c>
      <c r="K195" s="1130">
        <f t="shared" si="39"/>
        <v>3</v>
      </c>
      <c r="L195" s="1130"/>
      <c r="M195" s="1130"/>
      <c r="N195" s="1130"/>
      <c r="O195" s="1130"/>
      <c r="P195" s="1130"/>
      <c r="Q195" s="1130"/>
      <c r="R195" s="1130"/>
      <c r="S195" s="1130"/>
      <c r="T195" s="318"/>
      <c r="U195" s="318"/>
      <c r="V195" s="318"/>
      <c r="W195" s="318"/>
      <c r="X195" s="1112"/>
      <c r="Y195" s="1112"/>
      <c r="Z195" s="1112">
        <f t="shared" si="35"/>
        <v>3</v>
      </c>
      <c r="AA195" s="1112">
        <f t="shared" si="35"/>
        <v>3</v>
      </c>
      <c r="AB195" s="1121">
        <f t="shared" si="40"/>
        <v>1.59375E-2</v>
      </c>
      <c r="AC195" s="1121">
        <f t="shared" si="41"/>
        <v>1.2E-2</v>
      </c>
      <c r="AD195" s="1174"/>
      <c r="AE195" s="1129"/>
      <c r="AF195" s="1150"/>
      <c r="AG195" s="1150"/>
      <c r="AH195" s="1129">
        <v>85</v>
      </c>
      <c r="AI195" s="1129">
        <v>16</v>
      </c>
      <c r="AJ195" s="1144">
        <v>4</v>
      </c>
      <c r="AK195" s="1151"/>
    </row>
    <row r="196" spans="1:37" ht="15" customHeight="1" x14ac:dyDescent="0.25">
      <c r="A196" s="1129">
        <v>9</v>
      </c>
      <c r="B196" s="1129" t="s">
        <v>917</v>
      </c>
      <c r="C196" s="1151" t="s">
        <v>918</v>
      </c>
      <c r="D196" s="1128" t="s">
        <v>29</v>
      </c>
      <c r="E196" s="1171" t="s">
        <v>158</v>
      </c>
      <c r="F196" s="1171" t="s">
        <v>192</v>
      </c>
      <c r="G196" s="1108"/>
      <c r="H196" s="1130"/>
      <c r="I196" s="1130"/>
      <c r="J196" s="1130">
        <v>8</v>
      </c>
      <c r="K196" s="1130">
        <f t="shared" si="39"/>
        <v>8</v>
      </c>
      <c r="L196" s="1130"/>
      <c r="M196" s="1130"/>
      <c r="N196" s="1130"/>
      <c r="O196" s="1130"/>
      <c r="P196" s="1130"/>
      <c r="Q196" s="1130"/>
      <c r="R196" s="1130"/>
      <c r="S196" s="1130"/>
      <c r="T196" s="318"/>
      <c r="U196" s="318"/>
      <c r="V196" s="318"/>
      <c r="W196" s="318"/>
      <c r="X196" s="1112"/>
      <c r="Y196" s="1112"/>
      <c r="Z196" s="1112">
        <f t="shared" si="35"/>
        <v>8</v>
      </c>
      <c r="AA196" s="1112">
        <f t="shared" si="35"/>
        <v>8</v>
      </c>
      <c r="AB196" s="1121">
        <f t="shared" si="40"/>
        <v>4.2500000000000003E-2</v>
      </c>
      <c r="AC196" s="1121">
        <f t="shared" si="41"/>
        <v>3.2000000000000001E-2</v>
      </c>
      <c r="AD196" s="1174"/>
      <c r="AE196" s="1129"/>
      <c r="AF196" s="1150"/>
      <c r="AG196" s="1150"/>
      <c r="AH196" s="1129">
        <v>85</v>
      </c>
      <c r="AI196" s="1129">
        <v>16</v>
      </c>
      <c r="AJ196" s="1144">
        <v>4</v>
      </c>
      <c r="AK196" s="1151"/>
    </row>
    <row r="197" spans="1:37" s="1132" customFormat="1" ht="15" customHeight="1" x14ac:dyDescent="0.25">
      <c r="A197" s="1108"/>
      <c r="B197" s="1146"/>
      <c r="C197" s="1126" t="s">
        <v>30</v>
      </c>
      <c r="D197" s="1109" t="s">
        <v>29</v>
      </c>
      <c r="E197" s="1108"/>
      <c r="F197" s="1108"/>
      <c r="G197" s="1108"/>
      <c r="H197" s="1111"/>
      <c r="I197" s="1111"/>
      <c r="J197" s="1111">
        <f>SUM(J188:J196)</f>
        <v>66</v>
      </c>
      <c r="K197" s="1111">
        <f t="shared" si="39"/>
        <v>66</v>
      </c>
      <c r="L197" s="1111"/>
      <c r="M197" s="1111"/>
      <c r="N197" s="1111"/>
      <c r="O197" s="1111"/>
      <c r="P197" s="1111"/>
      <c r="Q197" s="1111"/>
      <c r="R197" s="1111"/>
      <c r="S197" s="1111"/>
      <c r="T197" s="367"/>
      <c r="U197" s="367"/>
      <c r="V197" s="367"/>
      <c r="W197" s="367"/>
      <c r="X197" s="1120"/>
      <c r="Y197" s="1120"/>
      <c r="Z197" s="1120">
        <f t="shared" si="35"/>
        <v>66</v>
      </c>
      <c r="AA197" s="1120">
        <f t="shared" si="35"/>
        <v>66</v>
      </c>
      <c r="AB197" s="1113">
        <f t="shared" si="40"/>
        <v>0.35062500000000002</v>
      </c>
      <c r="AC197" s="1113">
        <f t="shared" si="41"/>
        <v>0.26400000000000001</v>
      </c>
      <c r="AD197" s="1175"/>
      <c r="AE197" s="1108"/>
      <c r="AF197" s="1126"/>
      <c r="AG197" s="1126"/>
      <c r="AH197" s="1108">
        <v>85</v>
      </c>
      <c r="AI197" s="1108">
        <v>16</v>
      </c>
      <c r="AJ197" s="1145">
        <v>4</v>
      </c>
      <c r="AK197" s="1146"/>
    </row>
    <row r="198" spans="1:37" ht="15" customHeight="1" x14ac:dyDescent="0.25">
      <c r="A198" s="1129">
        <v>1</v>
      </c>
      <c r="B198" s="1129" t="s">
        <v>921</v>
      </c>
      <c r="C198" s="1151" t="s">
        <v>922</v>
      </c>
      <c r="D198" s="1128" t="s">
        <v>29</v>
      </c>
      <c r="E198" s="1129">
        <v>1</v>
      </c>
      <c r="F198" s="1148">
        <v>94</v>
      </c>
      <c r="G198" s="1108"/>
      <c r="H198" s="1130"/>
      <c r="I198" s="1130"/>
      <c r="J198" s="1130">
        <v>8</v>
      </c>
      <c r="K198" s="1130">
        <f t="shared" si="39"/>
        <v>8</v>
      </c>
      <c r="L198" s="1130"/>
      <c r="M198" s="1130"/>
      <c r="N198" s="1130"/>
      <c r="O198" s="1130"/>
      <c r="P198" s="1130"/>
      <c r="Q198" s="1130"/>
      <c r="R198" s="1130"/>
      <c r="S198" s="1130"/>
      <c r="T198" s="318"/>
      <c r="U198" s="318"/>
      <c r="V198" s="318"/>
      <c r="W198" s="318"/>
      <c r="X198" s="1112"/>
      <c r="Y198" s="1112"/>
      <c r="Z198" s="1112">
        <f t="shared" si="35"/>
        <v>8</v>
      </c>
      <c r="AA198" s="1112">
        <f t="shared" si="35"/>
        <v>8</v>
      </c>
      <c r="AB198" s="1121">
        <f t="shared" si="40"/>
        <v>3.7499999999999999E-2</v>
      </c>
      <c r="AC198" s="1121">
        <f t="shared" si="41"/>
        <v>2.5600000000000001E-2</v>
      </c>
      <c r="AD198" s="1174"/>
      <c r="AE198" s="1129"/>
      <c r="AF198" s="1150"/>
      <c r="AG198" s="1150"/>
      <c r="AH198" s="1129">
        <v>75</v>
      </c>
      <c r="AI198" s="1129">
        <v>16</v>
      </c>
      <c r="AJ198" s="1144">
        <v>3.2</v>
      </c>
      <c r="AK198" s="1151"/>
    </row>
    <row r="199" spans="1:37" ht="15" customHeight="1" x14ac:dyDescent="0.25">
      <c r="A199" s="1129">
        <v>2</v>
      </c>
      <c r="B199" s="1129" t="s">
        <v>921</v>
      </c>
      <c r="C199" s="1151" t="s">
        <v>922</v>
      </c>
      <c r="D199" s="1128" t="s">
        <v>29</v>
      </c>
      <c r="E199" s="1129">
        <v>1</v>
      </c>
      <c r="F199" s="1171" t="s">
        <v>95</v>
      </c>
      <c r="G199" s="1108"/>
      <c r="H199" s="1130"/>
      <c r="I199" s="1130"/>
      <c r="J199" s="1130">
        <v>6</v>
      </c>
      <c r="K199" s="1130">
        <f t="shared" si="39"/>
        <v>6</v>
      </c>
      <c r="L199" s="1130"/>
      <c r="M199" s="1130"/>
      <c r="N199" s="1130"/>
      <c r="O199" s="1130"/>
      <c r="P199" s="1130"/>
      <c r="Q199" s="1130"/>
      <c r="R199" s="1130"/>
      <c r="S199" s="1130"/>
      <c r="T199" s="318"/>
      <c r="U199" s="318"/>
      <c r="V199" s="318"/>
      <c r="W199" s="318"/>
      <c r="X199" s="1112"/>
      <c r="Y199" s="1112"/>
      <c r="Z199" s="1112">
        <f t="shared" si="35"/>
        <v>6</v>
      </c>
      <c r="AA199" s="1112">
        <f t="shared" si="35"/>
        <v>6</v>
      </c>
      <c r="AB199" s="1121">
        <f t="shared" si="40"/>
        <v>2.8125000000000001E-2</v>
      </c>
      <c r="AC199" s="1121">
        <f t="shared" si="41"/>
        <v>1.9200000000000002E-2</v>
      </c>
      <c r="AD199" s="1174"/>
      <c r="AE199" s="1129"/>
      <c r="AF199" s="1150"/>
      <c r="AG199" s="1150"/>
      <c r="AH199" s="1129">
        <v>75</v>
      </c>
      <c r="AI199" s="1129">
        <v>16</v>
      </c>
      <c r="AJ199" s="1144">
        <v>3.2</v>
      </c>
      <c r="AK199" s="1151"/>
    </row>
    <row r="200" spans="1:37" ht="15" customHeight="1" x14ac:dyDescent="0.25">
      <c r="A200" s="1129">
        <v>3</v>
      </c>
      <c r="B200" s="1129" t="s">
        <v>921</v>
      </c>
      <c r="C200" s="1151" t="s">
        <v>922</v>
      </c>
      <c r="D200" s="1128" t="s">
        <v>29</v>
      </c>
      <c r="E200" s="1129">
        <v>1</v>
      </c>
      <c r="F200" s="1171" t="s">
        <v>42</v>
      </c>
      <c r="G200" s="1108"/>
      <c r="H200" s="1130"/>
      <c r="I200" s="1130"/>
      <c r="J200" s="1130">
        <v>10</v>
      </c>
      <c r="K200" s="1130">
        <f t="shared" si="39"/>
        <v>10</v>
      </c>
      <c r="L200" s="1130"/>
      <c r="M200" s="1130"/>
      <c r="N200" s="1130"/>
      <c r="O200" s="1130"/>
      <c r="P200" s="1130"/>
      <c r="Q200" s="1130"/>
      <c r="R200" s="1130"/>
      <c r="S200" s="1130"/>
      <c r="T200" s="318"/>
      <c r="U200" s="318"/>
      <c r="V200" s="318"/>
      <c r="W200" s="318"/>
      <c r="X200" s="1112"/>
      <c r="Y200" s="1112"/>
      <c r="Z200" s="1112">
        <f t="shared" si="35"/>
        <v>10</v>
      </c>
      <c r="AA200" s="1112">
        <f t="shared" si="35"/>
        <v>10</v>
      </c>
      <c r="AB200" s="1121">
        <f t="shared" si="40"/>
        <v>4.6875E-2</v>
      </c>
      <c r="AC200" s="1121">
        <f t="shared" si="41"/>
        <v>3.2000000000000001E-2</v>
      </c>
      <c r="AD200" s="1174"/>
      <c r="AE200" s="1129"/>
      <c r="AF200" s="1150"/>
      <c r="AG200" s="1150"/>
      <c r="AH200" s="1129">
        <v>75</v>
      </c>
      <c r="AI200" s="1129">
        <v>16</v>
      </c>
      <c r="AJ200" s="1144">
        <v>3.2</v>
      </c>
      <c r="AK200" s="1151"/>
    </row>
    <row r="201" spans="1:37" s="1132" customFormat="1" ht="15" customHeight="1" x14ac:dyDescent="0.25">
      <c r="A201" s="1108"/>
      <c r="B201" s="1146"/>
      <c r="C201" s="1126" t="s">
        <v>30</v>
      </c>
      <c r="D201" s="1109" t="s">
        <v>29</v>
      </c>
      <c r="E201" s="1108"/>
      <c r="F201" s="1108"/>
      <c r="G201" s="1108"/>
      <c r="H201" s="1111"/>
      <c r="I201" s="1111"/>
      <c r="J201" s="1111">
        <f>SUM(J198:J200)</f>
        <v>24</v>
      </c>
      <c r="K201" s="1111">
        <f t="shared" si="39"/>
        <v>24</v>
      </c>
      <c r="L201" s="1111"/>
      <c r="M201" s="1111"/>
      <c r="N201" s="1111"/>
      <c r="O201" s="1111"/>
      <c r="P201" s="1111"/>
      <c r="Q201" s="1111"/>
      <c r="R201" s="1111"/>
      <c r="S201" s="1111"/>
      <c r="T201" s="367"/>
      <c r="U201" s="367"/>
      <c r="V201" s="367"/>
      <c r="W201" s="367"/>
      <c r="X201" s="1120"/>
      <c r="Y201" s="1120"/>
      <c r="Z201" s="1120">
        <f t="shared" si="35"/>
        <v>24</v>
      </c>
      <c r="AA201" s="1120">
        <f t="shared" si="35"/>
        <v>24</v>
      </c>
      <c r="AB201" s="1113">
        <f t="shared" si="40"/>
        <v>0.1125</v>
      </c>
      <c r="AC201" s="1113">
        <f t="shared" si="41"/>
        <v>7.6800000000000007E-2</v>
      </c>
      <c r="AD201" s="1175"/>
      <c r="AE201" s="1108"/>
      <c r="AF201" s="1126"/>
      <c r="AG201" s="1126"/>
      <c r="AH201" s="1108">
        <v>75</v>
      </c>
      <c r="AI201" s="1108">
        <v>16</v>
      </c>
      <c r="AJ201" s="1145">
        <v>3.2</v>
      </c>
      <c r="AK201" s="1146"/>
    </row>
    <row r="202" spans="1:37" ht="15" customHeight="1" x14ac:dyDescent="0.25">
      <c r="A202" s="1129">
        <v>1</v>
      </c>
      <c r="B202" s="1146"/>
      <c r="C202" s="1151" t="s">
        <v>159</v>
      </c>
      <c r="D202" s="1128" t="s">
        <v>29</v>
      </c>
      <c r="E202" s="1129">
        <v>3</v>
      </c>
      <c r="F202" s="1171" t="s">
        <v>923</v>
      </c>
      <c r="G202" s="1108"/>
      <c r="H202" s="1130"/>
      <c r="I202" s="1130"/>
      <c r="J202" s="1130">
        <v>15</v>
      </c>
      <c r="K202" s="1130">
        <f t="shared" si="39"/>
        <v>15</v>
      </c>
      <c r="L202" s="1130"/>
      <c r="M202" s="1130"/>
      <c r="N202" s="1130"/>
      <c r="O202" s="1130"/>
      <c r="P202" s="1130"/>
      <c r="Q202" s="1130"/>
      <c r="R202" s="1130"/>
      <c r="S202" s="1130"/>
      <c r="T202" s="318"/>
      <c r="U202" s="318"/>
      <c r="V202" s="318"/>
      <c r="W202" s="318"/>
      <c r="X202" s="1112"/>
      <c r="Y202" s="1112"/>
      <c r="Z202" s="1112">
        <f t="shared" si="35"/>
        <v>15</v>
      </c>
      <c r="AA202" s="1112">
        <f t="shared" si="35"/>
        <v>15</v>
      </c>
      <c r="AB202" s="1121">
        <f t="shared" si="40"/>
        <v>7.4999999999999997E-3</v>
      </c>
      <c r="AC202" s="1121">
        <f t="shared" si="41"/>
        <v>2.6999999999999997E-3</v>
      </c>
      <c r="AD202" s="1149" t="s">
        <v>103</v>
      </c>
      <c r="AE202" s="1129"/>
      <c r="AF202" s="1150"/>
      <c r="AG202" s="1150"/>
      <c r="AH202" s="1129">
        <v>1</v>
      </c>
      <c r="AI202" s="1129">
        <v>2</v>
      </c>
      <c r="AJ202" s="1144">
        <v>0.18</v>
      </c>
      <c r="AK202" s="1151"/>
    </row>
    <row r="203" spans="1:37" ht="15" customHeight="1" x14ac:dyDescent="0.25">
      <c r="A203" s="1129">
        <v>2</v>
      </c>
      <c r="B203" s="1146"/>
      <c r="C203" s="1151" t="s">
        <v>159</v>
      </c>
      <c r="D203" s="1128" t="s">
        <v>29</v>
      </c>
      <c r="E203" s="1129">
        <v>1</v>
      </c>
      <c r="F203" s="1171" t="s">
        <v>42</v>
      </c>
      <c r="G203" s="1129">
        <v>253</v>
      </c>
      <c r="H203" s="1130"/>
      <c r="I203" s="1130"/>
      <c r="J203" s="1130">
        <v>8</v>
      </c>
      <c r="K203" s="1130">
        <f t="shared" si="39"/>
        <v>8</v>
      </c>
      <c r="L203" s="1130"/>
      <c r="M203" s="1130"/>
      <c r="N203" s="1130"/>
      <c r="O203" s="1130"/>
      <c r="P203" s="1130"/>
      <c r="Q203" s="1130"/>
      <c r="R203" s="1130"/>
      <c r="S203" s="1130"/>
      <c r="T203" s="318"/>
      <c r="U203" s="318"/>
      <c r="V203" s="318"/>
      <c r="W203" s="318"/>
      <c r="X203" s="1112"/>
      <c r="Y203" s="1112"/>
      <c r="Z203" s="1112">
        <f t="shared" si="35"/>
        <v>8</v>
      </c>
      <c r="AA203" s="1112">
        <f t="shared" si="35"/>
        <v>8</v>
      </c>
      <c r="AB203" s="1121">
        <f t="shared" si="40"/>
        <v>4.0000000000000001E-3</v>
      </c>
      <c r="AC203" s="1121">
        <f t="shared" si="41"/>
        <v>1.4399999999999999E-3</v>
      </c>
      <c r="AD203" s="1149" t="s">
        <v>103</v>
      </c>
      <c r="AE203" s="1129"/>
      <c r="AF203" s="1150"/>
      <c r="AG203" s="1150"/>
      <c r="AH203" s="1129">
        <v>1</v>
      </c>
      <c r="AI203" s="1129">
        <v>2</v>
      </c>
      <c r="AJ203" s="1144">
        <v>0.18</v>
      </c>
      <c r="AK203" s="1151"/>
    </row>
    <row r="204" spans="1:37" ht="15" customHeight="1" x14ac:dyDescent="0.25">
      <c r="A204" s="1129">
        <v>3</v>
      </c>
      <c r="B204" s="1146"/>
      <c r="C204" s="1151" t="s">
        <v>159</v>
      </c>
      <c r="D204" s="1128" t="s">
        <v>29</v>
      </c>
      <c r="E204" s="1129">
        <v>10</v>
      </c>
      <c r="F204" s="1171" t="s">
        <v>42</v>
      </c>
      <c r="G204" s="1129">
        <v>253</v>
      </c>
      <c r="H204" s="1130"/>
      <c r="I204" s="1130"/>
      <c r="J204" s="1130">
        <v>8</v>
      </c>
      <c r="K204" s="1130">
        <f t="shared" si="39"/>
        <v>8</v>
      </c>
      <c r="L204" s="1130"/>
      <c r="M204" s="1130"/>
      <c r="N204" s="1130"/>
      <c r="O204" s="1130"/>
      <c r="P204" s="1130"/>
      <c r="Q204" s="1130"/>
      <c r="R204" s="1130"/>
      <c r="S204" s="1130"/>
      <c r="T204" s="318"/>
      <c r="U204" s="318"/>
      <c r="V204" s="318"/>
      <c r="W204" s="318"/>
      <c r="X204" s="1112"/>
      <c r="Y204" s="1112"/>
      <c r="Z204" s="1112">
        <f t="shared" si="35"/>
        <v>8</v>
      </c>
      <c r="AA204" s="1112">
        <f t="shared" si="35"/>
        <v>8</v>
      </c>
      <c r="AB204" s="1121">
        <f t="shared" si="40"/>
        <v>4.0000000000000001E-3</v>
      </c>
      <c r="AC204" s="1121">
        <f t="shared" si="41"/>
        <v>1.4399999999999999E-3</v>
      </c>
      <c r="AD204" s="1149" t="s">
        <v>103</v>
      </c>
      <c r="AE204" s="1129"/>
      <c r="AF204" s="1150"/>
      <c r="AG204" s="1150"/>
      <c r="AH204" s="1129">
        <v>1</v>
      </c>
      <c r="AI204" s="1129">
        <v>2</v>
      </c>
      <c r="AJ204" s="1144">
        <v>0.18</v>
      </c>
      <c r="AK204" s="1151"/>
    </row>
    <row r="205" spans="1:37" ht="15" customHeight="1" x14ac:dyDescent="0.25">
      <c r="A205" s="1129">
        <v>4</v>
      </c>
      <c r="B205" s="1146"/>
      <c r="C205" s="1151" t="s">
        <v>159</v>
      </c>
      <c r="D205" s="1128" t="s">
        <v>29</v>
      </c>
      <c r="E205" s="1129">
        <v>32</v>
      </c>
      <c r="F205" s="1171" t="s">
        <v>41</v>
      </c>
      <c r="G205" s="1129"/>
      <c r="H205" s="1130"/>
      <c r="I205" s="1130"/>
      <c r="J205" s="1130">
        <v>4</v>
      </c>
      <c r="K205" s="1130">
        <f t="shared" si="39"/>
        <v>4</v>
      </c>
      <c r="L205" s="1130"/>
      <c r="M205" s="1130"/>
      <c r="N205" s="1130"/>
      <c r="O205" s="1130"/>
      <c r="P205" s="1130"/>
      <c r="Q205" s="1130"/>
      <c r="R205" s="1130"/>
      <c r="S205" s="1130"/>
      <c r="T205" s="318"/>
      <c r="U205" s="318"/>
      <c r="V205" s="318"/>
      <c r="W205" s="318"/>
      <c r="X205" s="1112"/>
      <c r="Y205" s="1112"/>
      <c r="Z205" s="1112">
        <f t="shared" si="35"/>
        <v>4</v>
      </c>
      <c r="AA205" s="1112">
        <f t="shared" si="35"/>
        <v>4</v>
      </c>
      <c r="AB205" s="1121">
        <f t="shared" si="40"/>
        <v>2E-3</v>
      </c>
      <c r="AC205" s="1121">
        <f t="shared" si="41"/>
        <v>7.1999999999999994E-4</v>
      </c>
      <c r="AD205" s="1149" t="s">
        <v>103</v>
      </c>
      <c r="AE205" s="1129"/>
      <c r="AF205" s="1150"/>
      <c r="AG205" s="1150"/>
      <c r="AH205" s="1129">
        <v>1</v>
      </c>
      <c r="AI205" s="1129">
        <v>2</v>
      </c>
      <c r="AJ205" s="1144">
        <v>0.18</v>
      </c>
      <c r="AK205" s="1151"/>
    </row>
    <row r="206" spans="1:37" ht="15" customHeight="1" x14ac:dyDescent="0.25">
      <c r="A206" s="1129">
        <v>5</v>
      </c>
      <c r="B206" s="1146"/>
      <c r="C206" s="1151" t="s">
        <v>159</v>
      </c>
      <c r="D206" s="1128" t="s">
        <v>29</v>
      </c>
      <c r="E206" s="1129">
        <v>33</v>
      </c>
      <c r="F206" s="1171" t="s">
        <v>155</v>
      </c>
      <c r="G206" s="1108"/>
      <c r="H206" s="1130"/>
      <c r="I206" s="1130"/>
      <c r="J206" s="1130">
        <v>9</v>
      </c>
      <c r="K206" s="1130">
        <f t="shared" si="39"/>
        <v>9</v>
      </c>
      <c r="L206" s="1130"/>
      <c r="M206" s="1130"/>
      <c r="N206" s="1130"/>
      <c r="O206" s="1130"/>
      <c r="P206" s="1130"/>
      <c r="Q206" s="1130"/>
      <c r="R206" s="1130"/>
      <c r="S206" s="1130"/>
      <c r="T206" s="318"/>
      <c r="U206" s="318"/>
      <c r="V206" s="318"/>
      <c r="W206" s="318"/>
      <c r="X206" s="1112"/>
      <c r="Y206" s="1112"/>
      <c r="Z206" s="1112">
        <f t="shared" si="35"/>
        <v>9</v>
      </c>
      <c r="AA206" s="1112">
        <f t="shared" si="35"/>
        <v>9</v>
      </c>
      <c r="AB206" s="1121">
        <f t="shared" si="40"/>
        <v>4.4999999999999997E-3</v>
      </c>
      <c r="AC206" s="1121">
        <f t="shared" si="41"/>
        <v>1.6199999999999999E-3</v>
      </c>
      <c r="AD206" s="1149" t="s">
        <v>103</v>
      </c>
      <c r="AE206" s="1129"/>
      <c r="AF206" s="1150"/>
      <c r="AG206" s="1150"/>
      <c r="AH206" s="1129">
        <v>1</v>
      </c>
      <c r="AI206" s="1129">
        <v>2</v>
      </c>
      <c r="AJ206" s="1144">
        <v>0.18</v>
      </c>
      <c r="AK206" s="1151"/>
    </row>
    <row r="207" spans="1:37" ht="15" customHeight="1" x14ac:dyDescent="0.25">
      <c r="A207" s="1129">
        <v>6</v>
      </c>
      <c r="B207" s="1146"/>
      <c r="C207" s="1151" t="s">
        <v>159</v>
      </c>
      <c r="D207" s="1128" t="s">
        <v>29</v>
      </c>
      <c r="E207" s="1129" t="s">
        <v>160</v>
      </c>
      <c r="F207" s="1171" t="s">
        <v>192</v>
      </c>
      <c r="G207" s="1108"/>
      <c r="H207" s="1130"/>
      <c r="I207" s="1130"/>
      <c r="J207" s="1130">
        <v>3</v>
      </c>
      <c r="K207" s="1130">
        <f t="shared" si="39"/>
        <v>3</v>
      </c>
      <c r="L207" s="1130"/>
      <c r="M207" s="1130"/>
      <c r="N207" s="1130"/>
      <c r="O207" s="1130"/>
      <c r="P207" s="1130"/>
      <c r="Q207" s="1130"/>
      <c r="R207" s="1130"/>
      <c r="S207" s="1130"/>
      <c r="T207" s="318"/>
      <c r="U207" s="318"/>
      <c r="V207" s="318"/>
      <c r="W207" s="318"/>
      <c r="X207" s="1112"/>
      <c r="Y207" s="1112"/>
      <c r="Z207" s="1112">
        <f t="shared" si="35"/>
        <v>3</v>
      </c>
      <c r="AA207" s="1112">
        <f t="shared" si="35"/>
        <v>3</v>
      </c>
      <c r="AB207" s="1121">
        <f t="shared" si="40"/>
        <v>1.5E-3</v>
      </c>
      <c r="AC207" s="1121">
        <f t="shared" si="41"/>
        <v>5.4000000000000001E-4</v>
      </c>
      <c r="AD207" s="1149" t="s">
        <v>103</v>
      </c>
      <c r="AE207" s="1129"/>
      <c r="AF207" s="1150"/>
      <c r="AG207" s="1150"/>
      <c r="AH207" s="1129">
        <v>1</v>
      </c>
      <c r="AI207" s="1129">
        <v>2</v>
      </c>
      <c r="AJ207" s="1144">
        <v>0.18</v>
      </c>
      <c r="AK207" s="1151"/>
    </row>
    <row r="208" spans="1:37" s="1132" customFormat="1" ht="15" customHeight="1" x14ac:dyDescent="0.25">
      <c r="A208" s="1108"/>
      <c r="B208" s="1146"/>
      <c r="C208" s="1126" t="s">
        <v>30</v>
      </c>
      <c r="D208" s="1109" t="s">
        <v>29</v>
      </c>
      <c r="E208" s="1108"/>
      <c r="F208" s="1108"/>
      <c r="G208" s="1108"/>
      <c r="H208" s="1111"/>
      <c r="I208" s="1111"/>
      <c r="J208" s="1111">
        <f>SUM(J202:J207)</f>
        <v>47</v>
      </c>
      <c r="K208" s="1111">
        <f t="shared" si="39"/>
        <v>47</v>
      </c>
      <c r="L208" s="1111"/>
      <c r="M208" s="1111"/>
      <c r="N208" s="1111"/>
      <c r="O208" s="1111"/>
      <c r="P208" s="1111"/>
      <c r="Q208" s="1111"/>
      <c r="R208" s="1111"/>
      <c r="S208" s="1111"/>
      <c r="T208" s="367"/>
      <c r="U208" s="367"/>
      <c r="V208" s="367"/>
      <c r="W208" s="367"/>
      <c r="X208" s="1120"/>
      <c r="Y208" s="1120"/>
      <c r="Z208" s="1120">
        <f t="shared" si="35"/>
        <v>47</v>
      </c>
      <c r="AA208" s="1120">
        <f t="shared" si="35"/>
        <v>47</v>
      </c>
      <c r="AB208" s="1113">
        <f t="shared" si="40"/>
        <v>2.35E-2</v>
      </c>
      <c r="AC208" s="1113">
        <f t="shared" si="41"/>
        <v>8.4599999999999988E-3</v>
      </c>
      <c r="AD208" s="1152" t="s">
        <v>103</v>
      </c>
      <c r="AE208" s="1108"/>
      <c r="AF208" s="1126"/>
      <c r="AG208" s="1126"/>
      <c r="AH208" s="1108">
        <v>1</v>
      </c>
      <c r="AI208" s="1108">
        <v>2</v>
      </c>
      <c r="AJ208" s="1145">
        <v>0.18</v>
      </c>
      <c r="AK208" s="1146"/>
    </row>
    <row r="209" spans="1:37" ht="15" customHeight="1" x14ac:dyDescent="0.25">
      <c r="A209" s="1129">
        <v>1</v>
      </c>
      <c r="B209" s="1129" t="s">
        <v>924</v>
      </c>
      <c r="C209" s="1151" t="s">
        <v>161</v>
      </c>
      <c r="D209" s="1128" t="s">
        <v>29</v>
      </c>
      <c r="E209" s="1129">
        <v>6</v>
      </c>
      <c r="F209" s="1171" t="s">
        <v>77</v>
      </c>
      <c r="G209" s="1108"/>
      <c r="H209" s="1130"/>
      <c r="I209" s="1130"/>
      <c r="J209" s="1130">
        <v>90</v>
      </c>
      <c r="K209" s="1130">
        <f>SUM(J209,M209,L209)</f>
        <v>90</v>
      </c>
      <c r="L209" s="1130"/>
      <c r="M209" s="1130"/>
      <c r="N209" s="1130"/>
      <c r="O209" s="1130"/>
      <c r="P209" s="1130"/>
      <c r="Q209" s="1130"/>
      <c r="R209" s="1130"/>
      <c r="S209" s="1130"/>
      <c r="T209" s="318"/>
      <c r="U209" s="318"/>
      <c r="V209" s="318"/>
      <c r="W209" s="318"/>
      <c r="X209" s="1112"/>
      <c r="Y209" s="1112"/>
      <c r="Z209" s="1112">
        <f t="shared" si="35"/>
        <v>90</v>
      </c>
      <c r="AA209" s="1112">
        <f t="shared" si="35"/>
        <v>90</v>
      </c>
      <c r="AB209" s="1121">
        <f>(AA209*AH209/1000)/AI209</f>
        <v>3.2142857142857147E-3</v>
      </c>
      <c r="AC209" s="1121">
        <f>AA209*AJ209/1000</f>
        <v>8.9999999999999998E-4</v>
      </c>
      <c r="AD209" s="1149" t="s">
        <v>103</v>
      </c>
      <c r="AE209" s="1129"/>
      <c r="AF209" s="1150"/>
      <c r="AG209" s="1150"/>
      <c r="AH209" s="1129">
        <v>15</v>
      </c>
      <c r="AI209" s="1129">
        <v>420</v>
      </c>
      <c r="AJ209" s="1144">
        <v>0.01</v>
      </c>
      <c r="AK209" s="1151"/>
    </row>
    <row r="210" spans="1:37" ht="15" customHeight="1" x14ac:dyDescent="0.25">
      <c r="A210" s="1129">
        <v>2</v>
      </c>
      <c r="B210" s="1129" t="s">
        <v>924</v>
      </c>
      <c r="C210" s="1151" t="s">
        <v>161</v>
      </c>
      <c r="D210" s="1128" t="s">
        <v>29</v>
      </c>
      <c r="E210" s="1129">
        <v>6</v>
      </c>
      <c r="F210" s="1171" t="s">
        <v>68</v>
      </c>
      <c r="G210" s="1108"/>
      <c r="H210" s="1130"/>
      <c r="I210" s="1130"/>
      <c r="J210" s="1130">
        <v>10</v>
      </c>
      <c r="K210" s="1130">
        <f t="shared" ref="K210:K221" si="42">SUM(J210,M210,L210)</f>
        <v>10</v>
      </c>
      <c r="L210" s="1130"/>
      <c r="M210" s="1130"/>
      <c r="N210" s="1130"/>
      <c r="O210" s="1130"/>
      <c r="P210" s="1130"/>
      <c r="Q210" s="1130"/>
      <c r="R210" s="1130"/>
      <c r="S210" s="1130"/>
      <c r="T210" s="318"/>
      <c r="U210" s="318"/>
      <c r="V210" s="318"/>
      <c r="W210" s="318"/>
      <c r="X210" s="1112"/>
      <c r="Y210" s="1112"/>
      <c r="Z210" s="1112">
        <f t="shared" si="35"/>
        <v>10</v>
      </c>
      <c r="AA210" s="1112">
        <f t="shared" si="35"/>
        <v>10</v>
      </c>
      <c r="AB210" s="1121">
        <f t="shared" ref="AB210:AB221" si="43">(AA210*AH210/1000)/AI210</f>
        <v>3.5714285714285714E-4</v>
      </c>
      <c r="AC210" s="1121">
        <f t="shared" ref="AC210:AC221" si="44">AA210*AJ210/1000</f>
        <v>1E-4</v>
      </c>
      <c r="AD210" s="1149" t="s">
        <v>103</v>
      </c>
      <c r="AE210" s="1129"/>
      <c r="AF210" s="1150"/>
      <c r="AG210" s="1150"/>
      <c r="AH210" s="1129">
        <v>15</v>
      </c>
      <c r="AI210" s="1129">
        <v>420</v>
      </c>
      <c r="AJ210" s="1144">
        <v>0.01</v>
      </c>
      <c r="AK210" s="1151"/>
    </row>
    <row r="211" spans="1:37" ht="15" customHeight="1" x14ac:dyDescent="0.25">
      <c r="A211" s="1129">
        <v>3</v>
      </c>
      <c r="B211" s="1129" t="s">
        <v>924</v>
      </c>
      <c r="C211" s="1151" t="s">
        <v>161</v>
      </c>
      <c r="D211" s="1128" t="s">
        <v>29</v>
      </c>
      <c r="E211" s="1129">
        <v>1</v>
      </c>
      <c r="F211" s="1171" t="s">
        <v>491</v>
      </c>
      <c r="G211" s="1129"/>
      <c r="H211" s="1130"/>
      <c r="I211" s="1130"/>
      <c r="J211" s="1130">
        <v>328</v>
      </c>
      <c r="K211" s="1130">
        <f t="shared" si="42"/>
        <v>328</v>
      </c>
      <c r="L211" s="1130"/>
      <c r="M211" s="1130"/>
      <c r="N211" s="1130"/>
      <c r="O211" s="1130"/>
      <c r="P211" s="1130"/>
      <c r="Q211" s="1130"/>
      <c r="R211" s="1130"/>
      <c r="S211" s="1130"/>
      <c r="T211" s="318"/>
      <c r="U211" s="318"/>
      <c r="V211" s="318"/>
      <c r="W211" s="318"/>
      <c r="X211" s="1112"/>
      <c r="Y211" s="1112"/>
      <c r="Z211" s="1112">
        <f t="shared" si="35"/>
        <v>328</v>
      </c>
      <c r="AA211" s="1112">
        <f t="shared" si="35"/>
        <v>328</v>
      </c>
      <c r="AB211" s="1121">
        <f t="shared" si="43"/>
        <v>1.1714285714285714E-2</v>
      </c>
      <c r="AC211" s="1121">
        <f t="shared" si="44"/>
        <v>3.2800000000000004E-3</v>
      </c>
      <c r="AD211" s="1149" t="s">
        <v>103</v>
      </c>
      <c r="AE211" s="1129"/>
      <c r="AF211" s="1150"/>
      <c r="AG211" s="1150"/>
      <c r="AH211" s="1129">
        <v>15</v>
      </c>
      <c r="AI211" s="1129">
        <v>420</v>
      </c>
      <c r="AJ211" s="1144">
        <v>0.01</v>
      </c>
      <c r="AK211" s="1151"/>
    </row>
    <row r="212" spans="1:37" ht="15" customHeight="1" x14ac:dyDescent="0.25">
      <c r="A212" s="1129">
        <v>4</v>
      </c>
      <c r="B212" s="1129" t="s">
        <v>924</v>
      </c>
      <c r="C212" s="1151" t="s">
        <v>161</v>
      </c>
      <c r="D212" s="1128" t="s">
        <v>29</v>
      </c>
      <c r="E212" s="1129">
        <v>3</v>
      </c>
      <c r="F212" s="1171" t="s">
        <v>133</v>
      </c>
      <c r="G212" s="1108"/>
      <c r="H212" s="1130"/>
      <c r="I212" s="1130"/>
      <c r="J212" s="1130">
        <v>96</v>
      </c>
      <c r="K212" s="1130">
        <f t="shared" si="42"/>
        <v>96</v>
      </c>
      <c r="L212" s="1130"/>
      <c r="M212" s="1130"/>
      <c r="N212" s="1130"/>
      <c r="O212" s="1130"/>
      <c r="P212" s="1130"/>
      <c r="Q212" s="1130"/>
      <c r="R212" s="1130"/>
      <c r="S212" s="1130"/>
      <c r="T212" s="318"/>
      <c r="U212" s="318"/>
      <c r="V212" s="318"/>
      <c r="W212" s="318"/>
      <c r="X212" s="1112"/>
      <c r="Y212" s="1112"/>
      <c r="Z212" s="1112">
        <f t="shared" si="35"/>
        <v>96</v>
      </c>
      <c r="AA212" s="1112">
        <f t="shared" si="35"/>
        <v>96</v>
      </c>
      <c r="AB212" s="1121">
        <f t="shared" si="43"/>
        <v>3.4285714285714284E-3</v>
      </c>
      <c r="AC212" s="1121">
        <f t="shared" si="44"/>
        <v>9.5999999999999992E-4</v>
      </c>
      <c r="AD212" s="1149" t="s">
        <v>103</v>
      </c>
      <c r="AE212" s="1129"/>
      <c r="AF212" s="1150"/>
      <c r="AG212" s="1150"/>
      <c r="AH212" s="1129">
        <v>15</v>
      </c>
      <c r="AI212" s="1129">
        <v>420</v>
      </c>
      <c r="AJ212" s="1144">
        <v>0.01</v>
      </c>
      <c r="AK212" s="1151"/>
    </row>
    <row r="213" spans="1:37" ht="15" customHeight="1" x14ac:dyDescent="0.25">
      <c r="A213" s="1129">
        <v>5</v>
      </c>
      <c r="B213" s="1129" t="s">
        <v>924</v>
      </c>
      <c r="C213" s="1151" t="s">
        <v>161</v>
      </c>
      <c r="D213" s="1128" t="s">
        <v>29</v>
      </c>
      <c r="E213" s="1171" t="s">
        <v>42</v>
      </c>
      <c r="F213" s="1171" t="s">
        <v>133</v>
      </c>
      <c r="G213" s="1108"/>
      <c r="H213" s="1130"/>
      <c r="I213" s="1130"/>
      <c r="J213" s="1130">
        <v>72</v>
      </c>
      <c r="K213" s="1130">
        <f t="shared" si="42"/>
        <v>72</v>
      </c>
      <c r="L213" s="1130"/>
      <c r="M213" s="1130"/>
      <c r="N213" s="1130"/>
      <c r="O213" s="1130"/>
      <c r="P213" s="1130"/>
      <c r="Q213" s="1130"/>
      <c r="R213" s="1130"/>
      <c r="S213" s="1130"/>
      <c r="T213" s="318"/>
      <c r="U213" s="318"/>
      <c r="V213" s="318"/>
      <c r="W213" s="318"/>
      <c r="X213" s="1112"/>
      <c r="Y213" s="1112"/>
      <c r="Z213" s="1112">
        <f t="shared" si="35"/>
        <v>72</v>
      </c>
      <c r="AA213" s="1112">
        <f t="shared" si="35"/>
        <v>72</v>
      </c>
      <c r="AB213" s="1121">
        <f t="shared" si="43"/>
        <v>2.5714285714285717E-3</v>
      </c>
      <c r="AC213" s="1121">
        <f t="shared" si="44"/>
        <v>7.1999999999999994E-4</v>
      </c>
      <c r="AD213" s="1149" t="s">
        <v>103</v>
      </c>
      <c r="AE213" s="1129"/>
      <c r="AF213" s="1150"/>
      <c r="AG213" s="1150"/>
      <c r="AH213" s="1129">
        <v>15</v>
      </c>
      <c r="AI213" s="1129">
        <v>420</v>
      </c>
      <c r="AJ213" s="1144">
        <v>0.01</v>
      </c>
      <c r="AK213" s="1151"/>
    </row>
    <row r="214" spans="1:37" ht="15" customHeight="1" x14ac:dyDescent="0.25">
      <c r="A214" s="1129">
        <v>6</v>
      </c>
      <c r="B214" s="1129" t="s">
        <v>924</v>
      </c>
      <c r="C214" s="1151" t="s">
        <v>161</v>
      </c>
      <c r="D214" s="1128" t="s">
        <v>29</v>
      </c>
      <c r="E214" s="1171" t="s">
        <v>47</v>
      </c>
      <c r="F214" s="1171" t="s">
        <v>47</v>
      </c>
      <c r="G214" s="1108"/>
      <c r="H214" s="1130"/>
      <c r="I214" s="1130"/>
      <c r="J214" s="1130">
        <v>112</v>
      </c>
      <c r="K214" s="1130">
        <f t="shared" si="42"/>
        <v>112</v>
      </c>
      <c r="L214" s="1130"/>
      <c r="M214" s="1130"/>
      <c r="N214" s="1130"/>
      <c r="O214" s="1130"/>
      <c r="P214" s="1130"/>
      <c r="Q214" s="1130"/>
      <c r="R214" s="1130"/>
      <c r="S214" s="1130"/>
      <c r="T214" s="318"/>
      <c r="U214" s="318"/>
      <c r="V214" s="318"/>
      <c r="W214" s="318"/>
      <c r="X214" s="1112"/>
      <c r="Y214" s="1112"/>
      <c r="Z214" s="1112">
        <f t="shared" si="35"/>
        <v>112</v>
      </c>
      <c r="AA214" s="1112">
        <f t="shared" si="35"/>
        <v>112</v>
      </c>
      <c r="AB214" s="1121">
        <f t="shared" si="43"/>
        <v>4.0000000000000001E-3</v>
      </c>
      <c r="AC214" s="1121">
        <f t="shared" si="44"/>
        <v>1.1200000000000001E-3</v>
      </c>
      <c r="AD214" s="1149" t="s">
        <v>103</v>
      </c>
      <c r="AE214" s="1129"/>
      <c r="AF214" s="1150"/>
      <c r="AG214" s="1150"/>
      <c r="AH214" s="1129">
        <v>15</v>
      </c>
      <c r="AI214" s="1129">
        <v>420</v>
      </c>
      <c r="AJ214" s="1144">
        <v>0.01</v>
      </c>
      <c r="AK214" s="1151"/>
    </row>
    <row r="215" spans="1:37" s="1132" customFormat="1" ht="15" customHeight="1" x14ac:dyDescent="0.25">
      <c r="A215" s="1108"/>
      <c r="B215" s="1146"/>
      <c r="C215" s="1126" t="s">
        <v>30</v>
      </c>
      <c r="D215" s="1109" t="s">
        <v>29</v>
      </c>
      <c r="E215" s="1108"/>
      <c r="F215" s="1108"/>
      <c r="G215" s="1108"/>
      <c r="H215" s="1111"/>
      <c r="I215" s="1111"/>
      <c r="J215" s="1111">
        <f>SUM(J209:J214)</f>
        <v>708</v>
      </c>
      <c r="K215" s="1111">
        <f t="shared" si="42"/>
        <v>708</v>
      </c>
      <c r="L215" s="1111"/>
      <c r="M215" s="1111"/>
      <c r="N215" s="1111"/>
      <c r="O215" s="1111"/>
      <c r="P215" s="1111"/>
      <c r="Q215" s="1111"/>
      <c r="R215" s="1111"/>
      <c r="S215" s="1111"/>
      <c r="T215" s="367"/>
      <c r="U215" s="367"/>
      <c r="V215" s="367"/>
      <c r="W215" s="367"/>
      <c r="X215" s="1120"/>
      <c r="Y215" s="1120"/>
      <c r="Z215" s="1120">
        <f t="shared" si="35"/>
        <v>708</v>
      </c>
      <c r="AA215" s="1120">
        <f t="shared" si="35"/>
        <v>708</v>
      </c>
      <c r="AB215" s="1113">
        <f t="shared" si="43"/>
        <v>2.5285714285714283E-2</v>
      </c>
      <c r="AC215" s="1113">
        <f t="shared" si="44"/>
        <v>7.0800000000000004E-3</v>
      </c>
      <c r="AD215" s="1152"/>
      <c r="AE215" s="1108"/>
      <c r="AF215" s="1126"/>
      <c r="AG215" s="1126"/>
      <c r="AH215" s="1108">
        <v>15</v>
      </c>
      <c r="AI215" s="1108">
        <v>420</v>
      </c>
      <c r="AJ215" s="1145">
        <v>0.01</v>
      </c>
      <c r="AK215" s="1146"/>
    </row>
    <row r="216" spans="1:37" ht="15" customHeight="1" x14ac:dyDescent="0.25">
      <c r="A216" s="1129">
        <v>1</v>
      </c>
      <c r="B216" s="1146"/>
      <c r="C216" s="1151" t="s">
        <v>925</v>
      </c>
      <c r="D216" s="1128" t="s">
        <v>29</v>
      </c>
      <c r="E216" s="1129">
        <v>1</v>
      </c>
      <c r="F216" s="1171" t="s">
        <v>47</v>
      </c>
      <c r="G216" s="1108"/>
      <c r="H216" s="1130"/>
      <c r="I216" s="1130"/>
      <c r="J216" s="1130">
        <v>30</v>
      </c>
      <c r="K216" s="1130">
        <f t="shared" si="42"/>
        <v>30</v>
      </c>
      <c r="L216" s="1130"/>
      <c r="M216" s="1130"/>
      <c r="N216" s="1130"/>
      <c r="O216" s="1130"/>
      <c r="P216" s="1130"/>
      <c r="Q216" s="1130"/>
      <c r="R216" s="1130"/>
      <c r="S216" s="1130"/>
      <c r="T216" s="318"/>
      <c r="U216" s="318"/>
      <c r="V216" s="318"/>
      <c r="W216" s="318"/>
      <c r="X216" s="1112"/>
      <c r="Y216" s="1112"/>
      <c r="Z216" s="1112">
        <f t="shared" si="35"/>
        <v>30</v>
      </c>
      <c r="AA216" s="1112">
        <f t="shared" si="35"/>
        <v>30</v>
      </c>
      <c r="AB216" s="1121">
        <f t="shared" si="43"/>
        <v>4.7619047619047615E-3</v>
      </c>
      <c r="AC216" s="1121">
        <f t="shared" si="44"/>
        <v>3.0000000000000001E-3</v>
      </c>
      <c r="AD216" s="1149" t="s">
        <v>103</v>
      </c>
      <c r="AE216" s="1129"/>
      <c r="AF216" s="1150"/>
      <c r="AG216" s="1150"/>
      <c r="AH216" s="1129">
        <v>40</v>
      </c>
      <c r="AI216" s="1129">
        <v>252</v>
      </c>
      <c r="AJ216" s="1144">
        <v>0.1</v>
      </c>
      <c r="AK216" s="1151"/>
    </row>
    <row r="217" spans="1:37" s="1132" customFormat="1" ht="15" customHeight="1" x14ac:dyDescent="0.25">
      <c r="A217" s="1108"/>
      <c r="B217" s="1146"/>
      <c r="C217" s="1126" t="s">
        <v>30</v>
      </c>
      <c r="D217" s="1109" t="s">
        <v>29</v>
      </c>
      <c r="E217" s="1108"/>
      <c r="F217" s="1108"/>
      <c r="G217" s="1108"/>
      <c r="H217" s="1111"/>
      <c r="I217" s="1111"/>
      <c r="J217" s="1111">
        <f>SUM(J216:J216)</f>
        <v>30</v>
      </c>
      <c r="K217" s="1111">
        <f t="shared" si="42"/>
        <v>30</v>
      </c>
      <c r="L217" s="1111"/>
      <c r="M217" s="1111"/>
      <c r="N217" s="1111"/>
      <c r="O217" s="1111"/>
      <c r="P217" s="1111"/>
      <c r="Q217" s="1111"/>
      <c r="R217" s="1111"/>
      <c r="S217" s="1111"/>
      <c r="T217" s="367"/>
      <c r="U217" s="367"/>
      <c r="V217" s="367"/>
      <c r="W217" s="367"/>
      <c r="X217" s="1120"/>
      <c r="Y217" s="1120"/>
      <c r="Z217" s="1120">
        <f t="shared" si="35"/>
        <v>30</v>
      </c>
      <c r="AA217" s="1120">
        <f t="shared" si="35"/>
        <v>30</v>
      </c>
      <c r="AB217" s="1113">
        <f t="shared" si="43"/>
        <v>4.7619047619047615E-3</v>
      </c>
      <c r="AC217" s="1113">
        <f t="shared" si="44"/>
        <v>3.0000000000000001E-3</v>
      </c>
      <c r="AD217" s="1152"/>
      <c r="AE217" s="1108"/>
      <c r="AF217" s="1126"/>
      <c r="AG217" s="1126"/>
      <c r="AH217" s="1108">
        <v>40</v>
      </c>
      <c r="AI217" s="1108">
        <v>252</v>
      </c>
      <c r="AJ217" s="1145">
        <v>0.1</v>
      </c>
      <c r="AK217" s="1146"/>
    </row>
    <row r="218" spans="1:37" ht="15" customHeight="1" x14ac:dyDescent="0.25">
      <c r="A218" s="1129">
        <v>1</v>
      </c>
      <c r="B218" s="1129" t="s">
        <v>926</v>
      </c>
      <c r="C218" s="1151" t="s">
        <v>927</v>
      </c>
      <c r="D218" s="1128" t="s">
        <v>29</v>
      </c>
      <c r="E218" s="1129">
        <v>27</v>
      </c>
      <c r="F218" s="1171" t="s">
        <v>321</v>
      </c>
      <c r="G218" s="1108"/>
      <c r="H218" s="1130"/>
      <c r="I218" s="1130"/>
      <c r="J218" s="1130">
        <v>1</v>
      </c>
      <c r="K218" s="1130">
        <f t="shared" si="42"/>
        <v>1</v>
      </c>
      <c r="L218" s="1130"/>
      <c r="M218" s="1130"/>
      <c r="N218" s="1130"/>
      <c r="O218" s="1130"/>
      <c r="P218" s="1130"/>
      <c r="Q218" s="1130"/>
      <c r="R218" s="1130"/>
      <c r="S218" s="1130"/>
      <c r="T218" s="318"/>
      <c r="U218" s="318"/>
      <c r="V218" s="318"/>
      <c r="W218" s="318"/>
      <c r="X218" s="1112"/>
      <c r="Y218" s="1112"/>
      <c r="Z218" s="1112">
        <f t="shared" si="35"/>
        <v>1</v>
      </c>
      <c r="AA218" s="1112">
        <f t="shared" si="35"/>
        <v>1</v>
      </c>
      <c r="AB218" s="1121">
        <f t="shared" si="43"/>
        <v>3.4027777777777778E-4</v>
      </c>
      <c r="AC218" s="1121">
        <f t="shared" si="44"/>
        <v>1E-4</v>
      </c>
      <c r="AD218" s="1149" t="s">
        <v>131</v>
      </c>
      <c r="AE218" s="1129"/>
      <c r="AF218" s="1150"/>
      <c r="AG218" s="1150"/>
      <c r="AH218" s="1129">
        <v>49</v>
      </c>
      <c r="AI218" s="1129">
        <v>144</v>
      </c>
      <c r="AJ218" s="1144">
        <v>0.1</v>
      </c>
      <c r="AK218" s="1151"/>
    </row>
    <row r="219" spans="1:37" ht="15" customHeight="1" x14ac:dyDescent="0.25">
      <c r="A219" s="1129">
        <v>2</v>
      </c>
      <c r="B219" s="1129" t="s">
        <v>926</v>
      </c>
      <c r="C219" s="1151" t="s">
        <v>927</v>
      </c>
      <c r="D219" s="1128" t="s">
        <v>29</v>
      </c>
      <c r="E219" s="1129">
        <v>2</v>
      </c>
      <c r="F219" s="1171" t="s">
        <v>47</v>
      </c>
      <c r="G219" s="1108"/>
      <c r="H219" s="1130"/>
      <c r="I219" s="1130"/>
      <c r="J219" s="1130">
        <v>60</v>
      </c>
      <c r="K219" s="1130">
        <f t="shared" si="42"/>
        <v>60</v>
      </c>
      <c r="L219" s="1130"/>
      <c r="M219" s="1130"/>
      <c r="N219" s="1130"/>
      <c r="O219" s="1130"/>
      <c r="P219" s="1130"/>
      <c r="Q219" s="1130"/>
      <c r="R219" s="1130"/>
      <c r="S219" s="1130"/>
      <c r="T219" s="318"/>
      <c r="U219" s="318"/>
      <c r="V219" s="318"/>
      <c r="W219" s="318"/>
      <c r="X219" s="1112"/>
      <c r="Y219" s="1112"/>
      <c r="Z219" s="1112">
        <f t="shared" si="35"/>
        <v>60</v>
      </c>
      <c r="AA219" s="1112">
        <f t="shared" si="35"/>
        <v>60</v>
      </c>
      <c r="AB219" s="1121">
        <f t="shared" si="43"/>
        <v>2.0416666666666666E-2</v>
      </c>
      <c r="AC219" s="1121">
        <f t="shared" si="44"/>
        <v>6.0000000000000001E-3</v>
      </c>
      <c r="AD219" s="1149" t="s">
        <v>131</v>
      </c>
      <c r="AE219" s="1129"/>
      <c r="AF219" s="1150"/>
      <c r="AG219" s="1150"/>
      <c r="AH219" s="1129">
        <v>49</v>
      </c>
      <c r="AI219" s="1129">
        <v>144</v>
      </c>
      <c r="AJ219" s="1144">
        <v>0.1</v>
      </c>
      <c r="AK219" s="1151"/>
    </row>
    <row r="220" spans="1:37" s="1132" customFormat="1" ht="15" customHeight="1" x14ac:dyDescent="0.25">
      <c r="A220" s="1108"/>
      <c r="B220" s="1146"/>
      <c r="C220" s="1126" t="s">
        <v>30</v>
      </c>
      <c r="D220" s="1109" t="s">
        <v>29</v>
      </c>
      <c r="E220" s="1108"/>
      <c r="F220" s="1108"/>
      <c r="G220" s="1108"/>
      <c r="H220" s="1111"/>
      <c r="I220" s="1111"/>
      <c r="J220" s="1111">
        <f>SUM(J218:J219)</f>
        <v>61</v>
      </c>
      <c r="K220" s="1111">
        <f t="shared" si="42"/>
        <v>61</v>
      </c>
      <c r="L220" s="1111"/>
      <c r="M220" s="1111"/>
      <c r="N220" s="1111"/>
      <c r="O220" s="1111"/>
      <c r="P220" s="1111"/>
      <c r="Q220" s="1111"/>
      <c r="R220" s="1111"/>
      <c r="S220" s="1111"/>
      <c r="T220" s="367"/>
      <c r="U220" s="367"/>
      <c r="V220" s="367"/>
      <c r="W220" s="367"/>
      <c r="X220" s="1120"/>
      <c r="Y220" s="1120"/>
      <c r="Z220" s="1120">
        <f t="shared" si="35"/>
        <v>61</v>
      </c>
      <c r="AA220" s="1120">
        <f t="shared" si="35"/>
        <v>61</v>
      </c>
      <c r="AB220" s="1113">
        <f t="shared" si="43"/>
        <v>2.0756944444444442E-2</v>
      </c>
      <c r="AC220" s="1113">
        <f t="shared" si="44"/>
        <v>6.1000000000000004E-3</v>
      </c>
      <c r="AD220" s="1152"/>
      <c r="AE220" s="1108"/>
      <c r="AF220" s="1126"/>
      <c r="AG220" s="1126"/>
      <c r="AH220" s="1108">
        <v>49</v>
      </c>
      <c r="AI220" s="1108">
        <v>144</v>
      </c>
      <c r="AJ220" s="1145">
        <v>0.1</v>
      </c>
      <c r="AK220" s="1146"/>
    </row>
    <row r="221" spans="1:37" ht="15" customHeight="1" x14ac:dyDescent="0.25">
      <c r="A221" s="1129">
        <v>1</v>
      </c>
      <c r="B221" s="1129" t="s">
        <v>928</v>
      </c>
      <c r="C221" s="1151" t="s">
        <v>162</v>
      </c>
      <c r="D221" s="1128" t="s">
        <v>29</v>
      </c>
      <c r="E221" s="536">
        <v>27</v>
      </c>
      <c r="F221" s="539">
        <v>87</v>
      </c>
      <c r="G221" s="1108"/>
      <c r="H221" s="1130"/>
      <c r="I221" s="1130"/>
      <c r="J221" s="541">
        <v>81</v>
      </c>
      <c r="K221" s="1130">
        <f t="shared" si="42"/>
        <v>81</v>
      </c>
      <c r="L221" s="1130"/>
      <c r="M221" s="1130"/>
      <c r="N221" s="1130"/>
      <c r="O221" s="1130"/>
      <c r="P221" s="1130"/>
      <c r="Q221" s="1130"/>
      <c r="R221" s="1130"/>
      <c r="S221" s="1130"/>
      <c r="T221" s="318"/>
      <c r="U221" s="318"/>
      <c r="V221" s="318"/>
      <c r="W221" s="318"/>
      <c r="X221" s="1112"/>
      <c r="Y221" s="1112"/>
      <c r="Z221" s="1112">
        <f t="shared" si="35"/>
        <v>81</v>
      </c>
      <c r="AA221" s="1112">
        <f t="shared" si="35"/>
        <v>81</v>
      </c>
      <c r="AB221" s="1121">
        <f t="shared" si="43"/>
        <v>4.8599999999999997E-3</v>
      </c>
      <c r="AC221" s="1121">
        <f t="shared" si="44"/>
        <v>2.0249999999999999E-3</v>
      </c>
      <c r="AD221" s="1149" t="s">
        <v>103</v>
      </c>
      <c r="AE221" s="1129"/>
      <c r="AF221" s="1150"/>
      <c r="AG221" s="1150"/>
      <c r="AH221" s="1129">
        <v>18</v>
      </c>
      <c r="AI221" s="1129">
        <v>300</v>
      </c>
      <c r="AJ221" s="1144">
        <v>2.5000000000000001E-2</v>
      </c>
      <c r="AK221" s="1151"/>
    </row>
    <row r="222" spans="1:37" ht="15" customHeight="1" x14ac:dyDescent="0.25">
      <c r="A222" s="1129">
        <v>2</v>
      </c>
      <c r="B222" s="1129" t="s">
        <v>928</v>
      </c>
      <c r="C222" s="1151" t="s">
        <v>162</v>
      </c>
      <c r="D222" s="1128" t="s">
        <v>29</v>
      </c>
      <c r="E222" s="536">
        <v>12</v>
      </c>
      <c r="F222" s="539" t="s">
        <v>41</v>
      </c>
      <c r="G222" s="1108"/>
      <c r="H222" s="1130"/>
      <c r="I222" s="1130"/>
      <c r="J222" s="541">
        <v>1</v>
      </c>
      <c r="K222" s="1130">
        <f>SUM(J222,M222,L222)</f>
        <v>1</v>
      </c>
      <c r="L222" s="1130"/>
      <c r="M222" s="1130"/>
      <c r="N222" s="1130"/>
      <c r="O222" s="1130"/>
      <c r="P222" s="1130"/>
      <c r="Q222" s="1130"/>
      <c r="R222" s="1130"/>
      <c r="S222" s="1130"/>
      <c r="T222" s="318"/>
      <c r="U222" s="318"/>
      <c r="V222" s="318"/>
      <c r="W222" s="318"/>
      <c r="X222" s="1112"/>
      <c r="Y222" s="1112"/>
      <c r="Z222" s="1112">
        <f t="shared" si="35"/>
        <v>1</v>
      </c>
      <c r="AA222" s="1112">
        <f t="shared" si="35"/>
        <v>1</v>
      </c>
      <c r="AB222" s="1121">
        <f>(AA222*AH222/1000)/AI222</f>
        <v>5.9999999999999995E-5</v>
      </c>
      <c r="AC222" s="1121">
        <f>AA222*AJ222/1000</f>
        <v>2.5000000000000001E-5</v>
      </c>
      <c r="AD222" s="1149" t="s">
        <v>103</v>
      </c>
      <c r="AE222" s="1129"/>
      <c r="AF222" s="1150"/>
      <c r="AG222" s="1150"/>
      <c r="AH222" s="1129">
        <v>18</v>
      </c>
      <c r="AI222" s="1129">
        <v>300</v>
      </c>
      <c r="AJ222" s="1144">
        <v>2.5000000000000001E-2</v>
      </c>
      <c r="AK222" s="1151"/>
    </row>
    <row r="223" spans="1:37" ht="15" customHeight="1" x14ac:dyDescent="0.25">
      <c r="A223" s="1129">
        <v>3</v>
      </c>
      <c r="B223" s="1129" t="s">
        <v>928</v>
      </c>
      <c r="C223" s="1151" t="s">
        <v>162</v>
      </c>
      <c r="D223" s="1128" t="s">
        <v>29</v>
      </c>
      <c r="E223" s="536">
        <v>17</v>
      </c>
      <c r="F223" s="539">
        <v>86</v>
      </c>
      <c r="G223" s="1108"/>
      <c r="H223" s="1130"/>
      <c r="I223" s="1130"/>
      <c r="J223" s="541">
        <v>40</v>
      </c>
      <c r="K223" s="1130">
        <f>SUM(J223,M223,L223)</f>
        <v>40</v>
      </c>
      <c r="L223" s="1130"/>
      <c r="M223" s="1130"/>
      <c r="N223" s="1130"/>
      <c r="O223" s="1130"/>
      <c r="P223" s="1130"/>
      <c r="Q223" s="1130"/>
      <c r="R223" s="1130"/>
      <c r="S223" s="1130"/>
      <c r="T223" s="318"/>
      <c r="U223" s="318"/>
      <c r="V223" s="318"/>
      <c r="W223" s="318"/>
      <c r="X223" s="1112"/>
      <c r="Y223" s="1112"/>
      <c r="Z223" s="1112">
        <f t="shared" si="35"/>
        <v>40</v>
      </c>
      <c r="AA223" s="1112">
        <f t="shared" si="35"/>
        <v>40</v>
      </c>
      <c r="AB223" s="1121">
        <f>(AA223*AH223/1000)/AI223</f>
        <v>2.3999999999999998E-3</v>
      </c>
      <c r="AC223" s="1121">
        <f>AA223*AJ223/1000</f>
        <v>1E-3</v>
      </c>
      <c r="AD223" s="1149" t="s">
        <v>103</v>
      </c>
      <c r="AE223" s="1129"/>
      <c r="AF223" s="1150"/>
      <c r="AG223" s="1150"/>
      <c r="AH223" s="1129">
        <v>18</v>
      </c>
      <c r="AI223" s="1129">
        <v>300</v>
      </c>
      <c r="AJ223" s="1144">
        <v>2.5000000000000001E-2</v>
      </c>
      <c r="AK223" s="1151"/>
    </row>
    <row r="224" spans="1:37" ht="15" customHeight="1" x14ac:dyDescent="0.25">
      <c r="A224" s="1129">
        <v>4</v>
      </c>
      <c r="B224" s="1129" t="s">
        <v>928</v>
      </c>
      <c r="C224" s="1151" t="s">
        <v>162</v>
      </c>
      <c r="D224" s="1128" t="s">
        <v>29</v>
      </c>
      <c r="E224" s="1171" t="s">
        <v>40</v>
      </c>
      <c r="F224" s="1171" t="s">
        <v>491</v>
      </c>
      <c r="G224" s="1108"/>
      <c r="H224" s="1130"/>
      <c r="I224" s="1130"/>
      <c r="J224" s="1130">
        <v>20</v>
      </c>
      <c r="K224" s="1130">
        <f>SUM(J224,M224,L224)</f>
        <v>20</v>
      </c>
      <c r="L224" s="1130"/>
      <c r="M224" s="1130"/>
      <c r="N224" s="1130"/>
      <c r="O224" s="1130"/>
      <c r="P224" s="1130"/>
      <c r="Q224" s="1130"/>
      <c r="R224" s="1130"/>
      <c r="S224" s="1130"/>
      <c r="T224" s="318"/>
      <c r="U224" s="318"/>
      <c r="V224" s="318"/>
      <c r="W224" s="318"/>
      <c r="X224" s="1112"/>
      <c r="Y224" s="1112"/>
      <c r="Z224" s="1112">
        <f t="shared" si="35"/>
        <v>20</v>
      </c>
      <c r="AA224" s="1112">
        <f t="shared" si="35"/>
        <v>20</v>
      </c>
      <c r="AB224" s="1121">
        <f>(AA224*AH224/1000)/AI224</f>
        <v>1.1999999999999999E-3</v>
      </c>
      <c r="AC224" s="1121">
        <f>AA224*AJ224/1000</f>
        <v>5.0000000000000001E-4</v>
      </c>
      <c r="AD224" s="1149" t="s">
        <v>103</v>
      </c>
      <c r="AE224" s="1129"/>
      <c r="AF224" s="1150"/>
      <c r="AG224" s="1150"/>
      <c r="AH224" s="1129">
        <v>18</v>
      </c>
      <c r="AI224" s="1129">
        <v>300</v>
      </c>
      <c r="AJ224" s="1144">
        <v>2.5000000000000001E-2</v>
      </c>
      <c r="AK224" s="1151"/>
    </row>
    <row r="225" spans="1:37" ht="15" customHeight="1" x14ac:dyDescent="0.25">
      <c r="A225" s="1129">
        <v>5</v>
      </c>
      <c r="B225" s="1129" t="s">
        <v>928</v>
      </c>
      <c r="C225" s="1151" t="s">
        <v>162</v>
      </c>
      <c r="D225" s="1128" t="s">
        <v>29</v>
      </c>
      <c r="E225" s="1171" t="s">
        <v>47</v>
      </c>
      <c r="F225" s="1171" t="s">
        <v>47</v>
      </c>
      <c r="G225" s="1108"/>
      <c r="H225" s="1130"/>
      <c r="I225" s="1130"/>
      <c r="J225" s="1130">
        <v>49</v>
      </c>
      <c r="K225" s="1130">
        <f t="shared" ref="K225:K235" si="45">SUM(J225,M225,L225)</f>
        <v>49</v>
      </c>
      <c r="L225" s="1130"/>
      <c r="M225" s="1130"/>
      <c r="N225" s="1130"/>
      <c r="O225" s="1130"/>
      <c r="P225" s="1130"/>
      <c r="Q225" s="1130"/>
      <c r="R225" s="1130"/>
      <c r="S225" s="1130"/>
      <c r="T225" s="318"/>
      <c r="U225" s="318"/>
      <c r="V225" s="318"/>
      <c r="W225" s="318"/>
      <c r="X225" s="1112"/>
      <c r="Y225" s="1112"/>
      <c r="Z225" s="1112">
        <f t="shared" si="35"/>
        <v>49</v>
      </c>
      <c r="AA225" s="1112">
        <f t="shared" si="35"/>
        <v>49</v>
      </c>
      <c r="AB225" s="1121">
        <f t="shared" ref="AB225:AB239" si="46">(AA225*AH225/1000)/AI225</f>
        <v>2.9399999999999999E-3</v>
      </c>
      <c r="AC225" s="1121">
        <f t="shared" ref="AC225:AC239" si="47">AA225*AJ225/1000</f>
        <v>1.2250000000000002E-3</v>
      </c>
      <c r="AD225" s="1149" t="s">
        <v>103</v>
      </c>
      <c r="AE225" s="1129"/>
      <c r="AF225" s="1150"/>
      <c r="AG225" s="1150"/>
      <c r="AH225" s="1129">
        <v>18</v>
      </c>
      <c r="AI225" s="1129">
        <v>300</v>
      </c>
      <c r="AJ225" s="1144">
        <v>2.5000000000000001E-2</v>
      </c>
      <c r="AK225" s="1151"/>
    </row>
    <row r="226" spans="1:37" ht="15" customHeight="1" x14ac:dyDescent="0.25">
      <c r="A226" s="1129">
        <v>6</v>
      </c>
      <c r="B226" s="1129" t="s">
        <v>928</v>
      </c>
      <c r="C226" s="1151" t="s">
        <v>162</v>
      </c>
      <c r="D226" s="1128" t="s">
        <v>29</v>
      </c>
      <c r="E226" s="1171" t="s">
        <v>929</v>
      </c>
      <c r="F226" s="1171" t="s">
        <v>192</v>
      </c>
      <c r="G226" s="1108"/>
      <c r="H226" s="1130"/>
      <c r="I226" s="1130"/>
      <c r="J226" s="1130">
        <v>6</v>
      </c>
      <c r="K226" s="1130">
        <f t="shared" si="45"/>
        <v>6</v>
      </c>
      <c r="L226" s="1130"/>
      <c r="M226" s="1130"/>
      <c r="N226" s="1130"/>
      <c r="O226" s="1130"/>
      <c r="P226" s="1130"/>
      <c r="Q226" s="1130"/>
      <c r="R226" s="1130"/>
      <c r="S226" s="1130"/>
      <c r="T226" s="318"/>
      <c r="U226" s="318"/>
      <c r="V226" s="318"/>
      <c r="W226" s="318"/>
      <c r="X226" s="1112"/>
      <c r="Y226" s="1112"/>
      <c r="Z226" s="1112">
        <f t="shared" si="35"/>
        <v>6</v>
      </c>
      <c r="AA226" s="1112">
        <f t="shared" si="35"/>
        <v>6</v>
      </c>
      <c r="AB226" s="1121">
        <f t="shared" si="46"/>
        <v>3.6000000000000002E-4</v>
      </c>
      <c r="AC226" s="1121">
        <f t="shared" si="47"/>
        <v>1.5000000000000001E-4</v>
      </c>
      <c r="AD226" s="1149" t="s">
        <v>103</v>
      </c>
      <c r="AE226" s="1129"/>
      <c r="AF226" s="1150"/>
      <c r="AG226" s="1150"/>
      <c r="AH226" s="1129">
        <v>18</v>
      </c>
      <c r="AI226" s="1129">
        <v>300</v>
      </c>
      <c r="AJ226" s="1144">
        <v>2.5000000000000001E-2</v>
      </c>
      <c r="AK226" s="1151"/>
    </row>
    <row r="227" spans="1:37" s="1132" customFormat="1" ht="15" customHeight="1" x14ac:dyDescent="0.25">
      <c r="A227" s="1108"/>
      <c r="B227" s="1129"/>
      <c r="C227" s="1126" t="s">
        <v>30</v>
      </c>
      <c r="D227" s="1109" t="s">
        <v>29</v>
      </c>
      <c r="E227" s="1108"/>
      <c r="F227" s="1108"/>
      <c r="G227" s="1108"/>
      <c r="H227" s="1111"/>
      <c r="I227" s="1111"/>
      <c r="J227" s="1111">
        <f>SUM(J221:J226)</f>
        <v>197</v>
      </c>
      <c r="K227" s="1111">
        <f t="shared" si="45"/>
        <v>197</v>
      </c>
      <c r="L227" s="1111"/>
      <c r="M227" s="1111"/>
      <c r="N227" s="1111"/>
      <c r="O227" s="1111"/>
      <c r="P227" s="1111"/>
      <c r="Q227" s="1111"/>
      <c r="R227" s="1111"/>
      <c r="S227" s="1111"/>
      <c r="T227" s="367"/>
      <c r="U227" s="367"/>
      <c r="V227" s="367"/>
      <c r="W227" s="367"/>
      <c r="X227" s="1120"/>
      <c r="Y227" s="1120"/>
      <c r="Z227" s="1120">
        <f t="shared" si="35"/>
        <v>197</v>
      </c>
      <c r="AA227" s="1120">
        <f t="shared" si="35"/>
        <v>197</v>
      </c>
      <c r="AB227" s="1113">
        <f t="shared" si="46"/>
        <v>1.1819999999999999E-2</v>
      </c>
      <c r="AC227" s="1113">
        <f t="shared" si="47"/>
        <v>4.9250000000000006E-3</v>
      </c>
      <c r="AD227" s="1152"/>
      <c r="AE227" s="1108"/>
      <c r="AF227" s="1126"/>
      <c r="AG227" s="1126"/>
      <c r="AH227" s="1108">
        <v>18</v>
      </c>
      <c r="AI227" s="1108">
        <v>300</v>
      </c>
      <c r="AJ227" s="1145">
        <v>2.5000000000000001E-2</v>
      </c>
      <c r="AK227" s="1146"/>
    </row>
    <row r="228" spans="1:37" ht="15" customHeight="1" x14ac:dyDescent="0.25">
      <c r="A228" s="1129">
        <v>1</v>
      </c>
      <c r="B228" s="1129" t="s">
        <v>930</v>
      </c>
      <c r="C228" s="1176" t="s">
        <v>164</v>
      </c>
      <c r="D228" s="1177" t="s">
        <v>29</v>
      </c>
      <c r="E228" s="536">
        <v>6</v>
      </c>
      <c r="F228" s="539">
        <v>91</v>
      </c>
      <c r="G228" s="536"/>
      <c r="H228" s="1178"/>
      <c r="I228" s="541"/>
      <c r="J228" s="541">
        <v>502</v>
      </c>
      <c r="K228" s="1130">
        <f t="shared" si="45"/>
        <v>502</v>
      </c>
      <c r="L228" s="1130"/>
      <c r="M228" s="1130"/>
      <c r="N228" s="1130"/>
      <c r="O228" s="1130"/>
      <c r="P228" s="1130"/>
      <c r="Q228" s="1130"/>
      <c r="R228" s="1130"/>
      <c r="S228" s="1130"/>
      <c r="T228" s="318"/>
      <c r="U228" s="318"/>
      <c r="V228" s="318"/>
      <c r="W228" s="318"/>
      <c r="X228" s="1112"/>
      <c r="Y228" s="1112"/>
      <c r="Z228" s="1112">
        <f t="shared" si="35"/>
        <v>502</v>
      </c>
      <c r="AA228" s="1112">
        <f t="shared" si="35"/>
        <v>502</v>
      </c>
      <c r="AB228" s="1121">
        <f t="shared" si="46"/>
        <v>1.8100961538461538E-2</v>
      </c>
      <c r="AC228" s="1121">
        <f t="shared" si="47"/>
        <v>1.5059999999999999E-2</v>
      </c>
      <c r="AD228" s="1149" t="s">
        <v>103</v>
      </c>
      <c r="AE228" s="1129"/>
      <c r="AF228" s="1150"/>
      <c r="AG228" s="1150"/>
      <c r="AH228" s="536">
        <v>30</v>
      </c>
      <c r="AI228" s="536">
        <v>832</v>
      </c>
      <c r="AJ228" s="716">
        <v>0.03</v>
      </c>
      <c r="AK228" s="1151"/>
    </row>
    <row r="229" spans="1:37" ht="15" customHeight="1" x14ac:dyDescent="0.25">
      <c r="A229" s="1129">
        <v>2</v>
      </c>
      <c r="B229" s="1129" t="s">
        <v>930</v>
      </c>
      <c r="C229" s="1176" t="s">
        <v>164</v>
      </c>
      <c r="D229" s="1177" t="s">
        <v>29</v>
      </c>
      <c r="E229" s="536">
        <v>3</v>
      </c>
      <c r="F229" s="539">
        <v>89</v>
      </c>
      <c r="G229" s="536"/>
      <c r="H229" s="1178"/>
      <c r="I229" s="541"/>
      <c r="J229" s="541">
        <v>156</v>
      </c>
      <c r="K229" s="1130">
        <f t="shared" si="45"/>
        <v>156</v>
      </c>
      <c r="L229" s="1130"/>
      <c r="M229" s="1130"/>
      <c r="N229" s="1130"/>
      <c r="O229" s="1130"/>
      <c r="P229" s="1130"/>
      <c r="Q229" s="1130"/>
      <c r="R229" s="1130"/>
      <c r="S229" s="1130"/>
      <c r="T229" s="318"/>
      <c r="U229" s="318"/>
      <c r="V229" s="318"/>
      <c r="W229" s="318"/>
      <c r="X229" s="1112"/>
      <c r="Y229" s="1112"/>
      <c r="Z229" s="1112">
        <f t="shared" si="35"/>
        <v>156</v>
      </c>
      <c r="AA229" s="1112">
        <f t="shared" si="35"/>
        <v>156</v>
      </c>
      <c r="AB229" s="1121">
        <f t="shared" si="46"/>
        <v>5.6249999999999998E-3</v>
      </c>
      <c r="AC229" s="1121">
        <f t="shared" si="47"/>
        <v>4.6800000000000001E-3</v>
      </c>
      <c r="AD229" s="1149" t="s">
        <v>103</v>
      </c>
      <c r="AE229" s="1129"/>
      <c r="AF229" s="1150"/>
      <c r="AG229" s="1150"/>
      <c r="AH229" s="536">
        <v>30</v>
      </c>
      <c r="AI229" s="536">
        <v>832</v>
      </c>
      <c r="AJ229" s="716">
        <v>0.03</v>
      </c>
      <c r="AK229" s="1151"/>
    </row>
    <row r="230" spans="1:37" ht="15" customHeight="1" x14ac:dyDescent="0.25">
      <c r="A230" s="1129">
        <v>3</v>
      </c>
      <c r="B230" s="1129" t="s">
        <v>930</v>
      </c>
      <c r="C230" s="1176" t="s">
        <v>164</v>
      </c>
      <c r="D230" s="1177" t="s">
        <v>29</v>
      </c>
      <c r="E230" s="536">
        <v>22</v>
      </c>
      <c r="F230" s="539">
        <v>89</v>
      </c>
      <c r="G230" s="536"/>
      <c r="H230" s="1178"/>
      <c r="I230" s="541"/>
      <c r="J230" s="541">
        <v>20</v>
      </c>
      <c r="K230" s="1130">
        <f t="shared" si="45"/>
        <v>20</v>
      </c>
      <c r="L230" s="1130"/>
      <c r="M230" s="1130"/>
      <c r="N230" s="1130"/>
      <c r="O230" s="1130"/>
      <c r="P230" s="1130"/>
      <c r="Q230" s="1130"/>
      <c r="R230" s="1130"/>
      <c r="S230" s="1130"/>
      <c r="T230" s="318"/>
      <c r="U230" s="318"/>
      <c r="V230" s="318"/>
      <c r="W230" s="318"/>
      <c r="X230" s="1112"/>
      <c r="Y230" s="1112"/>
      <c r="Z230" s="1112">
        <f t="shared" si="35"/>
        <v>20</v>
      </c>
      <c r="AA230" s="1112">
        <f t="shared" si="35"/>
        <v>20</v>
      </c>
      <c r="AB230" s="1121">
        <f t="shared" si="46"/>
        <v>7.2115384615384609E-4</v>
      </c>
      <c r="AC230" s="1121">
        <f t="shared" si="47"/>
        <v>5.9999999999999995E-4</v>
      </c>
      <c r="AD230" s="1149" t="s">
        <v>103</v>
      </c>
      <c r="AE230" s="1129"/>
      <c r="AF230" s="1150"/>
      <c r="AG230" s="1150"/>
      <c r="AH230" s="536">
        <v>30</v>
      </c>
      <c r="AI230" s="536">
        <v>832</v>
      </c>
      <c r="AJ230" s="716">
        <v>0.03</v>
      </c>
      <c r="AK230" s="1151"/>
    </row>
    <row r="231" spans="1:37" ht="15" customHeight="1" x14ac:dyDescent="0.25">
      <c r="A231" s="1129">
        <v>4</v>
      </c>
      <c r="B231" s="1129" t="s">
        <v>930</v>
      </c>
      <c r="C231" s="1176" t="s">
        <v>164</v>
      </c>
      <c r="D231" s="1177" t="s">
        <v>29</v>
      </c>
      <c r="E231" s="536">
        <v>12</v>
      </c>
      <c r="F231" s="539" t="s">
        <v>41</v>
      </c>
      <c r="G231" s="536"/>
      <c r="H231" s="1178"/>
      <c r="I231" s="541"/>
      <c r="J231" s="541">
        <v>12</v>
      </c>
      <c r="K231" s="1130">
        <f t="shared" si="45"/>
        <v>12</v>
      </c>
      <c r="L231" s="1130"/>
      <c r="M231" s="1130"/>
      <c r="N231" s="1130"/>
      <c r="O231" s="1130"/>
      <c r="P231" s="1130"/>
      <c r="Q231" s="1130"/>
      <c r="R231" s="1130"/>
      <c r="S231" s="1130"/>
      <c r="T231" s="318"/>
      <c r="U231" s="318"/>
      <c r="V231" s="318"/>
      <c r="W231" s="318"/>
      <c r="X231" s="1112"/>
      <c r="Y231" s="1112"/>
      <c r="Z231" s="1112">
        <f t="shared" si="35"/>
        <v>12</v>
      </c>
      <c r="AA231" s="1112">
        <f t="shared" si="35"/>
        <v>12</v>
      </c>
      <c r="AB231" s="1121">
        <f t="shared" si="46"/>
        <v>4.3269230769230765E-4</v>
      </c>
      <c r="AC231" s="1121">
        <f t="shared" si="47"/>
        <v>3.5999999999999997E-4</v>
      </c>
      <c r="AD231" s="1149" t="s">
        <v>103</v>
      </c>
      <c r="AE231" s="1129"/>
      <c r="AF231" s="1150"/>
      <c r="AG231" s="1150"/>
      <c r="AH231" s="536">
        <v>30</v>
      </c>
      <c r="AI231" s="536">
        <v>832</v>
      </c>
      <c r="AJ231" s="716">
        <v>0.03</v>
      </c>
      <c r="AK231" s="1151"/>
    </row>
    <row r="232" spans="1:37" ht="15" customHeight="1" x14ac:dyDescent="0.25">
      <c r="A232" s="1129">
        <v>5</v>
      </c>
      <c r="B232" s="1129" t="s">
        <v>930</v>
      </c>
      <c r="C232" s="1176" t="s">
        <v>164</v>
      </c>
      <c r="D232" s="1177" t="s">
        <v>29</v>
      </c>
      <c r="E232" s="536">
        <v>8</v>
      </c>
      <c r="F232" s="539" t="s">
        <v>47</v>
      </c>
      <c r="G232" s="536"/>
      <c r="H232" s="1178"/>
      <c r="I232" s="541"/>
      <c r="J232" s="541">
        <v>32</v>
      </c>
      <c r="K232" s="1130">
        <f t="shared" si="45"/>
        <v>32</v>
      </c>
      <c r="L232" s="1130"/>
      <c r="M232" s="1130"/>
      <c r="N232" s="1130"/>
      <c r="O232" s="1130"/>
      <c r="P232" s="1130"/>
      <c r="Q232" s="1130"/>
      <c r="R232" s="1130"/>
      <c r="S232" s="1130"/>
      <c r="T232" s="318"/>
      <c r="U232" s="318"/>
      <c r="V232" s="318"/>
      <c r="W232" s="318"/>
      <c r="X232" s="1112"/>
      <c r="Y232" s="1112"/>
      <c r="Z232" s="1112">
        <f t="shared" ref="Z232:AA243" si="48">J232+N232+R232+V232</f>
        <v>32</v>
      </c>
      <c r="AA232" s="1112">
        <f t="shared" si="48"/>
        <v>32</v>
      </c>
      <c r="AB232" s="1121">
        <f t="shared" si="46"/>
        <v>1.1538461538461537E-3</v>
      </c>
      <c r="AC232" s="1121">
        <f t="shared" si="47"/>
        <v>9.5999999999999992E-4</v>
      </c>
      <c r="AD232" s="1149" t="s">
        <v>103</v>
      </c>
      <c r="AE232" s="1129"/>
      <c r="AF232" s="1150"/>
      <c r="AG232" s="1150"/>
      <c r="AH232" s="536">
        <v>30</v>
      </c>
      <c r="AI232" s="536">
        <v>832</v>
      </c>
      <c r="AJ232" s="716">
        <v>0.03</v>
      </c>
      <c r="AK232" s="1151"/>
    </row>
    <row r="233" spans="1:37" ht="15" customHeight="1" x14ac:dyDescent="0.25">
      <c r="A233" s="1129">
        <v>6</v>
      </c>
      <c r="B233" s="1129" t="s">
        <v>930</v>
      </c>
      <c r="C233" s="1176" t="s">
        <v>164</v>
      </c>
      <c r="D233" s="1177" t="s">
        <v>29</v>
      </c>
      <c r="E233" s="539" t="s">
        <v>94</v>
      </c>
      <c r="F233" s="539" t="s">
        <v>47</v>
      </c>
      <c r="G233" s="536"/>
      <c r="H233" s="1178"/>
      <c r="I233" s="541"/>
      <c r="J233" s="541">
        <v>14</v>
      </c>
      <c r="K233" s="1130">
        <f t="shared" si="45"/>
        <v>14</v>
      </c>
      <c r="L233" s="1130"/>
      <c r="M233" s="1130"/>
      <c r="N233" s="1130"/>
      <c r="O233" s="1130"/>
      <c r="P233" s="1130"/>
      <c r="Q233" s="1130"/>
      <c r="R233" s="1130"/>
      <c r="S233" s="1130"/>
      <c r="T233" s="318"/>
      <c r="U233" s="318"/>
      <c r="V233" s="318"/>
      <c r="W233" s="318"/>
      <c r="X233" s="1112"/>
      <c r="Y233" s="1112"/>
      <c r="Z233" s="1112">
        <f t="shared" si="48"/>
        <v>14</v>
      </c>
      <c r="AA233" s="1112">
        <f t="shared" si="48"/>
        <v>14</v>
      </c>
      <c r="AB233" s="1121">
        <f t="shared" si="46"/>
        <v>5.0480769230769231E-4</v>
      </c>
      <c r="AC233" s="1121">
        <f t="shared" si="47"/>
        <v>4.1999999999999996E-4</v>
      </c>
      <c r="AD233" s="1149" t="s">
        <v>103</v>
      </c>
      <c r="AE233" s="1129"/>
      <c r="AF233" s="1150"/>
      <c r="AG233" s="1150"/>
      <c r="AH233" s="536">
        <v>30</v>
      </c>
      <c r="AI233" s="536">
        <v>832</v>
      </c>
      <c r="AJ233" s="716">
        <v>0.03</v>
      </c>
      <c r="AK233" s="1151"/>
    </row>
    <row r="234" spans="1:37" ht="15" customHeight="1" x14ac:dyDescent="0.25">
      <c r="A234" s="1129">
        <v>7</v>
      </c>
      <c r="B234" s="1129" t="s">
        <v>930</v>
      </c>
      <c r="C234" s="1176" t="s">
        <v>164</v>
      </c>
      <c r="D234" s="1177" t="s">
        <v>29</v>
      </c>
      <c r="E234" s="539" t="s">
        <v>165</v>
      </c>
      <c r="F234" s="539" t="s">
        <v>192</v>
      </c>
      <c r="G234" s="536"/>
      <c r="H234" s="1178"/>
      <c r="I234" s="541"/>
      <c r="J234" s="541">
        <v>8</v>
      </c>
      <c r="K234" s="1130">
        <f t="shared" si="45"/>
        <v>8</v>
      </c>
      <c r="L234" s="1130"/>
      <c r="M234" s="1130"/>
      <c r="N234" s="1130"/>
      <c r="O234" s="1130"/>
      <c r="P234" s="1130"/>
      <c r="Q234" s="1130"/>
      <c r="R234" s="1130"/>
      <c r="S234" s="1130"/>
      <c r="T234" s="318"/>
      <c r="U234" s="318"/>
      <c r="V234" s="318"/>
      <c r="W234" s="318"/>
      <c r="X234" s="1112"/>
      <c r="Y234" s="1112"/>
      <c r="Z234" s="1112">
        <f t="shared" si="48"/>
        <v>8</v>
      </c>
      <c r="AA234" s="1112">
        <f t="shared" si="48"/>
        <v>8</v>
      </c>
      <c r="AB234" s="1121">
        <f t="shared" si="46"/>
        <v>2.8846153846153843E-4</v>
      </c>
      <c r="AC234" s="1121">
        <f t="shared" si="47"/>
        <v>2.3999999999999998E-4</v>
      </c>
      <c r="AD234" s="1149" t="s">
        <v>103</v>
      </c>
      <c r="AE234" s="1129"/>
      <c r="AF234" s="1150"/>
      <c r="AG234" s="1150"/>
      <c r="AH234" s="536">
        <v>30</v>
      </c>
      <c r="AI234" s="536">
        <v>832</v>
      </c>
      <c r="AJ234" s="716">
        <v>0.03</v>
      </c>
      <c r="AK234" s="1151"/>
    </row>
    <row r="235" spans="1:37" s="1132" customFormat="1" ht="15" customHeight="1" x14ac:dyDescent="0.25">
      <c r="A235" s="1108"/>
      <c r="B235" s="1146"/>
      <c r="C235" s="1126" t="s">
        <v>30</v>
      </c>
      <c r="D235" s="1109" t="s">
        <v>29</v>
      </c>
      <c r="E235" s="1108"/>
      <c r="F235" s="1108"/>
      <c r="G235" s="1108"/>
      <c r="H235" s="1111"/>
      <c r="I235" s="1111"/>
      <c r="J235" s="1111">
        <f>SUM(J228:J234)</f>
        <v>744</v>
      </c>
      <c r="K235" s="1111">
        <f t="shared" si="45"/>
        <v>744</v>
      </c>
      <c r="L235" s="1111"/>
      <c r="M235" s="1111"/>
      <c r="N235" s="1111"/>
      <c r="O235" s="1111"/>
      <c r="P235" s="1111"/>
      <c r="Q235" s="1111"/>
      <c r="R235" s="1111"/>
      <c r="S235" s="1111"/>
      <c r="T235" s="367"/>
      <c r="U235" s="367"/>
      <c r="V235" s="367"/>
      <c r="W235" s="367"/>
      <c r="X235" s="1120"/>
      <c r="Y235" s="1120"/>
      <c r="Z235" s="1120">
        <f t="shared" si="48"/>
        <v>744</v>
      </c>
      <c r="AA235" s="1120">
        <f t="shared" si="48"/>
        <v>744</v>
      </c>
      <c r="AB235" s="1113">
        <f t="shared" si="46"/>
        <v>2.6826923076923078E-2</v>
      </c>
      <c r="AC235" s="1113">
        <f t="shared" si="47"/>
        <v>2.232E-2</v>
      </c>
      <c r="AD235" s="1152"/>
      <c r="AE235" s="1108"/>
      <c r="AF235" s="1126"/>
      <c r="AG235" s="1126"/>
      <c r="AH235" s="546">
        <v>30</v>
      </c>
      <c r="AI235" s="546">
        <v>832</v>
      </c>
      <c r="AJ235" s="1179">
        <v>0.03</v>
      </c>
      <c r="AK235" s="1146"/>
    </row>
    <row r="236" spans="1:37" ht="15" customHeight="1" x14ac:dyDescent="0.25">
      <c r="A236" s="1129">
        <v>1</v>
      </c>
      <c r="B236" s="1180"/>
      <c r="C236" s="1176" t="s">
        <v>931</v>
      </c>
      <c r="D236" s="1177" t="s">
        <v>29</v>
      </c>
      <c r="E236" s="536">
        <v>4</v>
      </c>
      <c r="F236" s="539" t="s">
        <v>932</v>
      </c>
      <c r="G236" s="536"/>
      <c r="H236" s="1178"/>
      <c r="I236" s="541"/>
      <c r="J236" s="541">
        <v>108</v>
      </c>
      <c r="K236" s="541">
        <v>108</v>
      </c>
      <c r="L236" s="1111"/>
      <c r="M236" s="1111"/>
      <c r="N236" s="1111"/>
      <c r="O236" s="1111"/>
      <c r="P236" s="1111"/>
      <c r="Q236" s="1111"/>
      <c r="R236" s="1111"/>
      <c r="S236" s="1111"/>
      <c r="T236" s="318"/>
      <c r="U236" s="318"/>
      <c r="V236" s="318"/>
      <c r="W236" s="318"/>
      <c r="X236" s="1112"/>
      <c r="Y236" s="1112"/>
      <c r="Z236" s="1112">
        <f t="shared" si="48"/>
        <v>108</v>
      </c>
      <c r="AA236" s="1112">
        <f t="shared" si="48"/>
        <v>108</v>
      </c>
      <c r="AB236" s="1113">
        <f t="shared" si="46"/>
        <v>0.124</v>
      </c>
      <c r="AC236" s="1113">
        <f t="shared" si="47"/>
        <v>0.11664000000000002</v>
      </c>
      <c r="AD236" s="1149" t="s">
        <v>131</v>
      </c>
      <c r="AE236" s="1108"/>
      <c r="AF236" s="1126"/>
      <c r="AG236" s="1126"/>
      <c r="AH236" s="536">
        <v>62</v>
      </c>
      <c r="AI236" s="536">
        <v>54</v>
      </c>
      <c r="AJ236" s="716">
        <v>1.08</v>
      </c>
      <c r="AK236" s="1146"/>
    </row>
    <row r="237" spans="1:37" s="1132" customFormat="1" ht="15" customHeight="1" x14ac:dyDescent="0.25">
      <c r="A237" s="1108"/>
      <c r="B237" s="1180"/>
      <c r="C237" s="551" t="s">
        <v>30</v>
      </c>
      <c r="D237" s="1181" t="s">
        <v>29</v>
      </c>
      <c r="E237" s="546"/>
      <c r="F237" s="615"/>
      <c r="G237" s="546"/>
      <c r="H237" s="1182"/>
      <c r="I237" s="550"/>
      <c r="J237" s="550">
        <v>108</v>
      </c>
      <c r="K237" s="550">
        <v>108</v>
      </c>
      <c r="L237" s="1111"/>
      <c r="M237" s="1111"/>
      <c r="N237" s="1111"/>
      <c r="O237" s="1111"/>
      <c r="P237" s="1111"/>
      <c r="Q237" s="1111"/>
      <c r="R237" s="1111"/>
      <c r="S237" s="1111"/>
      <c r="T237" s="367"/>
      <c r="U237" s="367"/>
      <c r="V237" s="367"/>
      <c r="W237" s="367"/>
      <c r="X237" s="1120"/>
      <c r="Y237" s="1120"/>
      <c r="Z237" s="1120">
        <f t="shared" si="48"/>
        <v>108</v>
      </c>
      <c r="AA237" s="1120">
        <f t="shared" si="48"/>
        <v>108</v>
      </c>
      <c r="AB237" s="1113">
        <f t="shared" si="46"/>
        <v>0.124</v>
      </c>
      <c r="AC237" s="1113">
        <f t="shared" si="47"/>
        <v>0.11664000000000002</v>
      </c>
      <c r="AD237" s="1152" t="s">
        <v>131</v>
      </c>
      <c r="AE237" s="1108"/>
      <c r="AF237" s="1126"/>
      <c r="AG237" s="1126"/>
      <c r="AH237" s="546">
        <v>62</v>
      </c>
      <c r="AI237" s="546">
        <v>54</v>
      </c>
      <c r="AJ237" s="1179">
        <v>1.08</v>
      </c>
      <c r="AK237" s="1146"/>
    </row>
    <row r="238" spans="1:37" ht="15" customHeight="1" x14ac:dyDescent="0.25">
      <c r="A238" s="1129">
        <v>1</v>
      </c>
      <c r="B238" s="1183" t="s">
        <v>933</v>
      </c>
      <c r="C238" s="1176" t="s">
        <v>163</v>
      </c>
      <c r="D238" s="1177" t="s">
        <v>29</v>
      </c>
      <c r="E238" s="536">
        <v>2</v>
      </c>
      <c r="F238" s="539" t="s">
        <v>105</v>
      </c>
      <c r="G238" s="536"/>
      <c r="H238" s="1178"/>
      <c r="I238" s="541"/>
      <c r="J238" s="541">
        <v>1152</v>
      </c>
      <c r="K238" s="541">
        <f>SUM(H238:J238)</f>
        <v>1152</v>
      </c>
      <c r="L238" s="1111"/>
      <c r="M238" s="1111"/>
      <c r="N238" s="1111"/>
      <c r="O238" s="1111"/>
      <c r="P238" s="1111"/>
      <c r="Q238" s="1111"/>
      <c r="R238" s="1111"/>
      <c r="S238" s="1111"/>
      <c r="T238" s="318"/>
      <c r="U238" s="318"/>
      <c r="V238" s="318"/>
      <c r="W238" s="318"/>
      <c r="X238" s="1112"/>
      <c r="Y238" s="1112"/>
      <c r="Z238" s="1112">
        <f t="shared" si="48"/>
        <v>1152</v>
      </c>
      <c r="AA238" s="1112">
        <f t="shared" si="48"/>
        <v>1152</v>
      </c>
      <c r="AB238" s="1113">
        <f t="shared" si="46"/>
        <v>0.12375</v>
      </c>
      <c r="AC238" s="1113">
        <f t="shared" si="47"/>
        <v>7.4880000000000002E-2</v>
      </c>
      <c r="AD238" s="1149" t="s">
        <v>131</v>
      </c>
      <c r="AE238" s="1108"/>
      <c r="AF238" s="1126"/>
      <c r="AG238" s="1126"/>
      <c r="AH238" s="536">
        <v>55</v>
      </c>
      <c r="AI238" s="536">
        <v>512</v>
      </c>
      <c r="AJ238" s="716">
        <v>6.5000000000000002E-2</v>
      </c>
      <c r="AK238" s="1146"/>
    </row>
    <row r="239" spans="1:37" ht="15" customHeight="1" x14ac:dyDescent="0.25">
      <c r="A239" s="1129">
        <v>2</v>
      </c>
      <c r="B239" s="1183" t="s">
        <v>933</v>
      </c>
      <c r="C239" s="1176" t="s">
        <v>163</v>
      </c>
      <c r="D239" s="1177" t="s">
        <v>29</v>
      </c>
      <c r="E239" s="536">
        <v>28</v>
      </c>
      <c r="F239" s="539" t="s">
        <v>105</v>
      </c>
      <c r="G239" s="536"/>
      <c r="H239" s="1178"/>
      <c r="I239" s="541"/>
      <c r="J239" s="541">
        <v>536</v>
      </c>
      <c r="K239" s="541">
        <f>SUM(H239:J239)</f>
        <v>536</v>
      </c>
      <c r="L239" s="1111"/>
      <c r="M239" s="1111"/>
      <c r="N239" s="1111"/>
      <c r="O239" s="1111"/>
      <c r="P239" s="1111"/>
      <c r="Q239" s="1111"/>
      <c r="R239" s="1111"/>
      <c r="S239" s="1111"/>
      <c r="T239" s="318"/>
      <c r="U239" s="318"/>
      <c r="V239" s="318"/>
      <c r="W239" s="318"/>
      <c r="X239" s="1112"/>
      <c r="Y239" s="1112"/>
      <c r="Z239" s="1112">
        <f t="shared" si="48"/>
        <v>536</v>
      </c>
      <c r="AA239" s="1112">
        <f t="shared" si="48"/>
        <v>536</v>
      </c>
      <c r="AB239" s="1113">
        <f t="shared" si="46"/>
        <v>5.7578125000000001E-2</v>
      </c>
      <c r="AC239" s="1113">
        <f t="shared" si="47"/>
        <v>3.4840000000000003E-2</v>
      </c>
      <c r="AD239" s="1149" t="s">
        <v>131</v>
      </c>
      <c r="AE239" s="1108"/>
      <c r="AF239" s="1126"/>
      <c r="AG239" s="1126"/>
      <c r="AH239" s="536">
        <v>55</v>
      </c>
      <c r="AI239" s="536">
        <v>512</v>
      </c>
      <c r="AJ239" s="716">
        <v>6.5000000000000002E-2</v>
      </c>
      <c r="AK239" s="1146"/>
    </row>
    <row r="240" spans="1:37" ht="15" customHeight="1" x14ac:dyDescent="0.25">
      <c r="A240" s="1129">
        <v>3</v>
      </c>
      <c r="B240" s="1183" t="s">
        <v>933</v>
      </c>
      <c r="C240" s="1176" t="s">
        <v>163</v>
      </c>
      <c r="D240" s="1177" t="s">
        <v>29</v>
      </c>
      <c r="E240" s="536">
        <v>12</v>
      </c>
      <c r="F240" s="539" t="s">
        <v>932</v>
      </c>
      <c r="G240" s="536"/>
      <c r="H240" s="1178"/>
      <c r="I240" s="541"/>
      <c r="J240" s="541">
        <v>512</v>
      </c>
      <c r="K240" s="541">
        <f>SUM(H240:J240)</f>
        <v>512</v>
      </c>
      <c r="L240" s="1111"/>
      <c r="M240" s="1111"/>
      <c r="N240" s="1111"/>
      <c r="O240" s="1111"/>
      <c r="P240" s="1111"/>
      <c r="Q240" s="1111"/>
      <c r="R240" s="1111"/>
      <c r="S240" s="1111"/>
      <c r="T240" s="318"/>
      <c r="U240" s="318"/>
      <c r="V240" s="318"/>
      <c r="W240" s="318"/>
      <c r="X240" s="1112"/>
      <c r="Y240" s="1112"/>
      <c r="Z240" s="1112">
        <f t="shared" si="48"/>
        <v>512</v>
      </c>
      <c r="AA240" s="1112">
        <f t="shared" si="48"/>
        <v>512</v>
      </c>
      <c r="AB240" s="1113">
        <f>(AA240*AH240/1000)/AI240</f>
        <v>5.5E-2</v>
      </c>
      <c r="AC240" s="1113">
        <f>AA240*AJ240/1000</f>
        <v>3.3280000000000004E-2</v>
      </c>
      <c r="AD240" s="1149" t="s">
        <v>131</v>
      </c>
      <c r="AE240" s="1108"/>
      <c r="AF240" s="1126"/>
      <c r="AG240" s="1126"/>
      <c r="AH240" s="536">
        <v>55</v>
      </c>
      <c r="AI240" s="536">
        <v>512</v>
      </c>
      <c r="AJ240" s="716">
        <v>6.5000000000000002E-2</v>
      </c>
      <c r="AK240" s="1146"/>
    </row>
    <row r="241" spans="1:37" ht="15" customHeight="1" x14ac:dyDescent="0.25">
      <c r="A241" s="1129">
        <v>4</v>
      </c>
      <c r="B241" s="1183" t="s">
        <v>933</v>
      </c>
      <c r="C241" s="1176" t="s">
        <v>163</v>
      </c>
      <c r="D241" s="1177" t="s">
        <v>29</v>
      </c>
      <c r="E241" s="536">
        <v>15</v>
      </c>
      <c r="F241" s="539" t="s">
        <v>104</v>
      </c>
      <c r="G241" s="536"/>
      <c r="H241" s="1178"/>
      <c r="I241" s="541"/>
      <c r="J241" s="541">
        <v>128</v>
      </c>
      <c r="K241" s="541">
        <f>SUM(H241:J241)</f>
        <v>128</v>
      </c>
      <c r="L241" s="1111"/>
      <c r="M241" s="1111"/>
      <c r="N241" s="1111"/>
      <c r="O241" s="1111"/>
      <c r="P241" s="1111"/>
      <c r="Q241" s="1111"/>
      <c r="R241" s="1111"/>
      <c r="S241" s="1111"/>
      <c r="T241" s="318"/>
      <c r="U241" s="318"/>
      <c r="V241" s="318"/>
      <c r="W241" s="318"/>
      <c r="X241" s="1112"/>
      <c r="Y241" s="1112"/>
      <c r="Z241" s="1112">
        <f t="shared" si="48"/>
        <v>128</v>
      </c>
      <c r="AA241" s="1112">
        <f t="shared" si="48"/>
        <v>128</v>
      </c>
      <c r="AB241" s="1113">
        <f>(AA241*AH241/1000)/AI241</f>
        <v>1.375E-2</v>
      </c>
      <c r="AC241" s="1113">
        <f>AA241*AJ241/1000</f>
        <v>8.320000000000001E-3</v>
      </c>
      <c r="AD241" s="1149" t="s">
        <v>131</v>
      </c>
      <c r="AE241" s="1108"/>
      <c r="AF241" s="1126"/>
      <c r="AG241" s="1126"/>
      <c r="AH241" s="536">
        <v>55</v>
      </c>
      <c r="AI241" s="536">
        <v>512</v>
      </c>
      <c r="AJ241" s="716">
        <v>6.5000000000000002E-2</v>
      </c>
      <c r="AK241" s="1146"/>
    </row>
    <row r="242" spans="1:37" ht="15" customHeight="1" x14ac:dyDescent="0.25">
      <c r="A242" s="1129">
        <v>5</v>
      </c>
      <c r="B242" s="1183" t="s">
        <v>933</v>
      </c>
      <c r="C242" s="1176" t="s">
        <v>163</v>
      </c>
      <c r="D242" s="1177" t="s">
        <v>29</v>
      </c>
      <c r="E242" s="536">
        <v>44</v>
      </c>
      <c r="F242" s="539" t="s">
        <v>104</v>
      </c>
      <c r="G242" s="536"/>
      <c r="H242" s="1178"/>
      <c r="I242" s="541"/>
      <c r="J242" s="541">
        <v>128</v>
      </c>
      <c r="K242" s="541">
        <f>SUM(H242:J242)</f>
        <v>128</v>
      </c>
      <c r="L242" s="1111"/>
      <c r="M242" s="1111"/>
      <c r="N242" s="1111"/>
      <c r="O242" s="1111"/>
      <c r="P242" s="1111"/>
      <c r="Q242" s="1111"/>
      <c r="R242" s="1111"/>
      <c r="S242" s="1111"/>
      <c r="T242" s="318"/>
      <c r="U242" s="318"/>
      <c r="V242" s="318"/>
      <c r="W242" s="318"/>
      <c r="X242" s="1112"/>
      <c r="Y242" s="1112"/>
      <c r="Z242" s="1112">
        <f t="shared" si="48"/>
        <v>128</v>
      </c>
      <c r="AA242" s="1112">
        <f t="shared" si="48"/>
        <v>128</v>
      </c>
      <c r="AB242" s="1113">
        <f>(AA242*AH242/1000)/AI242</f>
        <v>1.375E-2</v>
      </c>
      <c r="AC242" s="1113">
        <f>AA242*AJ242/1000</f>
        <v>8.320000000000001E-3</v>
      </c>
      <c r="AD242" s="1149" t="s">
        <v>131</v>
      </c>
      <c r="AE242" s="1108"/>
      <c r="AF242" s="1126"/>
      <c r="AG242" s="1126"/>
      <c r="AH242" s="536">
        <v>55</v>
      </c>
      <c r="AI242" s="536">
        <v>512</v>
      </c>
      <c r="AJ242" s="716">
        <v>6.5000000000000002E-2</v>
      </c>
      <c r="AK242" s="1146"/>
    </row>
    <row r="243" spans="1:37" s="1132" customFormat="1" ht="15" customHeight="1" x14ac:dyDescent="0.25">
      <c r="A243" s="1108"/>
      <c r="B243" s="1180"/>
      <c r="C243" s="551" t="s">
        <v>30</v>
      </c>
      <c r="D243" s="1181" t="s">
        <v>29</v>
      </c>
      <c r="E243" s="546"/>
      <c r="F243" s="615"/>
      <c r="G243" s="546"/>
      <c r="H243" s="1182"/>
      <c r="I243" s="550"/>
      <c r="J243" s="550">
        <f>SUM(J238:J242)</f>
        <v>2456</v>
      </c>
      <c r="K243" s="550">
        <f>SUM(K238:K242)</f>
        <v>2456</v>
      </c>
      <c r="L243" s="1111"/>
      <c r="M243" s="1111"/>
      <c r="N243" s="1111"/>
      <c r="O243" s="1111"/>
      <c r="P243" s="1111"/>
      <c r="Q243" s="1111"/>
      <c r="R243" s="1111"/>
      <c r="S243" s="1111"/>
      <c r="T243" s="367"/>
      <c r="U243" s="367"/>
      <c r="V243" s="367"/>
      <c r="W243" s="367"/>
      <c r="X243" s="1120"/>
      <c r="Y243" s="1120"/>
      <c r="Z243" s="1120">
        <f t="shared" si="48"/>
        <v>2456</v>
      </c>
      <c r="AA243" s="1120">
        <f t="shared" si="48"/>
        <v>2456</v>
      </c>
      <c r="AB243" s="1113">
        <f t="shared" ref="AB243" si="49">(AA243*AH243/1000)/AI243</f>
        <v>0.26382812500000002</v>
      </c>
      <c r="AC243" s="1113">
        <f t="shared" ref="AC243" si="50">AA243*AJ243/1000</f>
        <v>0.15964</v>
      </c>
      <c r="AD243" s="1152" t="s">
        <v>131</v>
      </c>
      <c r="AE243" s="1108"/>
      <c r="AF243" s="1126"/>
      <c r="AG243" s="1126"/>
      <c r="AH243" s="546">
        <v>55</v>
      </c>
      <c r="AI243" s="546">
        <v>512</v>
      </c>
      <c r="AJ243" s="1179">
        <v>6.5000000000000002E-2</v>
      </c>
      <c r="AK243" s="1146"/>
    </row>
    <row r="244" spans="1:37" s="1161" customFormat="1" ht="12.75" customHeight="1" x14ac:dyDescent="0.25">
      <c r="A244" s="1153">
        <v>1</v>
      </c>
      <c r="B244" s="1153"/>
      <c r="C244" s="1154" t="s">
        <v>166</v>
      </c>
      <c r="D244" s="708" t="s">
        <v>29</v>
      </c>
      <c r="E244" s="539" t="s">
        <v>175</v>
      </c>
      <c r="F244" s="539" t="s">
        <v>934</v>
      </c>
      <c r="G244" s="539" t="s">
        <v>130</v>
      </c>
      <c r="H244" s="1157"/>
      <c r="I244" s="1157"/>
      <c r="J244" s="1184">
        <v>7</v>
      </c>
      <c r="K244" s="318">
        <f t="shared" ref="K244:K246" si="51">SUM(H244:J244)</f>
        <v>7</v>
      </c>
      <c r="L244" s="1158"/>
      <c r="M244" s="1158"/>
      <c r="N244" s="1158"/>
      <c r="O244" s="1158"/>
      <c r="P244" s="1158"/>
      <c r="Q244" s="1158"/>
      <c r="R244" s="1158"/>
      <c r="S244" s="1158"/>
      <c r="T244" s="1158"/>
      <c r="U244" s="1158"/>
      <c r="V244" s="1158"/>
      <c r="W244" s="1158"/>
      <c r="X244" s="330"/>
      <c r="Y244" s="330"/>
      <c r="Z244" s="330">
        <f t="shared" ref="Z244:Z246" si="52">SUM(J244+N244+R244)</f>
        <v>7</v>
      </c>
      <c r="AA244" s="318">
        <f t="shared" ref="AA244:AA246" si="53">SUM(X244:Z244)</f>
        <v>7</v>
      </c>
      <c r="AB244" s="1159">
        <f t="shared" ref="AB244:AB306" si="54">AJ244*AA244/1000</f>
        <v>1.4000000000000002E-3</v>
      </c>
      <c r="AC244" s="1159">
        <f t="shared" ref="AC244:AC246" si="55">AJ244*AA244/1000</f>
        <v>1.4000000000000002E-3</v>
      </c>
      <c r="AD244" s="1149" t="s">
        <v>103</v>
      </c>
      <c r="AE244" s="1158"/>
      <c r="AF244" s="1158"/>
      <c r="AG244" s="1157">
        <v>7</v>
      </c>
      <c r="AH244" s="1153"/>
      <c r="AI244" s="1153"/>
      <c r="AJ244" s="1160">
        <v>0.2</v>
      </c>
      <c r="AK244" s="1158"/>
    </row>
    <row r="245" spans="1:37" s="1161" customFormat="1" ht="12.75" customHeight="1" x14ac:dyDescent="0.25">
      <c r="A245" s="1153">
        <v>2</v>
      </c>
      <c r="B245" s="1153"/>
      <c r="C245" s="1154" t="s">
        <v>166</v>
      </c>
      <c r="D245" s="708" t="s">
        <v>29</v>
      </c>
      <c r="E245" s="539" t="s">
        <v>175</v>
      </c>
      <c r="F245" s="539" t="s">
        <v>935</v>
      </c>
      <c r="G245" s="539" t="s">
        <v>130</v>
      </c>
      <c r="H245" s="1157"/>
      <c r="I245" s="1157"/>
      <c r="J245" s="1184">
        <v>3</v>
      </c>
      <c r="K245" s="318">
        <f t="shared" si="51"/>
        <v>3</v>
      </c>
      <c r="L245" s="1158"/>
      <c r="M245" s="1158"/>
      <c r="N245" s="1158"/>
      <c r="O245" s="1158"/>
      <c r="P245" s="1158"/>
      <c r="Q245" s="1158"/>
      <c r="R245" s="1158"/>
      <c r="S245" s="1158"/>
      <c r="T245" s="1158"/>
      <c r="U245" s="1158"/>
      <c r="V245" s="1158"/>
      <c r="W245" s="1158"/>
      <c r="X245" s="330"/>
      <c r="Y245" s="330"/>
      <c r="Z245" s="330">
        <f t="shared" si="52"/>
        <v>3</v>
      </c>
      <c r="AA245" s="318">
        <f t="shared" si="53"/>
        <v>3</v>
      </c>
      <c r="AB245" s="1159">
        <f t="shared" si="54"/>
        <v>6.0000000000000006E-4</v>
      </c>
      <c r="AC245" s="1159">
        <f t="shared" si="55"/>
        <v>6.0000000000000006E-4</v>
      </c>
      <c r="AD245" s="1149" t="s">
        <v>103</v>
      </c>
      <c r="AE245" s="1158"/>
      <c r="AF245" s="1158"/>
      <c r="AG245" s="1157">
        <v>3</v>
      </c>
      <c r="AH245" s="1153"/>
      <c r="AI245" s="1153"/>
      <c r="AJ245" s="1160">
        <v>0.2</v>
      </c>
      <c r="AK245" s="1158"/>
    </row>
    <row r="246" spans="1:37" s="1161" customFormat="1" ht="12.75" customHeight="1" x14ac:dyDescent="0.25">
      <c r="A246" s="1153">
        <v>3</v>
      </c>
      <c r="B246" s="1153"/>
      <c r="C246" s="1154" t="s">
        <v>166</v>
      </c>
      <c r="D246" s="708" t="s">
        <v>29</v>
      </c>
      <c r="E246" s="539" t="s">
        <v>175</v>
      </c>
      <c r="F246" s="539" t="s">
        <v>936</v>
      </c>
      <c r="G246" s="539" t="s">
        <v>130</v>
      </c>
      <c r="H246" s="1157"/>
      <c r="I246" s="1157"/>
      <c r="J246" s="1184">
        <v>2</v>
      </c>
      <c r="K246" s="318">
        <f t="shared" si="51"/>
        <v>2</v>
      </c>
      <c r="L246" s="1158"/>
      <c r="M246" s="1158"/>
      <c r="N246" s="1158"/>
      <c r="O246" s="1158"/>
      <c r="P246" s="1158"/>
      <c r="Q246" s="1158"/>
      <c r="R246" s="1158"/>
      <c r="S246" s="1158"/>
      <c r="T246" s="1158"/>
      <c r="U246" s="1158"/>
      <c r="V246" s="1158"/>
      <c r="W246" s="1158"/>
      <c r="X246" s="330"/>
      <c r="Y246" s="330"/>
      <c r="Z246" s="330">
        <f t="shared" si="52"/>
        <v>2</v>
      </c>
      <c r="AA246" s="318">
        <f t="shared" si="53"/>
        <v>2</v>
      </c>
      <c r="AB246" s="1159">
        <f t="shared" si="54"/>
        <v>4.0000000000000002E-4</v>
      </c>
      <c r="AC246" s="1159">
        <f t="shared" si="55"/>
        <v>4.0000000000000002E-4</v>
      </c>
      <c r="AD246" s="1149" t="s">
        <v>103</v>
      </c>
      <c r="AE246" s="1158"/>
      <c r="AF246" s="1158"/>
      <c r="AG246" s="1157">
        <v>2</v>
      </c>
      <c r="AH246" s="1153"/>
      <c r="AI246" s="1153"/>
      <c r="AJ246" s="1160">
        <v>0.2</v>
      </c>
      <c r="AK246" s="1158"/>
    </row>
    <row r="247" spans="1:37" s="1161" customFormat="1" ht="12.75" customHeight="1" x14ac:dyDescent="0.25">
      <c r="A247" s="1153">
        <v>4</v>
      </c>
      <c r="B247" s="1153"/>
      <c r="C247" s="1154" t="s">
        <v>166</v>
      </c>
      <c r="D247" s="708" t="s">
        <v>29</v>
      </c>
      <c r="E247" s="539" t="s">
        <v>175</v>
      </c>
      <c r="F247" s="539" t="s">
        <v>937</v>
      </c>
      <c r="G247" s="539" t="s">
        <v>130</v>
      </c>
      <c r="H247" s="1157"/>
      <c r="I247" s="1157"/>
      <c r="J247" s="1184">
        <v>2</v>
      </c>
      <c r="K247" s="318">
        <f>SUM(H247:J247)</f>
        <v>2</v>
      </c>
      <c r="L247" s="1158"/>
      <c r="M247" s="1158"/>
      <c r="N247" s="1158"/>
      <c r="O247" s="1158"/>
      <c r="P247" s="1158"/>
      <c r="Q247" s="1158"/>
      <c r="R247" s="1158"/>
      <c r="S247" s="1158"/>
      <c r="T247" s="1158"/>
      <c r="U247" s="1158"/>
      <c r="V247" s="1158"/>
      <c r="W247" s="1158"/>
      <c r="X247" s="330"/>
      <c r="Y247" s="330"/>
      <c r="Z247" s="330">
        <f>SUM(J247+N247+R247)</f>
        <v>2</v>
      </c>
      <c r="AA247" s="318">
        <f>SUM(X247:Z247)</f>
        <v>2</v>
      </c>
      <c r="AB247" s="1159">
        <f t="shared" si="54"/>
        <v>4.0000000000000002E-4</v>
      </c>
      <c r="AC247" s="1159">
        <f>AJ247*AA247/1000</f>
        <v>4.0000000000000002E-4</v>
      </c>
      <c r="AD247" s="1149" t="s">
        <v>103</v>
      </c>
      <c r="AE247" s="1158"/>
      <c r="AF247" s="1158"/>
      <c r="AG247" s="1157">
        <v>2</v>
      </c>
      <c r="AH247" s="1153"/>
      <c r="AI247" s="1153"/>
      <c r="AJ247" s="1160">
        <v>0.2</v>
      </c>
      <c r="AK247" s="1158"/>
    </row>
    <row r="248" spans="1:37" s="1161" customFormat="1" ht="12.75" customHeight="1" x14ac:dyDescent="0.25">
      <c r="A248" s="1153">
        <v>5</v>
      </c>
      <c r="B248" s="1153"/>
      <c r="C248" s="1154" t="s">
        <v>166</v>
      </c>
      <c r="D248" s="708" t="s">
        <v>29</v>
      </c>
      <c r="E248" s="539" t="s">
        <v>175</v>
      </c>
      <c r="F248" s="539" t="s">
        <v>938</v>
      </c>
      <c r="G248" s="539" t="s">
        <v>130</v>
      </c>
      <c r="H248" s="1157"/>
      <c r="I248" s="1157"/>
      <c r="J248" s="1184">
        <v>2</v>
      </c>
      <c r="K248" s="318">
        <f>SUM(H248:J248)</f>
        <v>2</v>
      </c>
      <c r="L248" s="1158"/>
      <c r="M248" s="1158"/>
      <c r="N248" s="1158"/>
      <c r="O248" s="1158"/>
      <c r="P248" s="1158"/>
      <c r="Q248" s="1158"/>
      <c r="R248" s="1158"/>
      <c r="S248" s="1158"/>
      <c r="T248" s="1158"/>
      <c r="U248" s="1158"/>
      <c r="V248" s="1158"/>
      <c r="W248" s="1158"/>
      <c r="X248" s="330"/>
      <c r="Y248" s="330"/>
      <c r="Z248" s="330">
        <f>SUM(J248+N248+R248)</f>
        <v>2</v>
      </c>
      <c r="AA248" s="318">
        <f>SUM(X248:Z248)</f>
        <v>2</v>
      </c>
      <c r="AB248" s="1159">
        <f t="shared" si="54"/>
        <v>4.0000000000000002E-4</v>
      </c>
      <c r="AC248" s="1159">
        <f>AJ248*AA248/1000</f>
        <v>4.0000000000000002E-4</v>
      </c>
      <c r="AD248" s="1149" t="s">
        <v>103</v>
      </c>
      <c r="AE248" s="1158"/>
      <c r="AF248" s="1158"/>
      <c r="AG248" s="1157">
        <v>2</v>
      </c>
      <c r="AH248" s="1153"/>
      <c r="AI248" s="1153"/>
      <c r="AJ248" s="1160">
        <v>0.2</v>
      </c>
      <c r="AK248" s="1158"/>
    </row>
    <row r="249" spans="1:37" s="1161" customFormat="1" ht="12.75" customHeight="1" x14ac:dyDescent="0.25">
      <c r="A249" s="1153">
        <v>6</v>
      </c>
      <c r="B249" s="1153"/>
      <c r="C249" s="1154" t="s">
        <v>166</v>
      </c>
      <c r="D249" s="708" t="s">
        <v>29</v>
      </c>
      <c r="E249" s="539" t="s">
        <v>175</v>
      </c>
      <c r="F249" s="539" t="s">
        <v>939</v>
      </c>
      <c r="G249" s="539" t="s">
        <v>130</v>
      </c>
      <c r="H249" s="1157"/>
      <c r="I249" s="1157"/>
      <c r="J249" s="1184">
        <v>3</v>
      </c>
      <c r="K249" s="318">
        <f>SUM(H249:J249)</f>
        <v>3</v>
      </c>
      <c r="L249" s="1158"/>
      <c r="M249" s="1158"/>
      <c r="N249" s="1158"/>
      <c r="O249" s="1158"/>
      <c r="P249" s="1158"/>
      <c r="Q249" s="1158"/>
      <c r="R249" s="1158"/>
      <c r="S249" s="1158"/>
      <c r="T249" s="1158"/>
      <c r="U249" s="1158"/>
      <c r="V249" s="1158"/>
      <c r="W249" s="1158"/>
      <c r="X249" s="330"/>
      <c r="Y249" s="330"/>
      <c r="Z249" s="330">
        <f>SUM(J249+N249+R249)</f>
        <v>3</v>
      </c>
      <c r="AA249" s="318">
        <f>SUM(X249:Z249)</f>
        <v>3</v>
      </c>
      <c r="AB249" s="1159">
        <f t="shared" si="54"/>
        <v>6.0000000000000006E-4</v>
      </c>
      <c r="AC249" s="1159">
        <f>AJ249*AA249/1000</f>
        <v>6.0000000000000006E-4</v>
      </c>
      <c r="AD249" s="1149" t="s">
        <v>103</v>
      </c>
      <c r="AE249" s="1158"/>
      <c r="AF249" s="1158"/>
      <c r="AG249" s="1157">
        <v>3</v>
      </c>
      <c r="AH249" s="1153"/>
      <c r="AI249" s="1153"/>
      <c r="AJ249" s="1160">
        <v>0.2</v>
      </c>
      <c r="AK249" s="1158"/>
    </row>
    <row r="250" spans="1:37" s="1161" customFormat="1" ht="12.75" customHeight="1" x14ac:dyDescent="0.25">
      <c r="A250" s="1153">
        <v>7</v>
      </c>
      <c r="B250" s="1153"/>
      <c r="C250" s="1154" t="s">
        <v>166</v>
      </c>
      <c r="D250" s="708" t="s">
        <v>29</v>
      </c>
      <c r="E250" s="539" t="s">
        <v>47</v>
      </c>
      <c r="F250" s="539" t="s">
        <v>47</v>
      </c>
      <c r="G250" s="539"/>
      <c r="H250" s="1157"/>
      <c r="I250" s="1157"/>
      <c r="J250" s="1184">
        <v>28</v>
      </c>
      <c r="K250" s="318">
        <f>SUM(H250:J250)</f>
        <v>28</v>
      </c>
      <c r="L250" s="1158"/>
      <c r="M250" s="1158"/>
      <c r="N250" s="1158"/>
      <c r="O250" s="1158"/>
      <c r="P250" s="1158"/>
      <c r="Q250" s="1158"/>
      <c r="R250" s="1158"/>
      <c r="S250" s="1158"/>
      <c r="T250" s="1158"/>
      <c r="U250" s="1158"/>
      <c r="V250" s="1158"/>
      <c r="W250" s="1158"/>
      <c r="X250" s="330"/>
      <c r="Y250" s="330"/>
      <c r="Z250" s="330">
        <f>SUM(J250+N250+R250)</f>
        <v>28</v>
      </c>
      <c r="AA250" s="318">
        <f>SUM(X250:Z250)</f>
        <v>28</v>
      </c>
      <c r="AB250" s="1159">
        <f t="shared" si="54"/>
        <v>5.6000000000000008E-3</v>
      </c>
      <c r="AC250" s="1159">
        <f>AJ250*AA250/1000</f>
        <v>5.6000000000000008E-3</v>
      </c>
      <c r="AD250" s="1149" t="s">
        <v>103</v>
      </c>
      <c r="AE250" s="1158"/>
      <c r="AF250" s="1158"/>
      <c r="AG250" s="1157">
        <v>28</v>
      </c>
      <c r="AH250" s="1153"/>
      <c r="AI250" s="1153"/>
      <c r="AJ250" s="1160">
        <v>0.2</v>
      </c>
      <c r="AK250" s="1158"/>
    </row>
    <row r="251" spans="1:37" s="1170" customFormat="1" ht="12.75" customHeight="1" x14ac:dyDescent="0.25">
      <c r="A251" s="1162"/>
      <c r="B251" s="1162"/>
      <c r="C251" s="1163" t="s">
        <v>30</v>
      </c>
      <c r="D251" s="1099" t="s">
        <v>29</v>
      </c>
      <c r="E251" s="1164"/>
      <c r="F251" s="1164"/>
      <c r="G251" s="1164"/>
      <c r="H251" s="1166"/>
      <c r="I251" s="1166"/>
      <c r="J251" s="1166">
        <f>SUM(J244:J250)</f>
        <v>47</v>
      </c>
      <c r="K251" s="367">
        <f t="shared" ref="K251:K254" si="56">SUM(H251:J251)</f>
        <v>47</v>
      </c>
      <c r="L251" s="1167"/>
      <c r="M251" s="1167"/>
      <c r="N251" s="1167"/>
      <c r="O251" s="1167"/>
      <c r="P251" s="1167"/>
      <c r="Q251" s="1167"/>
      <c r="R251" s="1167"/>
      <c r="S251" s="1167"/>
      <c r="T251" s="1167"/>
      <c r="U251" s="1167"/>
      <c r="V251" s="1167"/>
      <c r="W251" s="1167"/>
      <c r="X251" s="700"/>
      <c r="Y251" s="700"/>
      <c r="Z251" s="700">
        <f t="shared" ref="Z251:Z254" si="57">SUM(J251+N251+R251)</f>
        <v>47</v>
      </c>
      <c r="AA251" s="367">
        <f t="shared" ref="AA251:AA254" si="58">SUM(X251:Z251)</f>
        <v>47</v>
      </c>
      <c r="AB251" s="1168">
        <f t="shared" si="54"/>
        <v>9.4000000000000004E-3</v>
      </c>
      <c r="AC251" s="1168">
        <f>AJ251*AA251/1000</f>
        <v>9.4000000000000004E-3</v>
      </c>
      <c r="AD251" s="1152" t="s">
        <v>103</v>
      </c>
      <c r="AE251" s="1167"/>
      <c r="AF251" s="1167"/>
      <c r="AG251" s="1166">
        <f>SUM(AG244:AG250)</f>
        <v>47</v>
      </c>
      <c r="AH251" s="1162"/>
      <c r="AI251" s="1162"/>
      <c r="AJ251" s="1169">
        <v>0.2</v>
      </c>
      <c r="AK251" s="1167"/>
    </row>
    <row r="252" spans="1:37" s="1161" customFormat="1" ht="12.75" customHeight="1" x14ac:dyDescent="0.25">
      <c r="A252" s="1153">
        <v>1</v>
      </c>
      <c r="B252" s="1153"/>
      <c r="C252" s="1154" t="s">
        <v>167</v>
      </c>
      <c r="D252" s="708" t="s">
        <v>29</v>
      </c>
      <c r="E252" s="539" t="s">
        <v>175</v>
      </c>
      <c r="F252" s="539" t="s">
        <v>934</v>
      </c>
      <c r="G252" s="539" t="s">
        <v>130</v>
      </c>
      <c r="H252" s="1157"/>
      <c r="I252" s="1157"/>
      <c r="J252" s="1184">
        <v>14</v>
      </c>
      <c r="K252" s="318">
        <f t="shared" si="56"/>
        <v>14</v>
      </c>
      <c r="L252" s="1158"/>
      <c r="M252" s="1158"/>
      <c r="N252" s="1158"/>
      <c r="O252" s="1158"/>
      <c r="P252" s="1158"/>
      <c r="Q252" s="1158"/>
      <c r="R252" s="1158"/>
      <c r="S252" s="1158"/>
      <c r="T252" s="1158"/>
      <c r="U252" s="1158"/>
      <c r="V252" s="1158"/>
      <c r="W252" s="1158"/>
      <c r="X252" s="330"/>
      <c r="Y252" s="330"/>
      <c r="Z252" s="330">
        <f t="shared" si="57"/>
        <v>14</v>
      </c>
      <c r="AA252" s="318">
        <f t="shared" si="58"/>
        <v>14</v>
      </c>
      <c r="AB252" s="1159">
        <f t="shared" si="54"/>
        <v>1.9600000000000004E-3</v>
      </c>
      <c r="AC252" s="1159">
        <f t="shared" ref="AC252:AC254" si="59">AJ252*AA252/1000</f>
        <v>1.9600000000000004E-3</v>
      </c>
      <c r="AD252" s="1149" t="s">
        <v>103</v>
      </c>
      <c r="AE252" s="1158"/>
      <c r="AF252" s="1158"/>
      <c r="AG252" s="1157">
        <v>14</v>
      </c>
      <c r="AH252" s="1153"/>
      <c r="AI252" s="1153"/>
      <c r="AJ252" s="1160">
        <v>0.14000000000000001</v>
      </c>
      <c r="AK252" s="1158"/>
    </row>
    <row r="253" spans="1:37" s="1161" customFormat="1" ht="12.75" customHeight="1" x14ac:dyDescent="0.25">
      <c r="A253" s="1153">
        <v>2</v>
      </c>
      <c r="B253" s="1153"/>
      <c r="C253" s="1154" t="s">
        <v>167</v>
      </c>
      <c r="D253" s="708" t="s">
        <v>29</v>
      </c>
      <c r="E253" s="539" t="s">
        <v>175</v>
      </c>
      <c r="F253" s="539" t="s">
        <v>935</v>
      </c>
      <c r="G253" s="539" t="s">
        <v>130</v>
      </c>
      <c r="H253" s="1157"/>
      <c r="I253" s="1157"/>
      <c r="J253" s="1184">
        <v>6</v>
      </c>
      <c r="K253" s="318">
        <f t="shared" si="56"/>
        <v>6</v>
      </c>
      <c r="L253" s="1158"/>
      <c r="M253" s="1158"/>
      <c r="N253" s="1158"/>
      <c r="O253" s="1158"/>
      <c r="P253" s="1158"/>
      <c r="Q253" s="1158"/>
      <c r="R253" s="1158"/>
      <c r="S253" s="1158"/>
      <c r="T253" s="1158"/>
      <c r="U253" s="1158"/>
      <c r="V253" s="1158"/>
      <c r="W253" s="1158"/>
      <c r="X253" s="330"/>
      <c r="Y253" s="330"/>
      <c r="Z253" s="330">
        <f t="shared" si="57"/>
        <v>6</v>
      </c>
      <c r="AA253" s="318">
        <f t="shared" si="58"/>
        <v>6</v>
      </c>
      <c r="AB253" s="1159">
        <f t="shared" si="54"/>
        <v>8.4000000000000003E-4</v>
      </c>
      <c r="AC253" s="1159">
        <f t="shared" si="59"/>
        <v>8.4000000000000003E-4</v>
      </c>
      <c r="AD253" s="1149" t="s">
        <v>103</v>
      </c>
      <c r="AE253" s="1158"/>
      <c r="AF253" s="1158"/>
      <c r="AG253" s="1157">
        <v>6</v>
      </c>
      <c r="AH253" s="1153"/>
      <c r="AI253" s="1153"/>
      <c r="AJ253" s="1160">
        <v>0.14000000000000001</v>
      </c>
      <c r="AK253" s="1158"/>
    </row>
    <row r="254" spans="1:37" s="1161" customFormat="1" ht="12.75" customHeight="1" x14ac:dyDescent="0.25">
      <c r="A254" s="1153">
        <v>3</v>
      </c>
      <c r="B254" s="1153"/>
      <c r="C254" s="1154" t="s">
        <v>167</v>
      </c>
      <c r="D254" s="708" t="s">
        <v>29</v>
      </c>
      <c r="E254" s="539" t="s">
        <v>175</v>
      </c>
      <c r="F254" s="539" t="s">
        <v>936</v>
      </c>
      <c r="G254" s="539" t="s">
        <v>130</v>
      </c>
      <c r="H254" s="1157"/>
      <c r="I254" s="1157"/>
      <c r="J254" s="1184">
        <v>4</v>
      </c>
      <c r="K254" s="318">
        <f t="shared" si="56"/>
        <v>4</v>
      </c>
      <c r="L254" s="1158"/>
      <c r="M254" s="1158"/>
      <c r="N254" s="1158"/>
      <c r="O254" s="1158"/>
      <c r="P254" s="1158"/>
      <c r="Q254" s="1158"/>
      <c r="R254" s="1158"/>
      <c r="S254" s="1158"/>
      <c r="T254" s="1158"/>
      <c r="U254" s="1158"/>
      <c r="V254" s="1158"/>
      <c r="W254" s="1158"/>
      <c r="X254" s="330"/>
      <c r="Y254" s="330"/>
      <c r="Z254" s="330">
        <f t="shared" si="57"/>
        <v>4</v>
      </c>
      <c r="AA254" s="318">
        <f t="shared" si="58"/>
        <v>4</v>
      </c>
      <c r="AB254" s="1159">
        <f t="shared" si="54"/>
        <v>5.6000000000000006E-4</v>
      </c>
      <c r="AC254" s="1159">
        <f t="shared" si="59"/>
        <v>5.6000000000000006E-4</v>
      </c>
      <c r="AD254" s="1149" t="s">
        <v>103</v>
      </c>
      <c r="AE254" s="1158"/>
      <c r="AF254" s="1158"/>
      <c r="AG254" s="1157">
        <v>4</v>
      </c>
      <c r="AH254" s="1153"/>
      <c r="AI254" s="1153"/>
      <c r="AJ254" s="1160">
        <v>0.14000000000000001</v>
      </c>
      <c r="AK254" s="1158"/>
    </row>
    <row r="255" spans="1:37" s="1161" customFormat="1" ht="12.75" customHeight="1" x14ac:dyDescent="0.25">
      <c r="A255" s="1153">
        <v>4</v>
      </c>
      <c r="B255" s="1153"/>
      <c r="C255" s="1154" t="s">
        <v>167</v>
      </c>
      <c r="D255" s="708" t="s">
        <v>29</v>
      </c>
      <c r="E255" s="539" t="s">
        <v>175</v>
      </c>
      <c r="F255" s="539" t="s">
        <v>937</v>
      </c>
      <c r="G255" s="539" t="s">
        <v>130</v>
      </c>
      <c r="H255" s="1157"/>
      <c r="I255" s="1157"/>
      <c r="J255" s="1184">
        <v>4</v>
      </c>
      <c r="K255" s="318">
        <f>SUM(H255:J255)</f>
        <v>4</v>
      </c>
      <c r="L255" s="1158"/>
      <c r="M255" s="1158"/>
      <c r="N255" s="1158"/>
      <c r="O255" s="1158"/>
      <c r="P255" s="1158"/>
      <c r="Q255" s="1158"/>
      <c r="R255" s="1158"/>
      <c r="S255" s="1158"/>
      <c r="T255" s="1158"/>
      <c r="U255" s="1158"/>
      <c r="V255" s="1158"/>
      <c r="W255" s="1158"/>
      <c r="X255" s="330"/>
      <c r="Y255" s="330"/>
      <c r="Z255" s="330">
        <f>SUM(J255+N255+R255)</f>
        <v>4</v>
      </c>
      <c r="AA255" s="318">
        <f>SUM(X255:Z255)</f>
        <v>4</v>
      </c>
      <c r="AB255" s="1159">
        <f t="shared" si="54"/>
        <v>5.6000000000000006E-4</v>
      </c>
      <c r="AC255" s="1159">
        <f>AJ255*AA255/1000</f>
        <v>5.6000000000000006E-4</v>
      </c>
      <c r="AD255" s="1149" t="s">
        <v>103</v>
      </c>
      <c r="AE255" s="1158"/>
      <c r="AF255" s="1158"/>
      <c r="AG255" s="1157">
        <v>4</v>
      </c>
      <c r="AH255" s="1153"/>
      <c r="AI255" s="1153"/>
      <c r="AJ255" s="1160">
        <v>0.14000000000000001</v>
      </c>
      <c r="AK255" s="1158"/>
    </row>
    <row r="256" spans="1:37" s="1161" customFormat="1" ht="12.75" customHeight="1" x14ac:dyDescent="0.25">
      <c r="A256" s="1153">
        <v>5</v>
      </c>
      <c r="B256" s="1153"/>
      <c r="C256" s="1154" t="s">
        <v>167</v>
      </c>
      <c r="D256" s="708" t="s">
        <v>29</v>
      </c>
      <c r="E256" s="539" t="s">
        <v>175</v>
      </c>
      <c r="F256" s="539" t="s">
        <v>938</v>
      </c>
      <c r="G256" s="539" t="s">
        <v>130</v>
      </c>
      <c r="H256" s="1157"/>
      <c r="I256" s="1157"/>
      <c r="J256" s="1184">
        <v>4</v>
      </c>
      <c r="K256" s="318">
        <f>SUM(H256:J256)</f>
        <v>4</v>
      </c>
      <c r="L256" s="1158"/>
      <c r="M256" s="1158"/>
      <c r="N256" s="1158"/>
      <c r="O256" s="1158"/>
      <c r="P256" s="1158"/>
      <c r="Q256" s="1158"/>
      <c r="R256" s="1158"/>
      <c r="S256" s="1158"/>
      <c r="T256" s="1158"/>
      <c r="U256" s="1158"/>
      <c r="V256" s="1158"/>
      <c r="W256" s="1158"/>
      <c r="X256" s="330"/>
      <c r="Y256" s="330"/>
      <c r="Z256" s="330">
        <f>SUM(J256+N256+R256)</f>
        <v>4</v>
      </c>
      <c r="AA256" s="318">
        <f>SUM(X256:Z256)</f>
        <v>4</v>
      </c>
      <c r="AB256" s="1159">
        <f t="shared" si="54"/>
        <v>5.6000000000000006E-4</v>
      </c>
      <c r="AC256" s="1159">
        <f>AJ256*AA256/1000</f>
        <v>5.6000000000000006E-4</v>
      </c>
      <c r="AD256" s="1149" t="s">
        <v>103</v>
      </c>
      <c r="AE256" s="1158"/>
      <c r="AF256" s="1158"/>
      <c r="AG256" s="1157">
        <v>4</v>
      </c>
      <c r="AH256" s="1153"/>
      <c r="AI256" s="1153"/>
      <c r="AJ256" s="1160">
        <v>0.14000000000000001</v>
      </c>
      <c r="AK256" s="1158"/>
    </row>
    <row r="257" spans="1:37" s="1161" customFormat="1" ht="12.75" customHeight="1" x14ac:dyDescent="0.25">
      <c r="A257" s="1153">
        <v>6</v>
      </c>
      <c r="B257" s="1153"/>
      <c r="C257" s="1154" t="s">
        <v>167</v>
      </c>
      <c r="D257" s="708" t="s">
        <v>29</v>
      </c>
      <c r="E257" s="539" t="s">
        <v>175</v>
      </c>
      <c r="F257" s="539" t="s">
        <v>939</v>
      </c>
      <c r="G257" s="539" t="s">
        <v>130</v>
      </c>
      <c r="H257" s="1157"/>
      <c r="I257" s="1157"/>
      <c r="J257" s="1184">
        <v>6</v>
      </c>
      <c r="K257" s="318">
        <f>SUM(H257:J257)</f>
        <v>6</v>
      </c>
      <c r="L257" s="1158"/>
      <c r="M257" s="1158"/>
      <c r="N257" s="1158"/>
      <c r="O257" s="1158"/>
      <c r="P257" s="1158"/>
      <c r="Q257" s="1158"/>
      <c r="R257" s="1158"/>
      <c r="S257" s="1158"/>
      <c r="T257" s="1158"/>
      <c r="U257" s="1158"/>
      <c r="V257" s="1158"/>
      <c r="W257" s="1158"/>
      <c r="X257" s="330"/>
      <c r="Y257" s="330"/>
      <c r="Z257" s="330">
        <f>SUM(J257+N257+R257)</f>
        <v>6</v>
      </c>
      <c r="AA257" s="318">
        <f>SUM(X257:Z257)</f>
        <v>6</v>
      </c>
      <c r="AB257" s="1159">
        <f t="shared" si="54"/>
        <v>8.4000000000000003E-4</v>
      </c>
      <c r="AC257" s="1159">
        <f>AJ257*AA257/1000</f>
        <v>8.4000000000000003E-4</v>
      </c>
      <c r="AD257" s="1149" t="s">
        <v>103</v>
      </c>
      <c r="AE257" s="1158"/>
      <c r="AF257" s="1158"/>
      <c r="AG257" s="1157">
        <v>6</v>
      </c>
      <c r="AH257" s="1153"/>
      <c r="AI257" s="1153"/>
      <c r="AJ257" s="1160">
        <v>0.14000000000000001</v>
      </c>
      <c r="AK257" s="1158"/>
    </row>
    <row r="258" spans="1:37" s="1161" customFormat="1" ht="12.75" customHeight="1" x14ac:dyDescent="0.25">
      <c r="A258" s="1153">
        <v>7</v>
      </c>
      <c r="B258" s="1153"/>
      <c r="C258" s="1154" t="s">
        <v>167</v>
      </c>
      <c r="D258" s="708" t="s">
        <v>29</v>
      </c>
      <c r="E258" s="539" t="s">
        <v>47</v>
      </c>
      <c r="F258" s="539" t="s">
        <v>47</v>
      </c>
      <c r="G258" s="539"/>
      <c r="H258" s="1157"/>
      <c r="I258" s="1157"/>
      <c r="J258" s="1184">
        <v>56</v>
      </c>
      <c r="K258" s="318">
        <f>SUM(H258:J258)</f>
        <v>56</v>
      </c>
      <c r="L258" s="1158"/>
      <c r="M258" s="1158"/>
      <c r="N258" s="1158"/>
      <c r="O258" s="1158"/>
      <c r="P258" s="1158"/>
      <c r="Q258" s="1158"/>
      <c r="R258" s="1158"/>
      <c r="S258" s="1158"/>
      <c r="T258" s="1158"/>
      <c r="U258" s="1158"/>
      <c r="V258" s="1158"/>
      <c r="W258" s="1158"/>
      <c r="X258" s="330"/>
      <c r="Y258" s="330"/>
      <c r="Z258" s="330">
        <f>SUM(J258+N258+R258)</f>
        <v>56</v>
      </c>
      <c r="AA258" s="318">
        <f>SUM(X258:Z258)</f>
        <v>56</v>
      </c>
      <c r="AB258" s="1159">
        <f t="shared" si="54"/>
        <v>7.8400000000000015E-3</v>
      </c>
      <c r="AC258" s="1159">
        <f>AJ258*AA258/1000</f>
        <v>7.8400000000000015E-3</v>
      </c>
      <c r="AD258" s="1149" t="s">
        <v>103</v>
      </c>
      <c r="AE258" s="1158"/>
      <c r="AF258" s="1158"/>
      <c r="AG258" s="1157">
        <v>56</v>
      </c>
      <c r="AH258" s="1153"/>
      <c r="AI258" s="1153"/>
      <c r="AJ258" s="1160">
        <v>0.14000000000000001</v>
      </c>
      <c r="AK258" s="1158"/>
    </row>
    <row r="259" spans="1:37" s="1170" customFormat="1" ht="12.75" customHeight="1" x14ac:dyDescent="0.25">
      <c r="A259" s="1162"/>
      <c r="B259" s="1162"/>
      <c r="C259" s="1163" t="s">
        <v>30</v>
      </c>
      <c r="D259" s="1099" t="s">
        <v>29</v>
      </c>
      <c r="E259" s="1164"/>
      <c r="F259" s="1164"/>
      <c r="G259" s="1164"/>
      <c r="H259" s="1166"/>
      <c r="I259" s="1166"/>
      <c r="J259" s="1166">
        <f>SUM(J252:J258)</f>
        <v>94</v>
      </c>
      <c r="K259" s="367">
        <f t="shared" ref="K259:K262" si="60">SUM(H259:J259)</f>
        <v>94</v>
      </c>
      <c r="L259" s="1167"/>
      <c r="M259" s="1167"/>
      <c r="N259" s="1167"/>
      <c r="O259" s="1167"/>
      <c r="P259" s="1167"/>
      <c r="Q259" s="1167"/>
      <c r="R259" s="1167"/>
      <c r="S259" s="1167"/>
      <c r="T259" s="1167"/>
      <c r="U259" s="1167"/>
      <c r="V259" s="1167"/>
      <c r="W259" s="1167"/>
      <c r="X259" s="700"/>
      <c r="Y259" s="700"/>
      <c r="Z259" s="700">
        <f t="shared" ref="Z259:Z262" si="61">SUM(J259+N259+R259)</f>
        <v>94</v>
      </c>
      <c r="AA259" s="367">
        <f t="shared" ref="AA259:AA262" si="62">SUM(X259:Z259)</f>
        <v>94</v>
      </c>
      <c r="AB259" s="1168">
        <f t="shared" si="54"/>
        <v>1.3160000000000002E-2</v>
      </c>
      <c r="AC259" s="1168">
        <f>AJ259*AA259/1000</f>
        <v>1.3160000000000002E-2</v>
      </c>
      <c r="AD259" s="1152" t="s">
        <v>103</v>
      </c>
      <c r="AE259" s="1167"/>
      <c r="AF259" s="1167"/>
      <c r="AG259" s="1166">
        <f>SUM(AG252:AG258)</f>
        <v>94</v>
      </c>
      <c r="AH259" s="1162"/>
      <c r="AI259" s="1162"/>
      <c r="AJ259" s="1169">
        <v>0.14000000000000001</v>
      </c>
      <c r="AK259" s="1167"/>
    </row>
    <row r="260" spans="1:37" s="1161" customFormat="1" ht="12.75" customHeight="1" x14ac:dyDescent="0.25">
      <c r="A260" s="1153">
        <v>1</v>
      </c>
      <c r="B260" s="1153"/>
      <c r="C260" s="1154" t="s">
        <v>168</v>
      </c>
      <c r="D260" s="708" t="s">
        <v>29</v>
      </c>
      <c r="E260" s="539" t="s">
        <v>175</v>
      </c>
      <c r="F260" s="539" t="s">
        <v>934</v>
      </c>
      <c r="G260" s="539" t="s">
        <v>130</v>
      </c>
      <c r="H260" s="1157"/>
      <c r="I260" s="1157"/>
      <c r="J260" s="1184">
        <v>14</v>
      </c>
      <c r="K260" s="318">
        <f t="shared" si="60"/>
        <v>14</v>
      </c>
      <c r="L260" s="1158"/>
      <c r="M260" s="1158"/>
      <c r="N260" s="1158"/>
      <c r="O260" s="1158"/>
      <c r="P260" s="1158"/>
      <c r="Q260" s="1158"/>
      <c r="R260" s="1158"/>
      <c r="S260" s="1158"/>
      <c r="T260" s="1158"/>
      <c r="U260" s="1158"/>
      <c r="V260" s="1158"/>
      <c r="W260" s="1158"/>
      <c r="X260" s="330"/>
      <c r="Y260" s="330"/>
      <c r="Z260" s="330">
        <f t="shared" si="61"/>
        <v>14</v>
      </c>
      <c r="AA260" s="318">
        <f t="shared" si="62"/>
        <v>14</v>
      </c>
      <c r="AB260" s="1159">
        <f t="shared" si="54"/>
        <v>7.000000000000001E-4</v>
      </c>
      <c r="AC260" s="1159">
        <f t="shared" ref="AC260:AC308" si="63">AJ260*AA260/1000</f>
        <v>7.000000000000001E-4</v>
      </c>
      <c r="AD260" s="1149" t="s">
        <v>103</v>
      </c>
      <c r="AE260" s="1158"/>
      <c r="AF260" s="1158"/>
      <c r="AG260" s="1157">
        <v>14</v>
      </c>
      <c r="AH260" s="1153"/>
      <c r="AI260" s="1153"/>
      <c r="AJ260" s="1160">
        <v>0.05</v>
      </c>
      <c r="AK260" s="1158"/>
    </row>
    <row r="261" spans="1:37" s="1161" customFormat="1" ht="12.75" customHeight="1" x14ac:dyDescent="0.25">
      <c r="A261" s="1153">
        <v>2</v>
      </c>
      <c r="B261" s="1153"/>
      <c r="C261" s="1154" t="s">
        <v>168</v>
      </c>
      <c r="D261" s="708" t="s">
        <v>29</v>
      </c>
      <c r="E261" s="539" t="s">
        <v>175</v>
      </c>
      <c r="F261" s="539" t="s">
        <v>935</v>
      </c>
      <c r="G261" s="539" t="s">
        <v>130</v>
      </c>
      <c r="H261" s="1157"/>
      <c r="I261" s="1157"/>
      <c r="J261" s="1184">
        <v>6</v>
      </c>
      <c r="K261" s="318">
        <f t="shared" si="60"/>
        <v>6</v>
      </c>
      <c r="L261" s="1158"/>
      <c r="M261" s="1158"/>
      <c r="N261" s="1158"/>
      <c r="O261" s="1158"/>
      <c r="P261" s="1158"/>
      <c r="Q261" s="1158"/>
      <c r="R261" s="1158"/>
      <c r="S261" s="1158"/>
      <c r="T261" s="1158"/>
      <c r="U261" s="1158"/>
      <c r="V261" s="1158"/>
      <c r="W261" s="1158"/>
      <c r="X261" s="330"/>
      <c r="Y261" s="330"/>
      <c r="Z261" s="330">
        <f t="shared" si="61"/>
        <v>6</v>
      </c>
      <c r="AA261" s="318">
        <f t="shared" si="62"/>
        <v>6</v>
      </c>
      <c r="AB261" s="1159">
        <f t="shared" si="54"/>
        <v>3.0000000000000003E-4</v>
      </c>
      <c r="AC261" s="1159">
        <f t="shared" si="63"/>
        <v>3.0000000000000003E-4</v>
      </c>
      <c r="AD261" s="1149" t="s">
        <v>103</v>
      </c>
      <c r="AE261" s="1158"/>
      <c r="AF261" s="1158"/>
      <c r="AG261" s="1157">
        <v>6</v>
      </c>
      <c r="AH261" s="1153"/>
      <c r="AI261" s="1153"/>
      <c r="AJ261" s="1160">
        <v>0.05</v>
      </c>
      <c r="AK261" s="1158"/>
    </row>
    <row r="262" spans="1:37" s="1161" customFormat="1" ht="12.75" customHeight="1" x14ac:dyDescent="0.25">
      <c r="A262" s="1153">
        <v>3</v>
      </c>
      <c r="B262" s="1153"/>
      <c r="C262" s="1154" t="s">
        <v>168</v>
      </c>
      <c r="D262" s="708" t="s">
        <v>29</v>
      </c>
      <c r="E262" s="539" t="s">
        <v>175</v>
      </c>
      <c r="F262" s="539" t="s">
        <v>936</v>
      </c>
      <c r="G262" s="539" t="s">
        <v>130</v>
      </c>
      <c r="H262" s="1157"/>
      <c r="I262" s="1157"/>
      <c r="J262" s="1184">
        <v>4</v>
      </c>
      <c r="K262" s="318">
        <f t="shared" si="60"/>
        <v>4</v>
      </c>
      <c r="L262" s="1158"/>
      <c r="M262" s="1158"/>
      <c r="N262" s="1158"/>
      <c r="O262" s="1158"/>
      <c r="P262" s="1158"/>
      <c r="Q262" s="1158"/>
      <c r="R262" s="1158"/>
      <c r="S262" s="1158"/>
      <c r="T262" s="1158"/>
      <c r="U262" s="1158"/>
      <c r="V262" s="1158"/>
      <c r="W262" s="1158"/>
      <c r="X262" s="330"/>
      <c r="Y262" s="330"/>
      <c r="Z262" s="330">
        <f t="shared" si="61"/>
        <v>4</v>
      </c>
      <c r="AA262" s="318">
        <f t="shared" si="62"/>
        <v>4</v>
      </c>
      <c r="AB262" s="1159">
        <f t="shared" si="54"/>
        <v>2.0000000000000001E-4</v>
      </c>
      <c r="AC262" s="1159">
        <f t="shared" si="63"/>
        <v>2.0000000000000001E-4</v>
      </c>
      <c r="AD262" s="1149" t="s">
        <v>103</v>
      </c>
      <c r="AE262" s="1158"/>
      <c r="AF262" s="1158"/>
      <c r="AG262" s="1157">
        <v>4</v>
      </c>
      <c r="AH262" s="1153"/>
      <c r="AI262" s="1153"/>
      <c r="AJ262" s="1160">
        <v>0.05</v>
      </c>
      <c r="AK262" s="1158"/>
    </row>
    <row r="263" spans="1:37" s="1161" customFormat="1" ht="12.75" customHeight="1" x14ac:dyDescent="0.25">
      <c r="A263" s="1153">
        <v>4</v>
      </c>
      <c r="B263" s="1153"/>
      <c r="C263" s="1154" t="s">
        <v>168</v>
      </c>
      <c r="D263" s="708" t="s">
        <v>29</v>
      </c>
      <c r="E263" s="539" t="s">
        <v>175</v>
      </c>
      <c r="F263" s="539" t="s">
        <v>937</v>
      </c>
      <c r="G263" s="539" t="s">
        <v>130</v>
      </c>
      <c r="H263" s="1157"/>
      <c r="I263" s="1157"/>
      <c r="J263" s="1184">
        <v>4</v>
      </c>
      <c r="K263" s="318">
        <f>SUM(H263:J263)</f>
        <v>4</v>
      </c>
      <c r="L263" s="1158"/>
      <c r="M263" s="1158"/>
      <c r="N263" s="1158"/>
      <c r="O263" s="1158"/>
      <c r="P263" s="1158"/>
      <c r="Q263" s="1158"/>
      <c r="R263" s="1158"/>
      <c r="S263" s="1158"/>
      <c r="T263" s="1158"/>
      <c r="U263" s="1158"/>
      <c r="V263" s="1158"/>
      <c r="W263" s="1158"/>
      <c r="X263" s="330"/>
      <c r="Y263" s="330"/>
      <c r="Z263" s="330">
        <f>SUM(J263+N263+R263)</f>
        <v>4</v>
      </c>
      <c r="AA263" s="318">
        <f>SUM(X263:Z263)</f>
        <v>4</v>
      </c>
      <c r="AB263" s="1159">
        <f t="shared" si="54"/>
        <v>2.0000000000000001E-4</v>
      </c>
      <c r="AC263" s="1159">
        <f t="shared" si="63"/>
        <v>2.0000000000000001E-4</v>
      </c>
      <c r="AD263" s="1149" t="s">
        <v>103</v>
      </c>
      <c r="AE263" s="1158"/>
      <c r="AF263" s="1158"/>
      <c r="AG263" s="1157">
        <v>4</v>
      </c>
      <c r="AH263" s="1153"/>
      <c r="AI263" s="1153"/>
      <c r="AJ263" s="1160">
        <v>0.05</v>
      </c>
      <c r="AK263" s="1158"/>
    </row>
    <row r="264" spans="1:37" s="1161" customFormat="1" ht="12.75" customHeight="1" x14ac:dyDescent="0.25">
      <c r="A264" s="1153">
        <v>5</v>
      </c>
      <c r="B264" s="1153"/>
      <c r="C264" s="1154" t="s">
        <v>168</v>
      </c>
      <c r="D264" s="708" t="s">
        <v>29</v>
      </c>
      <c r="E264" s="539" t="s">
        <v>175</v>
      </c>
      <c r="F264" s="539" t="s">
        <v>938</v>
      </c>
      <c r="G264" s="539" t="s">
        <v>130</v>
      </c>
      <c r="H264" s="1157"/>
      <c r="I264" s="1157"/>
      <c r="J264" s="1184">
        <v>4</v>
      </c>
      <c r="K264" s="318">
        <f>SUM(H264:J264)</f>
        <v>4</v>
      </c>
      <c r="L264" s="1158"/>
      <c r="M264" s="1158"/>
      <c r="N264" s="1158"/>
      <c r="O264" s="1158"/>
      <c r="P264" s="1158"/>
      <c r="Q264" s="1158"/>
      <c r="R264" s="1158"/>
      <c r="S264" s="1158"/>
      <c r="T264" s="1158"/>
      <c r="U264" s="1158"/>
      <c r="V264" s="1158"/>
      <c r="W264" s="1158"/>
      <c r="X264" s="330"/>
      <c r="Y264" s="330"/>
      <c r="Z264" s="330">
        <f>SUM(J264+N264+R264)</f>
        <v>4</v>
      </c>
      <c r="AA264" s="318">
        <f>SUM(X264:Z264)</f>
        <v>4</v>
      </c>
      <c r="AB264" s="1159">
        <f t="shared" si="54"/>
        <v>2.0000000000000001E-4</v>
      </c>
      <c r="AC264" s="1159">
        <f t="shared" si="63"/>
        <v>2.0000000000000001E-4</v>
      </c>
      <c r="AD264" s="1149" t="s">
        <v>103</v>
      </c>
      <c r="AE264" s="1158"/>
      <c r="AF264" s="1158"/>
      <c r="AG264" s="1157">
        <v>4</v>
      </c>
      <c r="AH264" s="1153"/>
      <c r="AI264" s="1153"/>
      <c r="AJ264" s="1160">
        <v>0.05</v>
      </c>
      <c r="AK264" s="1158"/>
    </row>
    <row r="265" spans="1:37" s="1161" customFormat="1" ht="12.75" customHeight="1" x14ac:dyDescent="0.25">
      <c r="A265" s="1153">
        <v>6</v>
      </c>
      <c r="B265" s="1153"/>
      <c r="C265" s="1154" t="s">
        <v>168</v>
      </c>
      <c r="D265" s="708" t="s">
        <v>29</v>
      </c>
      <c r="E265" s="539" t="s">
        <v>175</v>
      </c>
      <c r="F265" s="539" t="s">
        <v>939</v>
      </c>
      <c r="G265" s="539" t="s">
        <v>130</v>
      </c>
      <c r="H265" s="1157"/>
      <c r="I265" s="1157"/>
      <c r="J265" s="1184">
        <v>6</v>
      </c>
      <c r="K265" s="318">
        <f>SUM(H265:J265)</f>
        <v>6</v>
      </c>
      <c r="L265" s="1158"/>
      <c r="M265" s="1158"/>
      <c r="N265" s="1158"/>
      <c r="O265" s="1158"/>
      <c r="P265" s="1158"/>
      <c r="Q265" s="1158"/>
      <c r="R265" s="1158"/>
      <c r="S265" s="1158"/>
      <c r="T265" s="1158"/>
      <c r="U265" s="1158"/>
      <c r="V265" s="1158"/>
      <c r="W265" s="1158"/>
      <c r="X265" s="330"/>
      <c r="Y265" s="330"/>
      <c r="Z265" s="330">
        <f>SUM(J265+N265+R265)</f>
        <v>6</v>
      </c>
      <c r="AA265" s="318">
        <f>SUM(X265:Z265)</f>
        <v>6</v>
      </c>
      <c r="AB265" s="1159">
        <f t="shared" si="54"/>
        <v>3.0000000000000003E-4</v>
      </c>
      <c r="AC265" s="1159">
        <f t="shared" si="63"/>
        <v>3.0000000000000003E-4</v>
      </c>
      <c r="AD265" s="1149" t="s">
        <v>103</v>
      </c>
      <c r="AE265" s="1158"/>
      <c r="AF265" s="1158"/>
      <c r="AG265" s="1157">
        <v>6</v>
      </c>
      <c r="AH265" s="1153"/>
      <c r="AI265" s="1153"/>
      <c r="AJ265" s="1160">
        <v>0.05</v>
      </c>
      <c r="AK265" s="1158"/>
    </row>
    <row r="266" spans="1:37" s="1161" customFormat="1" ht="12.75" customHeight="1" x14ac:dyDescent="0.25">
      <c r="A266" s="1153">
        <v>7</v>
      </c>
      <c r="B266" s="1153"/>
      <c r="C266" s="1154" t="s">
        <v>168</v>
      </c>
      <c r="D266" s="708" t="s">
        <v>29</v>
      </c>
      <c r="E266" s="539" t="s">
        <v>47</v>
      </c>
      <c r="F266" s="539" t="s">
        <v>47</v>
      </c>
      <c r="G266" s="539"/>
      <c r="H266" s="1157"/>
      <c r="I266" s="1157"/>
      <c r="J266" s="1184">
        <v>56</v>
      </c>
      <c r="K266" s="318">
        <f>SUM(H266:J266)</f>
        <v>56</v>
      </c>
      <c r="L266" s="1158"/>
      <c r="M266" s="1158"/>
      <c r="N266" s="1158"/>
      <c r="O266" s="1158"/>
      <c r="P266" s="1158"/>
      <c r="Q266" s="1158"/>
      <c r="R266" s="1158"/>
      <c r="S266" s="1158"/>
      <c r="T266" s="1158"/>
      <c r="U266" s="1158"/>
      <c r="V266" s="1158"/>
      <c r="W266" s="1158"/>
      <c r="X266" s="330"/>
      <c r="Y266" s="330"/>
      <c r="Z266" s="330">
        <f>SUM(J266+N266+R266)</f>
        <v>56</v>
      </c>
      <c r="AA266" s="318">
        <f>SUM(X266:Z266)</f>
        <v>56</v>
      </c>
      <c r="AB266" s="1159">
        <f t="shared" si="54"/>
        <v>2.8000000000000004E-3</v>
      </c>
      <c r="AC266" s="1159">
        <f t="shared" si="63"/>
        <v>2.8000000000000004E-3</v>
      </c>
      <c r="AD266" s="1149" t="s">
        <v>103</v>
      </c>
      <c r="AE266" s="1158"/>
      <c r="AF266" s="1158"/>
      <c r="AG266" s="1157">
        <v>56</v>
      </c>
      <c r="AH266" s="1153"/>
      <c r="AI266" s="1153"/>
      <c r="AJ266" s="1160">
        <v>0.05</v>
      </c>
      <c r="AK266" s="1158"/>
    </row>
    <row r="267" spans="1:37" s="1170" customFormat="1" ht="12.75" customHeight="1" x14ac:dyDescent="0.25">
      <c r="A267" s="1162"/>
      <c r="B267" s="1162"/>
      <c r="C267" s="1163" t="s">
        <v>30</v>
      </c>
      <c r="D267" s="1099" t="s">
        <v>29</v>
      </c>
      <c r="E267" s="1164"/>
      <c r="F267" s="1164"/>
      <c r="G267" s="1164"/>
      <c r="H267" s="1166"/>
      <c r="I267" s="1166"/>
      <c r="J267" s="1166">
        <f>SUM(J260:J266)</f>
        <v>94</v>
      </c>
      <c r="K267" s="367">
        <f t="shared" ref="K267:K270" si="64">SUM(H267:J267)</f>
        <v>94</v>
      </c>
      <c r="L267" s="1167"/>
      <c r="M267" s="1167"/>
      <c r="N267" s="1167"/>
      <c r="O267" s="1167"/>
      <c r="P267" s="1167"/>
      <c r="Q267" s="1167"/>
      <c r="R267" s="1167"/>
      <c r="S267" s="1167"/>
      <c r="T267" s="1167"/>
      <c r="U267" s="1167"/>
      <c r="V267" s="1167"/>
      <c r="W267" s="1167"/>
      <c r="X267" s="700"/>
      <c r="Y267" s="700"/>
      <c r="Z267" s="700">
        <f t="shared" ref="Z267:Z270" si="65">SUM(J267+N267+R267)</f>
        <v>94</v>
      </c>
      <c r="AA267" s="367">
        <f t="shared" ref="AA267:AA270" si="66">SUM(X267:Z267)</f>
        <v>94</v>
      </c>
      <c r="AB267" s="1168">
        <f t="shared" si="54"/>
        <v>4.7000000000000002E-3</v>
      </c>
      <c r="AC267" s="1168">
        <f t="shared" si="63"/>
        <v>4.7000000000000002E-3</v>
      </c>
      <c r="AD267" s="1152" t="s">
        <v>103</v>
      </c>
      <c r="AE267" s="1167"/>
      <c r="AF267" s="1167"/>
      <c r="AG267" s="1166">
        <f>SUM(AG260:AG266)</f>
        <v>94</v>
      </c>
      <c r="AH267" s="1162"/>
      <c r="AI267" s="1162"/>
      <c r="AJ267" s="1169">
        <v>0.05</v>
      </c>
      <c r="AK267" s="1167"/>
    </row>
    <row r="268" spans="1:37" s="1161" customFormat="1" ht="12.75" customHeight="1" x14ac:dyDescent="0.25">
      <c r="A268" s="1153">
        <v>1</v>
      </c>
      <c r="B268" s="1153"/>
      <c r="C268" s="1154" t="s">
        <v>169</v>
      </c>
      <c r="D268" s="708" t="s">
        <v>29</v>
      </c>
      <c r="E268" s="539" t="s">
        <v>175</v>
      </c>
      <c r="F268" s="539" t="s">
        <v>934</v>
      </c>
      <c r="G268" s="1156" t="s">
        <v>130</v>
      </c>
      <c r="H268" s="1157"/>
      <c r="I268" s="1157"/>
      <c r="J268" s="1157">
        <v>14</v>
      </c>
      <c r="K268" s="318">
        <f t="shared" si="64"/>
        <v>14</v>
      </c>
      <c r="L268" s="1158"/>
      <c r="M268" s="1158"/>
      <c r="N268" s="1158"/>
      <c r="O268" s="1158"/>
      <c r="P268" s="1158"/>
      <c r="Q268" s="1158"/>
      <c r="R268" s="1158"/>
      <c r="S268" s="1158"/>
      <c r="T268" s="1158"/>
      <c r="U268" s="1158"/>
      <c r="V268" s="1158"/>
      <c r="W268" s="1158"/>
      <c r="X268" s="330"/>
      <c r="Y268" s="330"/>
      <c r="Z268" s="330">
        <f t="shared" si="65"/>
        <v>14</v>
      </c>
      <c r="AA268" s="318">
        <f t="shared" si="66"/>
        <v>14</v>
      </c>
      <c r="AB268" s="1159">
        <f t="shared" si="54"/>
        <v>7.000000000000001E-4</v>
      </c>
      <c r="AC268" s="1159">
        <f t="shared" si="63"/>
        <v>7.000000000000001E-4</v>
      </c>
      <c r="AD268" s="1149" t="s">
        <v>103</v>
      </c>
      <c r="AE268" s="1158"/>
      <c r="AF268" s="1158"/>
      <c r="AG268" s="1157">
        <v>14</v>
      </c>
      <c r="AH268" s="1153"/>
      <c r="AI268" s="1153"/>
      <c r="AJ268" s="1160">
        <v>0.05</v>
      </c>
      <c r="AK268" s="1158"/>
    </row>
    <row r="269" spans="1:37" s="1161" customFormat="1" ht="12.75" customHeight="1" x14ac:dyDescent="0.25">
      <c r="A269" s="1153">
        <v>2</v>
      </c>
      <c r="B269" s="1153"/>
      <c r="C269" s="1154" t="s">
        <v>169</v>
      </c>
      <c r="D269" s="708" t="s">
        <v>29</v>
      </c>
      <c r="E269" s="539" t="s">
        <v>175</v>
      </c>
      <c r="F269" s="539" t="s">
        <v>935</v>
      </c>
      <c r="G269" s="1156" t="s">
        <v>130</v>
      </c>
      <c r="H269" s="1157"/>
      <c r="I269" s="1157"/>
      <c r="J269" s="1157">
        <v>6</v>
      </c>
      <c r="K269" s="318">
        <f t="shared" si="64"/>
        <v>6</v>
      </c>
      <c r="L269" s="1158"/>
      <c r="M269" s="1158"/>
      <c r="N269" s="1158"/>
      <c r="O269" s="1158"/>
      <c r="P269" s="1158"/>
      <c r="Q269" s="1158"/>
      <c r="R269" s="1158"/>
      <c r="S269" s="1158"/>
      <c r="T269" s="1158"/>
      <c r="U269" s="1158"/>
      <c r="V269" s="1158"/>
      <c r="W269" s="1158"/>
      <c r="X269" s="330"/>
      <c r="Y269" s="330"/>
      <c r="Z269" s="330">
        <f t="shared" si="65"/>
        <v>6</v>
      </c>
      <c r="AA269" s="318">
        <f t="shared" si="66"/>
        <v>6</v>
      </c>
      <c r="AB269" s="1159">
        <f t="shared" si="54"/>
        <v>3.0000000000000003E-4</v>
      </c>
      <c r="AC269" s="1159">
        <f t="shared" si="63"/>
        <v>3.0000000000000003E-4</v>
      </c>
      <c r="AD269" s="1149" t="s">
        <v>103</v>
      </c>
      <c r="AE269" s="1158"/>
      <c r="AF269" s="1158"/>
      <c r="AG269" s="1157">
        <v>6</v>
      </c>
      <c r="AH269" s="1153"/>
      <c r="AI269" s="1153"/>
      <c r="AJ269" s="1160">
        <v>0.05</v>
      </c>
      <c r="AK269" s="1158"/>
    </row>
    <row r="270" spans="1:37" s="1161" customFormat="1" ht="12.75" customHeight="1" x14ac:dyDescent="0.25">
      <c r="A270" s="1153">
        <v>3</v>
      </c>
      <c r="B270" s="1153"/>
      <c r="C270" s="1154" t="s">
        <v>169</v>
      </c>
      <c r="D270" s="708" t="s">
        <v>29</v>
      </c>
      <c r="E270" s="539" t="s">
        <v>175</v>
      </c>
      <c r="F270" s="539" t="s">
        <v>936</v>
      </c>
      <c r="G270" s="1156" t="s">
        <v>130</v>
      </c>
      <c r="H270" s="1157"/>
      <c r="I270" s="1157"/>
      <c r="J270" s="1157">
        <v>4</v>
      </c>
      <c r="K270" s="318">
        <f t="shared" si="64"/>
        <v>4</v>
      </c>
      <c r="L270" s="1158"/>
      <c r="M270" s="1158"/>
      <c r="N270" s="1158"/>
      <c r="O270" s="1158"/>
      <c r="P270" s="1158"/>
      <c r="Q270" s="1158"/>
      <c r="R270" s="1158"/>
      <c r="S270" s="1158"/>
      <c r="T270" s="1158"/>
      <c r="U270" s="1158"/>
      <c r="V270" s="1158"/>
      <c r="W270" s="1158"/>
      <c r="X270" s="330"/>
      <c r="Y270" s="330"/>
      <c r="Z270" s="330">
        <f t="shared" si="65"/>
        <v>4</v>
      </c>
      <c r="AA270" s="318">
        <f t="shared" si="66"/>
        <v>4</v>
      </c>
      <c r="AB270" s="1159">
        <f t="shared" si="54"/>
        <v>2.0000000000000001E-4</v>
      </c>
      <c r="AC270" s="1159">
        <f t="shared" si="63"/>
        <v>2.0000000000000001E-4</v>
      </c>
      <c r="AD270" s="1149" t="s">
        <v>103</v>
      </c>
      <c r="AE270" s="1158"/>
      <c r="AF270" s="1158"/>
      <c r="AG270" s="1157">
        <v>4</v>
      </c>
      <c r="AH270" s="1153"/>
      <c r="AI270" s="1153"/>
      <c r="AJ270" s="1160">
        <v>0.05</v>
      </c>
      <c r="AK270" s="1158"/>
    </row>
    <row r="271" spans="1:37" s="1161" customFormat="1" ht="12.75" customHeight="1" x14ac:dyDescent="0.25">
      <c r="A271" s="1153">
        <v>4</v>
      </c>
      <c r="B271" s="1153"/>
      <c r="C271" s="1154" t="s">
        <v>169</v>
      </c>
      <c r="D271" s="708" t="s">
        <v>29</v>
      </c>
      <c r="E271" s="539" t="s">
        <v>175</v>
      </c>
      <c r="F271" s="539" t="s">
        <v>937</v>
      </c>
      <c r="G271" s="1156" t="s">
        <v>130</v>
      </c>
      <c r="H271" s="1157"/>
      <c r="I271" s="1157"/>
      <c r="J271" s="1157">
        <v>4</v>
      </c>
      <c r="K271" s="318">
        <f>SUM(H271:J271)</f>
        <v>4</v>
      </c>
      <c r="L271" s="1158"/>
      <c r="M271" s="1158"/>
      <c r="N271" s="1158"/>
      <c r="O271" s="1158"/>
      <c r="P271" s="1158"/>
      <c r="Q271" s="1158"/>
      <c r="R271" s="1158"/>
      <c r="S271" s="1158"/>
      <c r="T271" s="1158"/>
      <c r="U271" s="1158"/>
      <c r="V271" s="1158"/>
      <c r="W271" s="1158"/>
      <c r="X271" s="330"/>
      <c r="Y271" s="330"/>
      <c r="Z271" s="330">
        <f>SUM(J271+N271+R271)</f>
        <v>4</v>
      </c>
      <c r="AA271" s="318">
        <f>SUM(X271:Z271)</f>
        <v>4</v>
      </c>
      <c r="AB271" s="1159">
        <f t="shared" si="54"/>
        <v>2.0000000000000001E-4</v>
      </c>
      <c r="AC271" s="1159">
        <f t="shared" si="63"/>
        <v>2.0000000000000001E-4</v>
      </c>
      <c r="AD271" s="1149" t="s">
        <v>103</v>
      </c>
      <c r="AE271" s="1158"/>
      <c r="AF271" s="1158"/>
      <c r="AG271" s="1157">
        <v>4</v>
      </c>
      <c r="AH271" s="1153"/>
      <c r="AI271" s="1153"/>
      <c r="AJ271" s="1160">
        <v>0.05</v>
      </c>
      <c r="AK271" s="1158"/>
    </row>
    <row r="272" spans="1:37" s="1161" customFormat="1" ht="12.75" customHeight="1" x14ac:dyDescent="0.25">
      <c r="A272" s="1153">
        <v>5</v>
      </c>
      <c r="B272" s="1153"/>
      <c r="C272" s="1154" t="s">
        <v>169</v>
      </c>
      <c r="D272" s="708" t="s">
        <v>29</v>
      </c>
      <c r="E272" s="539" t="s">
        <v>175</v>
      </c>
      <c r="F272" s="539" t="s">
        <v>938</v>
      </c>
      <c r="G272" s="1156" t="s">
        <v>130</v>
      </c>
      <c r="H272" s="1157"/>
      <c r="I272" s="1157"/>
      <c r="J272" s="1157">
        <v>4</v>
      </c>
      <c r="K272" s="318">
        <f>SUM(H272:J272)</f>
        <v>4</v>
      </c>
      <c r="L272" s="1158"/>
      <c r="M272" s="1158"/>
      <c r="N272" s="1158"/>
      <c r="O272" s="1158"/>
      <c r="P272" s="1158"/>
      <c r="Q272" s="1158"/>
      <c r="R272" s="1158"/>
      <c r="S272" s="1158"/>
      <c r="T272" s="1158"/>
      <c r="U272" s="1158"/>
      <c r="V272" s="1158"/>
      <c r="W272" s="1158"/>
      <c r="X272" s="330"/>
      <c r="Y272" s="330"/>
      <c r="Z272" s="330">
        <f>SUM(J272+N272+R272)</f>
        <v>4</v>
      </c>
      <c r="AA272" s="318">
        <f>SUM(X272:Z272)</f>
        <v>4</v>
      </c>
      <c r="AB272" s="1159">
        <f t="shared" si="54"/>
        <v>2.0000000000000001E-4</v>
      </c>
      <c r="AC272" s="1159">
        <f t="shared" si="63"/>
        <v>2.0000000000000001E-4</v>
      </c>
      <c r="AD272" s="1149" t="s">
        <v>103</v>
      </c>
      <c r="AE272" s="1158"/>
      <c r="AF272" s="1158"/>
      <c r="AG272" s="1157">
        <v>4</v>
      </c>
      <c r="AH272" s="1153"/>
      <c r="AI272" s="1153"/>
      <c r="AJ272" s="1160">
        <v>0.05</v>
      </c>
      <c r="AK272" s="1158"/>
    </row>
    <row r="273" spans="1:37" s="1161" customFormat="1" ht="12.75" customHeight="1" x14ac:dyDescent="0.25">
      <c r="A273" s="1153">
        <v>6</v>
      </c>
      <c r="B273" s="1153"/>
      <c r="C273" s="1154" t="s">
        <v>169</v>
      </c>
      <c r="D273" s="708" t="s">
        <v>29</v>
      </c>
      <c r="E273" s="539" t="s">
        <v>175</v>
      </c>
      <c r="F273" s="539" t="s">
        <v>939</v>
      </c>
      <c r="G273" s="1156" t="s">
        <v>130</v>
      </c>
      <c r="H273" s="1157"/>
      <c r="I273" s="1157"/>
      <c r="J273" s="1157">
        <v>6</v>
      </c>
      <c r="K273" s="318">
        <f>SUM(H273:J273)</f>
        <v>6</v>
      </c>
      <c r="L273" s="1158"/>
      <c r="M273" s="1158"/>
      <c r="N273" s="1158"/>
      <c r="O273" s="1158"/>
      <c r="P273" s="1158"/>
      <c r="Q273" s="1158"/>
      <c r="R273" s="1158"/>
      <c r="S273" s="1158"/>
      <c r="T273" s="1158"/>
      <c r="U273" s="1158"/>
      <c r="V273" s="1158"/>
      <c r="W273" s="1158"/>
      <c r="X273" s="330"/>
      <c r="Y273" s="330"/>
      <c r="Z273" s="330">
        <f>SUM(J273+N273+R273)</f>
        <v>6</v>
      </c>
      <c r="AA273" s="318">
        <f>SUM(X273:Z273)</f>
        <v>6</v>
      </c>
      <c r="AB273" s="1159">
        <f t="shared" si="54"/>
        <v>3.0000000000000003E-4</v>
      </c>
      <c r="AC273" s="1159">
        <f t="shared" si="63"/>
        <v>3.0000000000000003E-4</v>
      </c>
      <c r="AD273" s="1149" t="s">
        <v>103</v>
      </c>
      <c r="AE273" s="1158"/>
      <c r="AF273" s="1158"/>
      <c r="AG273" s="1157">
        <v>6</v>
      </c>
      <c r="AH273" s="1153"/>
      <c r="AI273" s="1153"/>
      <c r="AJ273" s="1160">
        <v>0.05</v>
      </c>
      <c r="AK273" s="1158"/>
    </row>
    <row r="274" spans="1:37" s="1161" customFormat="1" ht="12.75" customHeight="1" x14ac:dyDescent="0.25">
      <c r="A274" s="1153">
        <v>7</v>
      </c>
      <c r="B274" s="1153"/>
      <c r="C274" s="1154" t="s">
        <v>169</v>
      </c>
      <c r="D274" s="708" t="s">
        <v>29</v>
      </c>
      <c r="E274" s="539" t="s">
        <v>47</v>
      </c>
      <c r="F274" s="539" t="s">
        <v>47</v>
      </c>
      <c r="G274" s="1156"/>
      <c r="H274" s="1157"/>
      <c r="I274" s="1157"/>
      <c r="J274" s="1157">
        <v>56</v>
      </c>
      <c r="K274" s="318">
        <f>SUM(H274:J274)</f>
        <v>56</v>
      </c>
      <c r="L274" s="1158"/>
      <c r="M274" s="1158"/>
      <c r="N274" s="1158"/>
      <c r="O274" s="1158"/>
      <c r="P274" s="1158"/>
      <c r="Q274" s="1158"/>
      <c r="R274" s="1158"/>
      <c r="S274" s="1158"/>
      <c r="T274" s="1158"/>
      <c r="U274" s="1158"/>
      <c r="V274" s="1158"/>
      <c r="W274" s="1158"/>
      <c r="X274" s="330"/>
      <c r="Y274" s="330"/>
      <c r="Z274" s="330">
        <f>SUM(J274+N274+R274)</f>
        <v>56</v>
      </c>
      <c r="AA274" s="318">
        <f>SUM(X274:Z274)</f>
        <v>56</v>
      </c>
      <c r="AB274" s="1159">
        <f t="shared" si="54"/>
        <v>2.8000000000000004E-3</v>
      </c>
      <c r="AC274" s="1159">
        <f t="shared" si="63"/>
        <v>2.8000000000000004E-3</v>
      </c>
      <c r="AD274" s="1149" t="s">
        <v>103</v>
      </c>
      <c r="AE274" s="1158"/>
      <c r="AF274" s="1158"/>
      <c r="AG274" s="1157">
        <v>56</v>
      </c>
      <c r="AH274" s="1153"/>
      <c r="AI274" s="1153"/>
      <c r="AJ274" s="1160">
        <v>0.05</v>
      </c>
      <c r="AK274" s="1158"/>
    </row>
    <row r="275" spans="1:37" s="1170" customFormat="1" ht="12.75" customHeight="1" x14ac:dyDescent="0.25">
      <c r="A275" s="1162"/>
      <c r="B275" s="1162"/>
      <c r="C275" s="1163" t="s">
        <v>30</v>
      </c>
      <c r="D275" s="1099" t="s">
        <v>29</v>
      </c>
      <c r="E275" s="1164"/>
      <c r="F275" s="1164"/>
      <c r="G275" s="1164"/>
      <c r="H275" s="1166"/>
      <c r="I275" s="1166"/>
      <c r="J275" s="1166">
        <f>SUM(J268:J274)</f>
        <v>94</v>
      </c>
      <c r="K275" s="367">
        <f t="shared" ref="K275:K278" si="67">SUM(H275:J275)</f>
        <v>94</v>
      </c>
      <c r="L275" s="1167"/>
      <c r="M275" s="1167"/>
      <c r="N275" s="1167"/>
      <c r="O275" s="1167"/>
      <c r="P275" s="1167"/>
      <c r="Q275" s="1167"/>
      <c r="R275" s="1167"/>
      <c r="S275" s="1167"/>
      <c r="T275" s="1167"/>
      <c r="U275" s="1167"/>
      <c r="V275" s="1167"/>
      <c r="W275" s="1167"/>
      <c r="X275" s="700"/>
      <c r="Y275" s="700"/>
      <c r="Z275" s="700">
        <f t="shared" ref="Z275:Z278" si="68">SUM(J275+N275+R275)</f>
        <v>94</v>
      </c>
      <c r="AA275" s="367">
        <f t="shared" ref="AA275:AA278" si="69">SUM(X275:Z275)</f>
        <v>94</v>
      </c>
      <c r="AB275" s="1168">
        <f t="shared" si="54"/>
        <v>4.7000000000000002E-3</v>
      </c>
      <c r="AC275" s="1168">
        <f t="shared" si="63"/>
        <v>4.7000000000000002E-3</v>
      </c>
      <c r="AD275" s="1152" t="s">
        <v>103</v>
      </c>
      <c r="AE275" s="1167"/>
      <c r="AF275" s="1167"/>
      <c r="AG275" s="1166">
        <f>SUM(AG268:AG274)</f>
        <v>94</v>
      </c>
      <c r="AH275" s="1162"/>
      <c r="AI275" s="1162"/>
      <c r="AJ275" s="1169">
        <v>0.05</v>
      </c>
      <c r="AK275" s="1167"/>
    </row>
    <row r="276" spans="1:37" s="1161" customFormat="1" ht="12.75" customHeight="1" x14ac:dyDescent="0.25">
      <c r="A276" s="1153">
        <v>1</v>
      </c>
      <c r="B276" s="1153"/>
      <c r="C276" s="1154" t="s">
        <v>170</v>
      </c>
      <c r="D276" s="708" t="s">
        <v>29</v>
      </c>
      <c r="E276" s="539" t="s">
        <v>175</v>
      </c>
      <c r="F276" s="539" t="s">
        <v>934</v>
      </c>
      <c r="G276" s="1156" t="s">
        <v>130</v>
      </c>
      <c r="H276" s="1157"/>
      <c r="I276" s="1157"/>
      <c r="J276" s="1157">
        <v>7</v>
      </c>
      <c r="K276" s="318">
        <f t="shared" si="67"/>
        <v>7</v>
      </c>
      <c r="L276" s="1158"/>
      <c r="M276" s="1158"/>
      <c r="N276" s="1158"/>
      <c r="O276" s="1158"/>
      <c r="P276" s="1158"/>
      <c r="Q276" s="1158"/>
      <c r="R276" s="1158"/>
      <c r="S276" s="1158"/>
      <c r="T276" s="1158"/>
      <c r="U276" s="1158"/>
      <c r="V276" s="1158"/>
      <c r="W276" s="1158"/>
      <c r="X276" s="330"/>
      <c r="Y276" s="330"/>
      <c r="Z276" s="330">
        <f t="shared" si="68"/>
        <v>7</v>
      </c>
      <c r="AA276" s="318">
        <f t="shared" si="69"/>
        <v>7</v>
      </c>
      <c r="AB276" s="1159">
        <f t="shared" si="54"/>
        <v>1.4000000000000001E-4</v>
      </c>
      <c r="AC276" s="1159">
        <f t="shared" si="63"/>
        <v>1.4000000000000001E-4</v>
      </c>
      <c r="AD276" s="1149" t="s">
        <v>103</v>
      </c>
      <c r="AE276" s="1158"/>
      <c r="AF276" s="1158"/>
      <c r="AG276" s="1157">
        <v>7</v>
      </c>
      <c r="AH276" s="1153"/>
      <c r="AI276" s="1153"/>
      <c r="AJ276" s="1160">
        <v>0.02</v>
      </c>
      <c r="AK276" s="1158"/>
    </row>
    <row r="277" spans="1:37" s="1161" customFormat="1" ht="12.75" customHeight="1" x14ac:dyDescent="0.25">
      <c r="A277" s="1153">
        <v>2</v>
      </c>
      <c r="B277" s="1153"/>
      <c r="C277" s="1154" t="s">
        <v>170</v>
      </c>
      <c r="D277" s="708" t="s">
        <v>29</v>
      </c>
      <c r="E277" s="539" t="s">
        <v>175</v>
      </c>
      <c r="F277" s="539" t="s">
        <v>935</v>
      </c>
      <c r="G277" s="1156" t="s">
        <v>130</v>
      </c>
      <c r="H277" s="1157"/>
      <c r="I277" s="1157"/>
      <c r="J277" s="1157">
        <v>3</v>
      </c>
      <c r="K277" s="318">
        <f t="shared" si="67"/>
        <v>3</v>
      </c>
      <c r="L277" s="1158"/>
      <c r="M277" s="1158"/>
      <c r="N277" s="1158"/>
      <c r="O277" s="1158"/>
      <c r="P277" s="1158"/>
      <c r="Q277" s="1158"/>
      <c r="R277" s="1158"/>
      <c r="S277" s="1158"/>
      <c r="T277" s="1158"/>
      <c r="U277" s="1158"/>
      <c r="V277" s="1158"/>
      <c r="W277" s="1158"/>
      <c r="X277" s="330"/>
      <c r="Y277" s="330"/>
      <c r="Z277" s="330">
        <f t="shared" si="68"/>
        <v>3</v>
      </c>
      <c r="AA277" s="318">
        <f t="shared" si="69"/>
        <v>3</v>
      </c>
      <c r="AB277" s="1159">
        <f t="shared" si="54"/>
        <v>5.9999999999999995E-5</v>
      </c>
      <c r="AC277" s="1159">
        <f t="shared" si="63"/>
        <v>5.9999999999999995E-5</v>
      </c>
      <c r="AD277" s="1149" t="s">
        <v>103</v>
      </c>
      <c r="AE277" s="1158"/>
      <c r="AF277" s="1158"/>
      <c r="AG277" s="1157">
        <v>3</v>
      </c>
      <c r="AH277" s="1153"/>
      <c r="AI277" s="1153"/>
      <c r="AJ277" s="1160">
        <v>0.02</v>
      </c>
      <c r="AK277" s="1158"/>
    </row>
    <row r="278" spans="1:37" s="1161" customFormat="1" ht="12.75" customHeight="1" x14ac:dyDescent="0.25">
      <c r="A278" s="1153">
        <v>3</v>
      </c>
      <c r="B278" s="1153"/>
      <c r="C278" s="1154" t="s">
        <v>170</v>
      </c>
      <c r="D278" s="708" t="s">
        <v>29</v>
      </c>
      <c r="E278" s="539" t="s">
        <v>175</v>
      </c>
      <c r="F278" s="539" t="s">
        <v>936</v>
      </c>
      <c r="G278" s="1156" t="s">
        <v>130</v>
      </c>
      <c r="H278" s="1157"/>
      <c r="I278" s="1157"/>
      <c r="J278" s="1157">
        <v>2</v>
      </c>
      <c r="K278" s="318">
        <f t="shared" si="67"/>
        <v>2</v>
      </c>
      <c r="L278" s="1158"/>
      <c r="M278" s="1158"/>
      <c r="N278" s="1158"/>
      <c r="O278" s="1158"/>
      <c r="P278" s="1158"/>
      <c r="Q278" s="1158"/>
      <c r="R278" s="1158"/>
      <c r="S278" s="1158"/>
      <c r="T278" s="1158"/>
      <c r="U278" s="1158"/>
      <c r="V278" s="1158"/>
      <c r="W278" s="1158"/>
      <c r="X278" s="330"/>
      <c r="Y278" s="330"/>
      <c r="Z278" s="330">
        <f t="shared" si="68"/>
        <v>2</v>
      </c>
      <c r="AA278" s="318">
        <f t="shared" si="69"/>
        <v>2</v>
      </c>
      <c r="AB278" s="1159">
        <f t="shared" si="54"/>
        <v>4.0000000000000003E-5</v>
      </c>
      <c r="AC278" s="1159">
        <f t="shared" si="63"/>
        <v>4.0000000000000003E-5</v>
      </c>
      <c r="AD278" s="1149" t="s">
        <v>103</v>
      </c>
      <c r="AE278" s="1158"/>
      <c r="AF278" s="1158"/>
      <c r="AG278" s="1157">
        <v>2</v>
      </c>
      <c r="AH278" s="1153"/>
      <c r="AI278" s="1153"/>
      <c r="AJ278" s="1160">
        <v>0.02</v>
      </c>
      <c r="AK278" s="1158"/>
    </row>
    <row r="279" spans="1:37" s="1161" customFormat="1" ht="12.75" customHeight="1" x14ac:dyDescent="0.25">
      <c r="A279" s="1153">
        <v>4</v>
      </c>
      <c r="B279" s="1153"/>
      <c r="C279" s="1154" t="s">
        <v>170</v>
      </c>
      <c r="D279" s="708" t="s">
        <v>29</v>
      </c>
      <c r="E279" s="539" t="s">
        <v>175</v>
      </c>
      <c r="F279" s="539" t="s">
        <v>937</v>
      </c>
      <c r="G279" s="1156" t="s">
        <v>130</v>
      </c>
      <c r="H279" s="1157"/>
      <c r="I279" s="1157"/>
      <c r="J279" s="1157">
        <v>2</v>
      </c>
      <c r="K279" s="318">
        <f>SUM(H279:J279)</f>
        <v>2</v>
      </c>
      <c r="L279" s="1158"/>
      <c r="M279" s="1158"/>
      <c r="N279" s="1158"/>
      <c r="O279" s="1158"/>
      <c r="P279" s="1158"/>
      <c r="Q279" s="1158"/>
      <c r="R279" s="1158"/>
      <c r="S279" s="1158"/>
      <c r="T279" s="1158"/>
      <c r="U279" s="1158"/>
      <c r="V279" s="1158"/>
      <c r="W279" s="1158"/>
      <c r="X279" s="330"/>
      <c r="Y279" s="330"/>
      <c r="Z279" s="330">
        <f>SUM(J279+N279+R279)</f>
        <v>2</v>
      </c>
      <c r="AA279" s="318">
        <f>SUM(X279:Z279)</f>
        <v>2</v>
      </c>
      <c r="AB279" s="1159">
        <f t="shared" si="54"/>
        <v>4.0000000000000003E-5</v>
      </c>
      <c r="AC279" s="1159">
        <f t="shared" si="63"/>
        <v>4.0000000000000003E-5</v>
      </c>
      <c r="AD279" s="1149" t="s">
        <v>103</v>
      </c>
      <c r="AE279" s="1158"/>
      <c r="AF279" s="1158"/>
      <c r="AG279" s="1157">
        <v>2</v>
      </c>
      <c r="AH279" s="1153"/>
      <c r="AI279" s="1153"/>
      <c r="AJ279" s="1160">
        <v>0.02</v>
      </c>
      <c r="AK279" s="1158"/>
    </row>
    <row r="280" spans="1:37" s="1161" customFormat="1" ht="12.75" customHeight="1" x14ac:dyDescent="0.25">
      <c r="A280" s="1153">
        <v>5</v>
      </c>
      <c r="B280" s="1153"/>
      <c r="C280" s="1154" t="s">
        <v>170</v>
      </c>
      <c r="D280" s="708" t="s">
        <v>29</v>
      </c>
      <c r="E280" s="539" t="s">
        <v>175</v>
      </c>
      <c r="F280" s="539" t="s">
        <v>938</v>
      </c>
      <c r="G280" s="1156" t="s">
        <v>130</v>
      </c>
      <c r="H280" s="1157"/>
      <c r="I280" s="1157"/>
      <c r="J280" s="1157">
        <v>2</v>
      </c>
      <c r="K280" s="318">
        <f>SUM(H280:J280)</f>
        <v>2</v>
      </c>
      <c r="L280" s="1158"/>
      <c r="M280" s="1158"/>
      <c r="N280" s="1158"/>
      <c r="O280" s="1158"/>
      <c r="P280" s="1158"/>
      <c r="Q280" s="1158"/>
      <c r="R280" s="1158"/>
      <c r="S280" s="1158"/>
      <c r="T280" s="1158"/>
      <c r="U280" s="1158"/>
      <c r="V280" s="1158"/>
      <c r="W280" s="1158"/>
      <c r="X280" s="330"/>
      <c r="Y280" s="330"/>
      <c r="Z280" s="330">
        <f>SUM(J280+N280+R280)</f>
        <v>2</v>
      </c>
      <c r="AA280" s="318">
        <f>SUM(X280:Z280)</f>
        <v>2</v>
      </c>
      <c r="AB280" s="1159">
        <f t="shared" si="54"/>
        <v>4.0000000000000003E-5</v>
      </c>
      <c r="AC280" s="1159">
        <f t="shared" si="63"/>
        <v>4.0000000000000003E-5</v>
      </c>
      <c r="AD280" s="1149" t="s">
        <v>103</v>
      </c>
      <c r="AE280" s="1158"/>
      <c r="AF280" s="1158"/>
      <c r="AG280" s="1157">
        <v>2</v>
      </c>
      <c r="AH280" s="1153"/>
      <c r="AI280" s="1153"/>
      <c r="AJ280" s="1160">
        <v>0.02</v>
      </c>
      <c r="AK280" s="1158"/>
    </row>
    <row r="281" spans="1:37" s="1161" customFormat="1" ht="12.75" customHeight="1" x14ac:dyDescent="0.25">
      <c r="A281" s="1153">
        <v>6</v>
      </c>
      <c r="B281" s="1153"/>
      <c r="C281" s="1154" t="s">
        <v>170</v>
      </c>
      <c r="D281" s="708" t="s">
        <v>29</v>
      </c>
      <c r="E281" s="539" t="s">
        <v>175</v>
      </c>
      <c r="F281" s="539" t="s">
        <v>939</v>
      </c>
      <c r="G281" s="1156" t="s">
        <v>130</v>
      </c>
      <c r="H281" s="1157"/>
      <c r="I281" s="1157"/>
      <c r="J281" s="1157">
        <v>3</v>
      </c>
      <c r="K281" s="318">
        <f>SUM(H281:J281)</f>
        <v>3</v>
      </c>
      <c r="L281" s="1158"/>
      <c r="M281" s="1158"/>
      <c r="N281" s="1158"/>
      <c r="O281" s="1158"/>
      <c r="P281" s="1158"/>
      <c r="Q281" s="1158"/>
      <c r="R281" s="1158"/>
      <c r="S281" s="1158"/>
      <c r="T281" s="1158"/>
      <c r="U281" s="1158"/>
      <c r="V281" s="1158"/>
      <c r="W281" s="1158"/>
      <c r="X281" s="330"/>
      <c r="Y281" s="330"/>
      <c r="Z281" s="330">
        <f>SUM(J281+N281+R281)</f>
        <v>3</v>
      </c>
      <c r="AA281" s="318">
        <f>SUM(X281:Z281)</f>
        <v>3</v>
      </c>
      <c r="AB281" s="1159">
        <f t="shared" si="54"/>
        <v>5.9999999999999995E-5</v>
      </c>
      <c r="AC281" s="1159">
        <f t="shared" si="63"/>
        <v>5.9999999999999995E-5</v>
      </c>
      <c r="AD281" s="1149" t="s">
        <v>103</v>
      </c>
      <c r="AE281" s="1158"/>
      <c r="AF281" s="1158"/>
      <c r="AG281" s="1157">
        <v>3</v>
      </c>
      <c r="AH281" s="1153"/>
      <c r="AI281" s="1153"/>
      <c r="AJ281" s="1160">
        <v>0.02</v>
      </c>
      <c r="AK281" s="1158"/>
    </row>
    <row r="282" spans="1:37" s="1161" customFormat="1" ht="12.75" customHeight="1" x14ac:dyDescent="0.25">
      <c r="A282" s="1153">
        <v>7</v>
      </c>
      <c r="B282" s="1153"/>
      <c r="C282" s="1154" t="s">
        <v>170</v>
      </c>
      <c r="D282" s="708" t="s">
        <v>29</v>
      </c>
      <c r="E282" s="539" t="s">
        <v>47</v>
      </c>
      <c r="F282" s="539" t="s">
        <v>47</v>
      </c>
      <c r="G282" s="1156"/>
      <c r="H282" s="1157"/>
      <c r="I282" s="1157"/>
      <c r="J282" s="1157">
        <v>28</v>
      </c>
      <c r="K282" s="318">
        <f>SUM(H282:J282)</f>
        <v>28</v>
      </c>
      <c r="L282" s="1158"/>
      <c r="M282" s="1158"/>
      <c r="N282" s="1158"/>
      <c r="O282" s="1158"/>
      <c r="P282" s="1158"/>
      <c r="Q282" s="1158"/>
      <c r="R282" s="1158"/>
      <c r="S282" s="1158"/>
      <c r="T282" s="1158"/>
      <c r="U282" s="1158"/>
      <c r="V282" s="1158"/>
      <c r="W282" s="1158"/>
      <c r="X282" s="330"/>
      <c r="Y282" s="330"/>
      <c r="Z282" s="330">
        <f>SUM(J282+N282+R282)</f>
        <v>28</v>
      </c>
      <c r="AA282" s="318">
        <f>SUM(X282:Z282)</f>
        <v>28</v>
      </c>
      <c r="AB282" s="1159">
        <f t="shared" si="54"/>
        <v>5.6000000000000006E-4</v>
      </c>
      <c r="AC282" s="1159">
        <f t="shared" si="63"/>
        <v>5.6000000000000006E-4</v>
      </c>
      <c r="AD282" s="1149" t="s">
        <v>103</v>
      </c>
      <c r="AE282" s="1158"/>
      <c r="AF282" s="1158"/>
      <c r="AG282" s="1157">
        <v>28</v>
      </c>
      <c r="AH282" s="1153"/>
      <c r="AI282" s="1153"/>
      <c r="AJ282" s="1160">
        <v>0.02</v>
      </c>
      <c r="AK282" s="1158"/>
    </row>
    <row r="283" spans="1:37" s="1170" customFormat="1" ht="12.75" customHeight="1" x14ac:dyDescent="0.25">
      <c r="A283" s="1162"/>
      <c r="B283" s="1162"/>
      <c r="C283" s="1163" t="s">
        <v>30</v>
      </c>
      <c r="D283" s="1099" t="s">
        <v>29</v>
      </c>
      <c r="E283" s="1164"/>
      <c r="F283" s="1164"/>
      <c r="G283" s="1164"/>
      <c r="H283" s="1166"/>
      <c r="I283" s="1166"/>
      <c r="J283" s="1166">
        <f>SUM(J276:J282)</f>
        <v>47</v>
      </c>
      <c r="K283" s="367">
        <f t="shared" ref="K283:K286" si="70">SUM(H283:J283)</f>
        <v>47</v>
      </c>
      <c r="L283" s="1167"/>
      <c r="M283" s="1167"/>
      <c r="N283" s="1167"/>
      <c r="O283" s="1167"/>
      <c r="P283" s="1167"/>
      <c r="Q283" s="1167"/>
      <c r="R283" s="1167"/>
      <c r="S283" s="1167"/>
      <c r="T283" s="1167"/>
      <c r="U283" s="1167"/>
      <c r="V283" s="1167"/>
      <c r="W283" s="1167"/>
      <c r="X283" s="700"/>
      <c r="Y283" s="700"/>
      <c r="Z283" s="700">
        <f t="shared" ref="Z283:Z286" si="71">SUM(J283+N283+R283)</f>
        <v>47</v>
      </c>
      <c r="AA283" s="367">
        <f t="shared" ref="AA283:AA286" si="72">SUM(X283:Z283)</f>
        <v>47</v>
      </c>
      <c r="AB283" s="1168">
        <f t="shared" si="54"/>
        <v>9.4000000000000008E-4</v>
      </c>
      <c r="AC283" s="1168">
        <f t="shared" si="63"/>
        <v>9.4000000000000008E-4</v>
      </c>
      <c r="AD283" s="1152" t="s">
        <v>103</v>
      </c>
      <c r="AE283" s="1167"/>
      <c r="AF283" s="1167"/>
      <c r="AG283" s="1166">
        <f>SUM(AG276:AG282)</f>
        <v>47</v>
      </c>
      <c r="AH283" s="1162"/>
      <c r="AI283" s="1162"/>
      <c r="AJ283" s="1169">
        <v>0.02</v>
      </c>
      <c r="AK283" s="1167"/>
    </row>
    <row r="284" spans="1:37" s="1161" customFormat="1" ht="12.75" customHeight="1" x14ac:dyDescent="0.25">
      <c r="A284" s="1153">
        <v>1</v>
      </c>
      <c r="B284" s="1153"/>
      <c r="C284" s="1154" t="s">
        <v>171</v>
      </c>
      <c r="D284" s="708" t="s">
        <v>29</v>
      </c>
      <c r="E284" s="539" t="s">
        <v>175</v>
      </c>
      <c r="F284" s="539" t="s">
        <v>934</v>
      </c>
      <c r="G284" s="1156" t="s">
        <v>130</v>
      </c>
      <c r="H284" s="1157"/>
      <c r="I284" s="1157"/>
      <c r="J284" s="1157">
        <v>7</v>
      </c>
      <c r="K284" s="318">
        <f t="shared" si="70"/>
        <v>7</v>
      </c>
      <c r="L284" s="1158"/>
      <c r="M284" s="1158"/>
      <c r="N284" s="1158"/>
      <c r="O284" s="1158"/>
      <c r="P284" s="1158"/>
      <c r="Q284" s="1158"/>
      <c r="R284" s="1158"/>
      <c r="S284" s="1158"/>
      <c r="T284" s="1158"/>
      <c r="U284" s="1158"/>
      <c r="V284" s="1158"/>
      <c r="W284" s="1158"/>
      <c r="X284" s="330"/>
      <c r="Y284" s="330"/>
      <c r="Z284" s="330">
        <f t="shared" si="71"/>
        <v>7</v>
      </c>
      <c r="AA284" s="318">
        <f t="shared" si="72"/>
        <v>7</v>
      </c>
      <c r="AB284" s="1159">
        <f t="shared" si="54"/>
        <v>3.5000000000000005E-4</v>
      </c>
      <c r="AC284" s="1159">
        <f t="shared" si="63"/>
        <v>3.5000000000000005E-4</v>
      </c>
      <c r="AD284" s="1149" t="s">
        <v>103</v>
      </c>
      <c r="AE284" s="1158"/>
      <c r="AF284" s="1158"/>
      <c r="AG284" s="1157">
        <v>7</v>
      </c>
      <c r="AH284" s="1153"/>
      <c r="AI284" s="1153"/>
      <c r="AJ284" s="1160">
        <v>0.05</v>
      </c>
      <c r="AK284" s="1158"/>
    </row>
    <row r="285" spans="1:37" s="1161" customFormat="1" ht="12.75" customHeight="1" x14ac:dyDescent="0.25">
      <c r="A285" s="1153">
        <v>2</v>
      </c>
      <c r="B285" s="1153"/>
      <c r="C285" s="1154" t="s">
        <v>171</v>
      </c>
      <c r="D285" s="708" t="s">
        <v>29</v>
      </c>
      <c r="E285" s="539" t="s">
        <v>175</v>
      </c>
      <c r="F285" s="539" t="s">
        <v>935</v>
      </c>
      <c r="G285" s="1156" t="s">
        <v>130</v>
      </c>
      <c r="H285" s="1157"/>
      <c r="I285" s="1157"/>
      <c r="J285" s="1157">
        <v>3</v>
      </c>
      <c r="K285" s="318">
        <f t="shared" si="70"/>
        <v>3</v>
      </c>
      <c r="L285" s="1158"/>
      <c r="M285" s="1158"/>
      <c r="N285" s="1158"/>
      <c r="O285" s="1158"/>
      <c r="P285" s="1158"/>
      <c r="Q285" s="1158"/>
      <c r="R285" s="1158"/>
      <c r="S285" s="1158"/>
      <c r="T285" s="1158"/>
      <c r="U285" s="1158"/>
      <c r="V285" s="1158"/>
      <c r="W285" s="1158"/>
      <c r="X285" s="330"/>
      <c r="Y285" s="330"/>
      <c r="Z285" s="330">
        <f t="shared" si="71"/>
        <v>3</v>
      </c>
      <c r="AA285" s="318">
        <f t="shared" si="72"/>
        <v>3</v>
      </c>
      <c r="AB285" s="1159">
        <f t="shared" si="54"/>
        <v>1.5000000000000001E-4</v>
      </c>
      <c r="AC285" s="1159">
        <f t="shared" si="63"/>
        <v>1.5000000000000001E-4</v>
      </c>
      <c r="AD285" s="1149" t="s">
        <v>103</v>
      </c>
      <c r="AE285" s="1158"/>
      <c r="AF285" s="1158"/>
      <c r="AG285" s="1157">
        <v>3</v>
      </c>
      <c r="AH285" s="1153"/>
      <c r="AI285" s="1153"/>
      <c r="AJ285" s="1160">
        <v>0.05</v>
      </c>
      <c r="AK285" s="1158"/>
    </row>
    <row r="286" spans="1:37" s="1161" customFormat="1" ht="12.75" customHeight="1" x14ac:dyDescent="0.25">
      <c r="A286" s="1153">
        <v>3</v>
      </c>
      <c r="B286" s="1153"/>
      <c r="C286" s="1154" t="s">
        <v>171</v>
      </c>
      <c r="D286" s="708" t="s">
        <v>29</v>
      </c>
      <c r="E286" s="539" t="s">
        <v>175</v>
      </c>
      <c r="F286" s="539" t="s">
        <v>936</v>
      </c>
      <c r="G286" s="1156" t="s">
        <v>130</v>
      </c>
      <c r="H286" s="1157"/>
      <c r="I286" s="1157"/>
      <c r="J286" s="1157">
        <v>2</v>
      </c>
      <c r="K286" s="318">
        <f t="shared" si="70"/>
        <v>2</v>
      </c>
      <c r="L286" s="1158"/>
      <c r="M286" s="1158"/>
      <c r="N286" s="1158"/>
      <c r="O286" s="1158"/>
      <c r="P286" s="1158"/>
      <c r="Q286" s="1158"/>
      <c r="R286" s="1158"/>
      <c r="S286" s="1158"/>
      <c r="T286" s="1158"/>
      <c r="U286" s="1158"/>
      <c r="V286" s="1158"/>
      <c r="W286" s="1158"/>
      <c r="X286" s="330"/>
      <c r="Y286" s="330"/>
      <c r="Z286" s="330">
        <f t="shared" si="71"/>
        <v>2</v>
      </c>
      <c r="AA286" s="318">
        <f t="shared" si="72"/>
        <v>2</v>
      </c>
      <c r="AB286" s="1159">
        <f t="shared" si="54"/>
        <v>1E-4</v>
      </c>
      <c r="AC286" s="1159">
        <f t="shared" si="63"/>
        <v>1E-4</v>
      </c>
      <c r="AD286" s="1149" t="s">
        <v>103</v>
      </c>
      <c r="AE286" s="1158"/>
      <c r="AF286" s="1158"/>
      <c r="AG286" s="1157">
        <v>2</v>
      </c>
      <c r="AH286" s="1153"/>
      <c r="AI286" s="1153"/>
      <c r="AJ286" s="1160">
        <v>0.05</v>
      </c>
      <c r="AK286" s="1158"/>
    </row>
    <row r="287" spans="1:37" s="1161" customFormat="1" ht="12.75" customHeight="1" x14ac:dyDescent="0.25">
      <c r="A287" s="1153">
        <v>4</v>
      </c>
      <c r="B287" s="1153"/>
      <c r="C287" s="1154" t="s">
        <v>171</v>
      </c>
      <c r="D287" s="708" t="s">
        <v>29</v>
      </c>
      <c r="E287" s="539" t="s">
        <v>175</v>
      </c>
      <c r="F287" s="539" t="s">
        <v>937</v>
      </c>
      <c r="G287" s="1156" t="s">
        <v>130</v>
      </c>
      <c r="H287" s="1157"/>
      <c r="I287" s="1157"/>
      <c r="J287" s="1157">
        <v>2</v>
      </c>
      <c r="K287" s="318">
        <f>SUM(H287:J287)</f>
        <v>2</v>
      </c>
      <c r="L287" s="1158"/>
      <c r="M287" s="1158"/>
      <c r="N287" s="1158"/>
      <c r="O287" s="1158"/>
      <c r="P287" s="1158"/>
      <c r="Q287" s="1158"/>
      <c r="R287" s="1158"/>
      <c r="S287" s="1158"/>
      <c r="T287" s="1158"/>
      <c r="U287" s="1158"/>
      <c r="V287" s="1158"/>
      <c r="W287" s="1158"/>
      <c r="X287" s="330"/>
      <c r="Y287" s="330"/>
      <c r="Z287" s="330">
        <f>SUM(J287+N287+R287)</f>
        <v>2</v>
      </c>
      <c r="AA287" s="318">
        <f>SUM(X287:Z287)</f>
        <v>2</v>
      </c>
      <c r="AB287" s="1159">
        <f t="shared" si="54"/>
        <v>1E-4</v>
      </c>
      <c r="AC287" s="1159">
        <f t="shared" si="63"/>
        <v>1E-4</v>
      </c>
      <c r="AD287" s="1149" t="s">
        <v>103</v>
      </c>
      <c r="AE287" s="1158"/>
      <c r="AF287" s="1158"/>
      <c r="AG287" s="1157">
        <v>2</v>
      </c>
      <c r="AH287" s="1153"/>
      <c r="AI287" s="1153"/>
      <c r="AJ287" s="1160">
        <v>0.05</v>
      </c>
      <c r="AK287" s="1158"/>
    </row>
    <row r="288" spans="1:37" s="1161" customFormat="1" ht="12.75" customHeight="1" x14ac:dyDescent="0.25">
      <c r="A288" s="1153">
        <v>5</v>
      </c>
      <c r="B288" s="1153"/>
      <c r="C288" s="1154" t="s">
        <v>171</v>
      </c>
      <c r="D288" s="708" t="s">
        <v>29</v>
      </c>
      <c r="E288" s="539" t="s">
        <v>175</v>
      </c>
      <c r="F288" s="539" t="s">
        <v>938</v>
      </c>
      <c r="G288" s="1156" t="s">
        <v>130</v>
      </c>
      <c r="H288" s="1157"/>
      <c r="I288" s="1157"/>
      <c r="J288" s="1157">
        <v>2</v>
      </c>
      <c r="K288" s="318">
        <f>SUM(H288:J288)</f>
        <v>2</v>
      </c>
      <c r="L288" s="1158"/>
      <c r="M288" s="1158"/>
      <c r="N288" s="1158"/>
      <c r="O288" s="1158"/>
      <c r="P288" s="1158"/>
      <c r="Q288" s="1158"/>
      <c r="R288" s="1158"/>
      <c r="S288" s="1158"/>
      <c r="T288" s="1158"/>
      <c r="U288" s="1158"/>
      <c r="V288" s="1158"/>
      <c r="W288" s="1158"/>
      <c r="X288" s="330"/>
      <c r="Y288" s="330"/>
      <c r="Z288" s="330">
        <f>SUM(J288+N288+R288)</f>
        <v>2</v>
      </c>
      <c r="AA288" s="318">
        <f>SUM(X288:Z288)</f>
        <v>2</v>
      </c>
      <c r="AB288" s="1159">
        <f t="shared" si="54"/>
        <v>1E-4</v>
      </c>
      <c r="AC288" s="1159">
        <f t="shared" si="63"/>
        <v>1E-4</v>
      </c>
      <c r="AD288" s="1149" t="s">
        <v>103</v>
      </c>
      <c r="AE288" s="1158"/>
      <c r="AF288" s="1158"/>
      <c r="AG288" s="1157">
        <v>2</v>
      </c>
      <c r="AH288" s="1153"/>
      <c r="AI288" s="1153"/>
      <c r="AJ288" s="1160">
        <v>0.05</v>
      </c>
      <c r="AK288" s="1158"/>
    </row>
    <row r="289" spans="1:37" s="1161" customFormat="1" ht="12.75" customHeight="1" x14ac:dyDescent="0.25">
      <c r="A289" s="1153">
        <v>6</v>
      </c>
      <c r="B289" s="1153"/>
      <c r="C289" s="1154" t="s">
        <v>171</v>
      </c>
      <c r="D289" s="708" t="s">
        <v>29</v>
      </c>
      <c r="E289" s="539" t="s">
        <v>175</v>
      </c>
      <c r="F289" s="539" t="s">
        <v>939</v>
      </c>
      <c r="G289" s="1156" t="s">
        <v>130</v>
      </c>
      <c r="H289" s="1157"/>
      <c r="I289" s="1157"/>
      <c r="J289" s="1157">
        <v>3</v>
      </c>
      <c r="K289" s="318">
        <f>SUM(H289:J289)</f>
        <v>3</v>
      </c>
      <c r="L289" s="1158"/>
      <c r="M289" s="1158"/>
      <c r="N289" s="1158"/>
      <c r="O289" s="1158"/>
      <c r="P289" s="1158"/>
      <c r="Q289" s="1158"/>
      <c r="R289" s="1158"/>
      <c r="S289" s="1158"/>
      <c r="T289" s="1158"/>
      <c r="U289" s="1158"/>
      <c r="V289" s="1158"/>
      <c r="W289" s="1158"/>
      <c r="X289" s="330"/>
      <c r="Y289" s="330"/>
      <c r="Z289" s="330">
        <f>SUM(J289+N289+R289)</f>
        <v>3</v>
      </c>
      <c r="AA289" s="318">
        <f>SUM(X289:Z289)</f>
        <v>3</v>
      </c>
      <c r="AB289" s="1159">
        <f t="shared" si="54"/>
        <v>1.5000000000000001E-4</v>
      </c>
      <c r="AC289" s="1159">
        <f t="shared" si="63"/>
        <v>1.5000000000000001E-4</v>
      </c>
      <c r="AD289" s="1149" t="s">
        <v>103</v>
      </c>
      <c r="AE289" s="1158"/>
      <c r="AF289" s="1158"/>
      <c r="AG289" s="1157">
        <v>3</v>
      </c>
      <c r="AH289" s="1153"/>
      <c r="AI289" s="1153"/>
      <c r="AJ289" s="1160">
        <v>0.05</v>
      </c>
      <c r="AK289" s="1158"/>
    </row>
    <row r="290" spans="1:37" s="1161" customFormat="1" ht="12.75" customHeight="1" x14ac:dyDescent="0.25">
      <c r="A290" s="1153">
        <v>7</v>
      </c>
      <c r="B290" s="1153"/>
      <c r="C290" s="1154" t="s">
        <v>171</v>
      </c>
      <c r="D290" s="708" t="s">
        <v>29</v>
      </c>
      <c r="E290" s="539" t="s">
        <v>47</v>
      </c>
      <c r="F290" s="539" t="s">
        <v>47</v>
      </c>
      <c r="G290" s="1156"/>
      <c r="H290" s="1157"/>
      <c r="I290" s="1157"/>
      <c r="J290" s="1157">
        <v>28</v>
      </c>
      <c r="K290" s="318">
        <f>SUM(H290:J290)</f>
        <v>28</v>
      </c>
      <c r="L290" s="1158"/>
      <c r="M290" s="1158"/>
      <c r="N290" s="1158"/>
      <c r="O290" s="1158"/>
      <c r="P290" s="1158"/>
      <c r="Q290" s="1158"/>
      <c r="R290" s="1158"/>
      <c r="S290" s="1158"/>
      <c r="T290" s="1158"/>
      <c r="U290" s="1158"/>
      <c r="V290" s="1158"/>
      <c r="W290" s="1158"/>
      <c r="X290" s="330"/>
      <c r="Y290" s="330"/>
      <c r="Z290" s="330">
        <f>SUM(J290+N290+R290)</f>
        <v>28</v>
      </c>
      <c r="AA290" s="318">
        <f>SUM(X290:Z290)</f>
        <v>28</v>
      </c>
      <c r="AB290" s="1159">
        <f t="shared" si="54"/>
        <v>1.4000000000000002E-3</v>
      </c>
      <c r="AC290" s="1159">
        <f t="shared" si="63"/>
        <v>1.4000000000000002E-3</v>
      </c>
      <c r="AD290" s="1149" t="s">
        <v>103</v>
      </c>
      <c r="AE290" s="1158"/>
      <c r="AF290" s="1158"/>
      <c r="AG290" s="1157">
        <v>28</v>
      </c>
      <c r="AH290" s="1153"/>
      <c r="AI290" s="1153"/>
      <c r="AJ290" s="1160">
        <v>0.05</v>
      </c>
      <c r="AK290" s="1158"/>
    </row>
    <row r="291" spans="1:37" s="1170" customFormat="1" ht="12.75" customHeight="1" x14ac:dyDescent="0.25">
      <c r="A291" s="1162"/>
      <c r="B291" s="1162"/>
      <c r="C291" s="1163" t="s">
        <v>30</v>
      </c>
      <c r="D291" s="1099" t="s">
        <v>29</v>
      </c>
      <c r="E291" s="1164"/>
      <c r="F291" s="1164"/>
      <c r="G291" s="1164"/>
      <c r="H291" s="1166"/>
      <c r="I291" s="1166"/>
      <c r="J291" s="1166">
        <f>SUM(J284:J290)</f>
        <v>47</v>
      </c>
      <c r="K291" s="367">
        <f t="shared" ref="K291:K292" si="73">SUM(H291:J291)</f>
        <v>47</v>
      </c>
      <c r="L291" s="1167"/>
      <c r="M291" s="1167"/>
      <c r="N291" s="1167"/>
      <c r="O291" s="1167"/>
      <c r="P291" s="1167"/>
      <c r="Q291" s="1167"/>
      <c r="R291" s="1167"/>
      <c r="S291" s="1167"/>
      <c r="T291" s="1167"/>
      <c r="U291" s="1167"/>
      <c r="V291" s="1167"/>
      <c r="W291" s="1167"/>
      <c r="X291" s="700"/>
      <c r="Y291" s="700"/>
      <c r="Z291" s="700">
        <f t="shared" ref="Z291:Z292" si="74">SUM(J291+N291+R291)</f>
        <v>47</v>
      </c>
      <c r="AA291" s="367">
        <f t="shared" ref="AA291:AA292" si="75">SUM(X291:Z291)</f>
        <v>47</v>
      </c>
      <c r="AB291" s="1168">
        <f t="shared" si="54"/>
        <v>2.3500000000000001E-3</v>
      </c>
      <c r="AC291" s="1168">
        <f t="shared" si="63"/>
        <v>2.3500000000000001E-3</v>
      </c>
      <c r="AD291" s="1152" t="s">
        <v>103</v>
      </c>
      <c r="AE291" s="1167"/>
      <c r="AF291" s="1167"/>
      <c r="AG291" s="1166">
        <f>SUM(AG284:AG290)</f>
        <v>47</v>
      </c>
      <c r="AH291" s="1162"/>
      <c r="AI291" s="1162"/>
      <c r="AJ291" s="1169">
        <v>0.05</v>
      </c>
      <c r="AK291" s="1167"/>
    </row>
    <row r="292" spans="1:37" s="1161" customFormat="1" ht="12.75" customHeight="1" x14ac:dyDescent="0.25">
      <c r="A292" s="1153">
        <v>1</v>
      </c>
      <c r="B292" s="1153"/>
      <c r="C292" s="1154" t="s">
        <v>172</v>
      </c>
      <c r="D292" s="708" t="s">
        <v>29</v>
      </c>
      <c r="E292" s="1156" t="s">
        <v>175</v>
      </c>
      <c r="F292" s="1156" t="s">
        <v>940</v>
      </c>
      <c r="G292" s="1156" t="s">
        <v>130</v>
      </c>
      <c r="H292" s="1157"/>
      <c r="I292" s="1157"/>
      <c r="J292" s="1157">
        <v>1</v>
      </c>
      <c r="K292" s="318">
        <f t="shared" si="73"/>
        <v>1</v>
      </c>
      <c r="L292" s="1158"/>
      <c r="M292" s="1158"/>
      <c r="N292" s="1158"/>
      <c r="O292" s="1158"/>
      <c r="P292" s="1158"/>
      <c r="Q292" s="1158"/>
      <c r="R292" s="1158"/>
      <c r="S292" s="1158"/>
      <c r="T292" s="1158"/>
      <c r="U292" s="1158"/>
      <c r="V292" s="1158"/>
      <c r="W292" s="1158"/>
      <c r="X292" s="330"/>
      <c r="Y292" s="330"/>
      <c r="Z292" s="330">
        <f t="shared" si="74"/>
        <v>1</v>
      </c>
      <c r="AA292" s="318">
        <f t="shared" si="75"/>
        <v>1</v>
      </c>
      <c r="AB292" s="1159">
        <f t="shared" si="54"/>
        <v>2.9999999999999997E-5</v>
      </c>
      <c r="AC292" s="1159">
        <f t="shared" si="63"/>
        <v>2.9999999999999997E-5</v>
      </c>
      <c r="AD292" s="1149" t="s">
        <v>103</v>
      </c>
      <c r="AE292" s="1158"/>
      <c r="AF292" s="1158"/>
      <c r="AG292" s="1157">
        <v>1</v>
      </c>
      <c r="AH292" s="1153"/>
      <c r="AI292" s="1153"/>
      <c r="AJ292" s="1160">
        <v>0.03</v>
      </c>
      <c r="AK292" s="1158"/>
    </row>
    <row r="293" spans="1:37" s="1161" customFormat="1" ht="12.75" customHeight="1" x14ac:dyDescent="0.25">
      <c r="A293" s="1153">
        <v>2</v>
      </c>
      <c r="B293" s="1153"/>
      <c r="C293" s="1154" t="s">
        <v>172</v>
      </c>
      <c r="D293" s="708" t="s">
        <v>29</v>
      </c>
      <c r="E293" s="1156" t="s">
        <v>175</v>
      </c>
      <c r="F293" s="1156" t="s">
        <v>941</v>
      </c>
      <c r="G293" s="1156" t="s">
        <v>130</v>
      </c>
      <c r="H293" s="1157"/>
      <c r="I293" s="1157"/>
      <c r="J293" s="1157">
        <v>2</v>
      </c>
      <c r="K293" s="318">
        <f>SUM(H293:J293)</f>
        <v>2</v>
      </c>
      <c r="L293" s="1158"/>
      <c r="M293" s="1158"/>
      <c r="N293" s="1158"/>
      <c r="O293" s="1158"/>
      <c r="P293" s="1158"/>
      <c r="Q293" s="1158"/>
      <c r="R293" s="1158"/>
      <c r="S293" s="1158"/>
      <c r="T293" s="1158"/>
      <c r="U293" s="1158"/>
      <c r="V293" s="1158"/>
      <c r="W293" s="1158"/>
      <c r="X293" s="330"/>
      <c r="Y293" s="330"/>
      <c r="Z293" s="330">
        <f>SUM(J293+N293+R293)</f>
        <v>2</v>
      </c>
      <c r="AA293" s="318">
        <f>SUM(X293:Z293)</f>
        <v>2</v>
      </c>
      <c r="AB293" s="1159">
        <f t="shared" si="54"/>
        <v>5.9999999999999995E-5</v>
      </c>
      <c r="AC293" s="1159">
        <f t="shared" si="63"/>
        <v>5.9999999999999995E-5</v>
      </c>
      <c r="AD293" s="1149" t="s">
        <v>103</v>
      </c>
      <c r="AE293" s="1158"/>
      <c r="AF293" s="1158"/>
      <c r="AG293" s="1157">
        <v>2</v>
      </c>
      <c r="AH293" s="1153"/>
      <c r="AI293" s="1153"/>
      <c r="AJ293" s="1160">
        <v>0.03</v>
      </c>
      <c r="AK293" s="1158"/>
    </row>
    <row r="294" spans="1:37" s="1161" customFormat="1" ht="12.75" customHeight="1" x14ac:dyDescent="0.25">
      <c r="A294" s="1153">
        <v>3</v>
      </c>
      <c r="B294" s="1153"/>
      <c r="C294" s="1154" t="s">
        <v>172</v>
      </c>
      <c r="D294" s="708" t="s">
        <v>29</v>
      </c>
      <c r="E294" s="1156" t="s">
        <v>175</v>
      </c>
      <c r="F294" s="1156" t="s">
        <v>939</v>
      </c>
      <c r="G294" s="1156" t="s">
        <v>130</v>
      </c>
      <c r="H294" s="1157"/>
      <c r="I294" s="1157"/>
      <c r="J294" s="1157">
        <v>1</v>
      </c>
      <c r="K294" s="318">
        <f>SUM(H294:J294)</f>
        <v>1</v>
      </c>
      <c r="L294" s="1158"/>
      <c r="M294" s="1158"/>
      <c r="N294" s="1158"/>
      <c r="O294" s="1158"/>
      <c r="P294" s="1158"/>
      <c r="Q294" s="1158"/>
      <c r="R294" s="1158"/>
      <c r="S294" s="1158"/>
      <c r="T294" s="1158"/>
      <c r="U294" s="1158"/>
      <c r="V294" s="1158"/>
      <c r="W294" s="1158"/>
      <c r="X294" s="330"/>
      <c r="Y294" s="330"/>
      <c r="Z294" s="330">
        <f>SUM(J294+N294+R294)</f>
        <v>1</v>
      </c>
      <c r="AA294" s="318">
        <f>SUM(X294:Z294)</f>
        <v>1</v>
      </c>
      <c r="AB294" s="1159">
        <f t="shared" si="54"/>
        <v>2.9999999999999997E-5</v>
      </c>
      <c r="AC294" s="1159">
        <f t="shared" si="63"/>
        <v>2.9999999999999997E-5</v>
      </c>
      <c r="AD294" s="1149" t="s">
        <v>103</v>
      </c>
      <c r="AE294" s="1158"/>
      <c r="AF294" s="1158"/>
      <c r="AG294" s="1157">
        <v>1</v>
      </c>
      <c r="AH294" s="1153"/>
      <c r="AI294" s="1153"/>
      <c r="AJ294" s="1160">
        <v>0.03</v>
      </c>
      <c r="AK294" s="1158"/>
    </row>
    <row r="295" spans="1:37" s="1161" customFormat="1" ht="12.75" customHeight="1" x14ac:dyDescent="0.25">
      <c r="A295" s="1153">
        <v>4</v>
      </c>
      <c r="B295" s="1153"/>
      <c r="C295" s="1154" t="s">
        <v>172</v>
      </c>
      <c r="D295" s="708" t="s">
        <v>29</v>
      </c>
      <c r="E295" s="1156" t="s">
        <v>175</v>
      </c>
      <c r="F295" s="1156" t="s">
        <v>942</v>
      </c>
      <c r="G295" s="1156" t="s">
        <v>130</v>
      </c>
      <c r="H295" s="1157"/>
      <c r="I295" s="1157"/>
      <c r="J295" s="1157">
        <v>2</v>
      </c>
      <c r="K295" s="318">
        <f>SUM(H295:J295)</f>
        <v>2</v>
      </c>
      <c r="L295" s="1158"/>
      <c r="M295" s="1158"/>
      <c r="N295" s="1158"/>
      <c r="O295" s="1158"/>
      <c r="P295" s="1158"/>
      <c r="Q295" s="1158"/>
      <c r="R295" s="1158"/>
      <c r="S295" s="1158"/>
      <c r="T295" s="1158"/>
      <c r="U295" s="1158"/>
      <c r="V295" s="1158"/>
      <c r="W295" s="1158"/>
      <c r="X295" s="330"/>
      <c r="Y295" s="330"/>
      <c r="Z295" s="330">
        <f>SUM(J295+N295+R295)</f>
        <v>2</v>
      </c>
      <c r="AA295" s="318">
        <f>SUM(X295:Z295)</f>
        <v>2</v>
      </c>
      <c r="AB295" s="1159">
        <f t="shared" si="54"/>
        <v>5.9999999999999995E-5</v>
      </c>
      <c r="AC295" s="1159">
        <f t="shared" si="63"/>
        <v>5.9999999999999995E-5</v>
      </c>
      <c r="AD295" s="1149" t="s">
        <v>103</v>
      </c>
      <c r="AE295" s="1158"/>
      <c r="AF295" s="1158"/>
      <c r="AG295" s="1157">
        <v>2</v>
      </c>
      <c r="AH295" s="1153"/>
      <c r="AI295" s="1153"/>
      <c r="AJ295" s="1160">
        <v>0.03</v>
      </c>
      <c r="AK295" s="1158"/>
    </row>
    <row r="296" spans="1:37" s="1161" customFormat="1" ht="12.75" customHeight="1" x14ac:dyDescent="0.25">
      <c r="A296" s="1153">
        <v>5</v>
      </c>
      <c r="B296" s="1153"/>
      <c r="C296" s="1154" t="s">
        <v>172</v>
      </c>
      <c r="D296" s="708" t="s">
        <v>29</v>
      </c>
      <c r="E296" s="1156" t="s">
        <v>175</v>
      </c>
      <c r="F296" s="1156" t="s">
        <v>943</v>
      </c>
      <c r="G296" s="1156" t="s">
        <v>130</v>
      </c>
      <c r="H296" s="1157"/>
      <c r="I296" s="1157"/>
      <c r="J296" s="1157">
        <v>1</v>
      </c>
      <c r="K296" s="318">
        <f>SUM(H296:J296)</f>
        <v>1</v>
      </c>
      <c r="L296" s="1158"/>
      <c r="M296" s="1158"/>
      <c r="N296" s="1158"/>
      <c r="O296" s="1158"/>
      <c r="P296" s="1158"/>
      <c r="Q296" s="1158"/>
      <c r="R296" s="1158"/>
      <c r="S296" s="1158"/>
      <c r="T296" s="1158"/>
      <c r="U296" s="1158"/>
      <c r="V296" s="1158"/>
      <c r="W296" s="1158"/>
      <c r="X296" s="330"/>
      <c r="Y296" s="330"/>
      <c r="Z296" s="330">
        <f>SUM(J296+N296+R296)</f>
        <v>1</v>
      </c>
      <c r="AA296" s="318">
        <f>SUM(X296:Z296)</f>
        <v>1</v>
      </c>
      <c r="AB296" s="1159">
        <f t="shared" si="54"/>
        <v>2.9999999999999997E-5</v>
      </c>
      <c r="AC296" s="1159">
        <f t="shared" si="63"/>
        <v>2.9999999999999997E-5</v>
      </c>
      <c r="AD296" s="1149" t="s">
        <v>103</v>
      </c>
      <c r="AE296" s="1158"/>
      <c r="AF296" s="1158"/>
      <c r="AG296" s="1157">
        <v>1</v>
      </c>
      <c r="AH296" s="1153"/>
      <c r="AI296" s="1153"/>
      <c r="AJ296" s="1160">
        <v>0.03</v>
      </c>
      <c r="AK296" s="1158"/>
    </row>
    <row r="297" spans="1:37" s="1161" customFormat="1" ht="12.75" customHeight="1" x14ac:dyDescent="0.25">
      <c r="A297" s="1153">
        <v>6</v>
      </c>
      <c r="B297" s="1153"/>
      <c r="C297" s="1154" t="s">
        <v>172</v>
      </c>
      <c r="D297" s="708" t="s">
        <v>29</v>
      </c>
      <c r="E297" s="1156" t="s">
        <v>175</v>
      </c>
      <c r="F297" s="1156" t="s">
        <v>944</v>
      </c>
      <c r="G297" s="1156" t="s">
        <v>130</v>
      </c>
      <c r="H297" s="1157"/>
      <c r="I297" s="1157"/>
      <c r="J297" s="1157">
        <v>2</v>
      </c>
      <c r="K297" s="318">
        <f t="shared" ref="K297" si="76">SUM(H297:J297)</f>
        <v>2</v>
      </c>
      <c r="L297" s="1158"/>
      <c r="M297" s="1158"/>
      <c r="N297" s="1158"/>
      <c r="O297" s="1158"/>
      <c r="P297" s="1158"/>
      <c r="Q297" s="1158"/>
      <c r="R297" s="1158"/>
      <c r="S297" s="1158"/>
      <c r="T297" s="1158"/>
      <c r="U297" s="1158"/>
      <c r="V297" s="1158"/>
      <c r="W297" s="1158"/>
      <c r="X297" s="330"/>
      <c r="Y297" s="330"/>
      <c r="Z297" s="330">
        <f t="shared" ref="Z297:Z308" si="77">SUM(J297+N297+R297)</f>
        <v>2</v>
      </c>
      <c r="AA297" s="318">
        <f t="shared" ref="AA297:AA308" si="78">SUM(X297:Z297)</f>
        <v>2</v>
      </c>
      <c r="AB297" s="1159">
        <f t="shared" si="54"/>
        <v>5.9999999999999995E-5</v>
      </c>
      <c r="AC297" s="1159">
        <f t="shared" si="63"/>
        <v>5.9999999999999995E-5</v>
      </c>
      <c r="AD297" s="1149" t="s">
        <v>103</v>
      </c>
      <c r="AE297" s="1158"/>
      <c r="AF297" s="1158"/>
      <c r="AG297" s="1157">
        <v>2</v>
      </c>
      <c r="AH297" s="1153"/>
      <c r="AI297" s="1153"/>
      <c r="AJ297" s="1160">
        <v>0.03</v>
      </c>
      <c r="AK297" s="1158"/>
    </row>
    <row r="298" spans="1:37" s="1161" customFormat="1" ht="12.75" customHeight="1" x14ac:dyDescent="0.25">
      <c r="A298" s="1153">
        <v>7</v>
      </c>
      <c r="B298" s="1153"/>
      <c r="C298" s="1154" t="s">
        <v>172</v>
      </c>
      <c r="D298" s="708" t="s">
        <v>29</v>
      </c>
      <c r="E298" s="1156" t="s">
        <v>47</v>
      </c>
      <c r="F298" s="1156" t="s">
        <v>47</v>
      </c>
      <c r="G298" s="1156" t="s">
        <v>130</v>
      </c>
      <c r="H298" s="1157"/>
      <c r="I298" s="1157"/>
      <c r="J298" s="1157">
        <v>14</v>
      </c>
      <c r="K298" s="318">
        <f>SUM(H298:J298)</f>
        <v>14</v>
      </c>
      <c r="L298" s="1158"/>
      <c r="M298" s="1158"/>
      <c r="N298" s="1158"/>
      <c r="O298" s="1158"/>
      <c r="P298" s="1158"/>
      <c r="Q298" s="1158"/>
      <c r="R298" s="1158"/>
      <c r="S298" s="1158"/>
      <c r="T298" s="1158"/>
      <c r="U298" s="1158"/>
      <c r="V298" s="1158"/>
      <c r="W298" s="1158"/>
      <c r="X298" s="330"/>
      <c r="Y298" s="330"/>
      <c r="Z298" s="330">
        <f t="shared" si="77"/>
        <v>14</v>
      </c>
      <c r="AA298" s="318">
        <f t="shared" si="78"/>
        <v>14</v>
      </c>
      <c r="AB298" s="1159">
        <f t="shared" si="54"/>
        <v>4.1999999999999996E-4</v>
      </c>
      <c r="AC298" s="1159">
        <f t="shared" si="63"/>
        <v>4.1999999999999996E-4</v>
      </c>
      <c r="AD298" s="1149" t="s">
        <v>103</v>
      </c>
      <c r="AE298" s="1158"/>
      <c r="AF298" s="1158"/>
      <c r="AG298" s="1157">
        <v>14</v>
      </c>
      <c r="AH298" s="1153"/>
      <c r="AI298" s="1153"/>
      <c r="AJ298" s="1160">
        <v>0.03</v>
      </c>
      <c r="AK298" s="1158"/>
    </row>
    <row r="299" spans="1:37" s="1170" customFormat="1" ht="12.75" customHeight="1" x14ac:dyDescent="0.25">
      <c r="A299" s="1162"/>
      <c r="B299" s="1162"/>
      <c r="C299" s="1163" t="s">
        <v>30</v>
      </c>
      <c r="D299" s="1099" t="s">
        <v>29</v>
      </c>
      <c r="E299" s="1164"/>
      <c r="F299" s="1164"/>
      <c r="G299" s="1164"/>
      <c r="H299" s="1166"/>
      <c r="I299" s="1166"/>
      <c r="J299" s="1166">
        <f>SUM(J292:J298)</f>
        <v>23</v>
      </c>
      <c r="K299" s="367">
        <f t="shared" ref="K299:K307" si="79">SUM(H299:J299)</f>
        <v>23</v>
      </c>
      <c r="L299" s="1167"/>
      <c r="M299" s="1167"/>
      <c r="N299" s="1167"/>
      <c r="O299" s="1167"/>
      <c r="P299" s="1167"/>
      <c r="Q299" s="1167"/>
      <c r="R299" s="1167"/>
      <c r="S299" s="1167"/>
      <c r="T299" s="1167"/>
      <c r="U299" s="1167"/>
      <c r="V299" s="1167"/>
      <c r="W299" s="1167"/>
      <c r="X299" s="700"/>
      <c r="Y299" s="700"/>
      <c r="Z299" s="700">
        <f t="shared" si="77"/>
        <v>23</v>
      </c>
      <c r="AA299" s="367">
        <f t="shared" si="78"/>
        <v>23</v>
      </c>
      <c r="AB299" s="1168">
        <f t="shared" si="54"/>
        <v>6.8999999999999997E-4</v>
      </c>
      <c r="AC299" s="1168">
        <f t="shared" si="63"/>
        <v>6.8999999999999997E-4</v>
      </c>
      <c r="AD299" s="1152" t="s">
        <v>103</v>
      </c>
      <c r="AE299" s="1167"/>
      <c r="AF299" s="1167"/>
      <c r="AG299" s="1166">
        <f>SUM(AG292:AG298)</f>
        <v>23</v>
      </c>
      <c r="AH299" s="1162"/>
      <c r="AI299" s="1162"/>
      <c r="AJ299" s="1169">
        <v>0.03</v>
      </c>
      <c r="AK299" s="1167"/>
    </row>
    <row r="300" spans="1:37" s="1161" customFormat="1" ht="12.75" customHeight="1" x14ac:dyDescent="0.25">
      <c r="A300" s="1153">
        <v>1</v>
      </c>
      <c r="B300" s="1153"/>
      <c r="C300" s="1154" t="s">
        <v>173</v>
      </c>
      <c r="D300" s="708" t="s">
        <v>29</v>
      </c>
      <c r="E300" s="1156" t="s">
        <v>175</v>
      </c>
      <c r="F300" s="1156" t="s">
        <v>940</v>
      </c>
      <c r="G300" s="1156" t="s">
        <v>130</v>
      </c>
      <c r="H300" s="1157"/>
      <c r="I300" s="1157"/>
      <c r="J300" s="1157">
        <v>1</v>
      </c>
      <c r="K300" s="318">
        <f t="shared" si="79"/>
        <v>1</v>
      </c>
      <c r="L300" s="1158"/>
      <c r="M300" s="1158"/>
      <c r="N300" s="1158"/>
      <c r="O300" s="1158"/>
      <c r="P300" s="1158"/>
      <c r="Q300" s="1158"/>
      <c r="R300" s="1158"/>
      <c r="S300" s="1158"/>
      <c r="T300" s="1158"/>
      <c r="U300" s="1158"/>
      <c r="V300" s="1158"/>
      <c r="W300" s="1158"/>
      <c r="X300" s="330"/>
      <c r="Y300" s="330"/>
      <c r="Z300" s="330">
        <f t="shared" si="77"/>
        <v>1</v>
      </c>
      <c r="AA300" s="318">
        <f t="shared" si="78"/>
        <v>1</v>
      </c>
      <c r="AB300" s="1159">
        <f t="shared" si="54"/>
        <v>8.9999999999999992E-5</v>
      </c>
      <c r="AC300" s="1159">
        <f t="shared" si="63"/>
        <v>8.9999999999999992E-5</v>
      </c>
      <c r="AD300" s="1149" t="s">
        <v>103</v>
      </c>
      <c r="AE300" s="1158"/>
      <c r="AF300" s="1158"/>
      <c r="AG300" s="1157">
        <v>1</v>
      </c>
      <c r="AH300" s="1153"/>
      <c r="AI300" s="1153"/>
      <c r="AJ300" s="1160">
        <v>0.09</v>
      </c>
      <c r="AK300" s="1158"/>
    </row>
    <row r="301" spans="1:37" s="1161" customFormat="1" ht="12.75" customHeight="1" x14ac:dyDescent="0.25">
      <c r="A301" s="1153">
        <v>2</v>
      </c>
      <c r="B301" s="1153"/>
      <c r="C301" s="1154" t="s">
        <v>173</v>
      </c>
      <c r="D301" s="708" t="s">
        <v>29</v>
      </c>
      <c r="E301" s="1156" t="s">
        <v>175</v>
      </c>
      <c r="F301" s="1156" t="s">
        <v>941</v>
      </c>
      <c r="G301" s="1156" t="s">
        <v>130</v>
      </c>
      <c r="H301" s="1157"/>
      <c r="I301" s="1157"/>
      <c r="J301" s="1157">
        <v>2</v>
      </c>
      <c r="K301" s="318">
        <f t="shared" si="79"/>
        <v>2</v>
      </c>
      <c r="L301" s="1158"/>
      <c r="M301" s="1158"/>
      <c r="N301" s="1158"/>
      <c r="O301" s="1158"/>
      <c r="P301" s="1158"/>
      <c r="Q301" s="1158"/>
      <c r="R301" s="1158"/>
      <c r="S301" s="1158"/>
      <c r="T301" s="1158"/>
      <c r="U301" s="1158"/>
      <c r="V301" s="1158"/>
      <c r="W301" s="1158"/>
      <c r="X301" s="330"/>
      <c r="Y301" s="330"/>
      <c r="Z301" s="330">
        <f t="shared" si="77"/>
        <v>2</v>
      </c>
      <c r="AA301" s="318">
        <f t="shared" si="78"/>
        <v>2</v>
      </c>
      <c r="AB301" s="1159">
        <f t="shared" si="54"/>
        <v>1.7999999999999998E-4</v>
      </c>
      <c r="AC301" s="1159">
        <f t="shared" si="63"/>
        <v>1.7999999999999998E-4</v>
      </c>
      <c r="AD301" s="1149" t="s">
        <v>103</v>
      </c>
      <c r="AE301" s="1158"/>
      <c r="AF301" s="1158"/>
      <c r="AG301" s="1157">
        <v>2</v>
      </c>
      <c r="AH301" s="1153"/>
      <c r="AI301" s="1153"/>
      <c r="AJ301" s="1160">
        <v>0.09</v>
      </c>
      <c r="AK301" s="1158"/>
    </row>
    <row r="302" spans="1:37" s="1161" customFormat="1" ht="12.75" customHeight="1" x14ac:dyDescent="0.25">
      <c r="A302" s="1153">
        <v>3</v>
      </c>
      <c r="B302" s="1153"/>
      <c r="C302" s="1154" t="s">
        <v>173</v>
      </c>
      <c r="D302" s="708" t="s">
        <v>29</v>
      </c>
      <c r="E302" s="1156" t="s">
        <v>175</v>
      </c>
      <c r="F302" s="1156" t="s">
        <v>939</v>
      </c>
      <c r="G302" s="1156" t="s">
        <v>130</v>
      </c>
      <c r="H302" s="1157"/>
      <c r="I302" s="1157"/>
      <c r="J302" s="1157">
        <v>1</v>
      </c>
      <c r="K302" s="318">
        <f t="shared" si="79"/>
        <v>1</v>
      </c>
      <c r="L302" s="1158"/>
      <c r="M302" s="1158"/>
      <c r="N302" s="1158"/>
      <c r="O302" s="1158"/>
      <c r="P302" s="1158"/>
      <c r="Q302" s="1158"/>
      <c r="R302" s="1158"/>
      <c r="S302" s="1158"/>
      <c r="T302" s="1158"/>
      <c r="U302" s="1158"/>
      <c r="V302" s="1158"/>
      <c r="W302" s="1158"/>
      <c r="X302" s="330"/>
      <c r="Y302" s="330"/>
      <c r="Z302" s="330">
        <f t="shared" si="77"/>
        <v>1</v>
      </c>
      <c r="AA302" s="318">
        <f t="shared" si="78"/>
        <v>1</v>
      </c>
      <c r="AB302" s="1159">
        <f t="shared" si="54"/>
        <v>8.9999999999999992E-5</v>
      </c>
      <c r="AC302" s="1159">
        <f t="shared" si="63"/>
        <v>8.9999999999999992E-5</v>
      </c>
      <c r="AD302" s="1149" t="s">
        <v>103</v>
      </c>
      <c r="AE302" s="1158"/>
      <c r="AF302" s="1158"/>
      <c r="AG302" s="1157">
        <v>1</v>
      </c>
      <c r="AH302" s="1153"/>
      <c r="AI302" s="1153"/>
      <c r="AJ302" s="1160">
        <v>0.09</v>
      </c>
      <c r="AK302" s="1158"/>
    </row>
    <row r="303" spans="1:37" s="1161" customFormat="1" ht="12.75" customHeight="1" x14ac:dyDescent="0.25">
      <c r="A303" s="1153">
        <v>4</v>
      </c>
      <c r="B303" s="1153"/>
      <c r="C303" s="1154" t="s">
        <v>173</v>
      </c>
      <c r="D303" s="708" t="s">
        <v>29</v>
      </c>
      <c r="E303" s="1156" t="s">
        <v>175</v>
      </c>
      <c r="F303" s="1156" t="s">
        <v>942</v>
      </c>
      <c r="G303" s="1156" t="s">
        <v>130</v>
      </c>
      <c r="H303" s="1157"/>
      <c r="I303" s="1157"/>
      <c r="J303" s="1157">
        <v>2</v>
      </c>
      <c r="K303" s="318">
        <f t="shared" si="79"/>
        <v>2</v>
      </c>
      <c r="L303" s="1158"/>
      <c r="M303" s="1158"/>
      <c r="N303" s="1158"/>
      <c r="O303" s="1158"/>
      <c r="P303" s="1158"/>
      <c r="Q303" s="1158"/>
      <c r="R303" s="1158"/>
      <c r="S303" s="1158"/>
      <c r="T303" s="1158"/>
      <c r="U303" s="1158"/>
      <c r="V303" s="1158"/>
      <c r="W303" s="1158"/>
      <c r="X303" s="330"/>
      <c r="Y303" s="330"/>
      <c r="Z303" s="330">
        <f t="shared" si="77"/>
        <v>2</v>
      </c>
      <c r="AA303" s="318">
        <f t="shared" si="78"/>
        <v>2</v>
      </c>
      <c r="AB303" s="1159">
        <f t="shared" si="54"/>
        <v>1.7999999999999998E-4</v>
      </c>
      <c r="AC303" s="1159">
        <f t="shared" si="63"/>
        <v>1.7999999999999998E-4</v>
      </c>
      <c r="AD303" s="1149" t="s">
        <v>103</v>
      </c>
      <c r="AE303" s="1158"/>
      <c r="AF303" s="1158"/>
      <c r="AG303" s="1157">
        <v>2</v>
      </c>
      <c r="AH303" s="1153"/>
      <c r="AI303" s="1153"/>
      <c r="AJ303" s="1160">
        <v>0.09</v>
      </c>
      <c r="AK303" s="1158"/>
    </row>
    <row r="304" spans="1:37" s="1161" customFormat="1" ht="12.75" customHeight="1" x14ac:dyDescent="0.25">
      <c r="A304" s="1153">
        <v>5</v>
      </c>
      <c r="B304" s="1153"/>
      <c r="C304" s="1154" t="s">
        <v>173</v>
      </c>
      <c r="D304" s="708" t="s">
        <v>29</v>
      </c>
      <c r="E304" s="1156" t="s">
        <v>175</v>
      </c>
      <c r="F304" s="1156" t="s">
        <v>943</v>
      </c>
      <c r="G304" s="1156" t="s">
        <v>130</v>
      </c>
      <c r="H304" s="1157"/>
      <c r="I304" s="1157"/>
      <c r="J304" s="1157">
        <v>1</v>
      </c>
      <c r="K304" s="318">
        <f t="shared" si="79"/>
        <v>1</v>
      </c>
      <c r="L304" s="1158"/>
      <c r="M304" s="1158"/>
      <c r="N304" s="1158"/>
      <c r="O304" s="1158"/>
      <c r="P304" s="1158"/>
      <c r="Q304" s="1158"/>
      <c r="R304" s="1158"/>
      <c r="S304" s="1158"/>
      <c r="T304" s="1158"/>
      <c r="U304" s="1158"/>
      <c r="V304" s="1158"/>
      <c r="W304" s="1158"/>
      <c r="X304" s="330"/>
      <c r="Y304" s="330"/>
      <c r="Z304" s="330">
        <f t="shared" si="77"/>
        <v>1</v>
      </c>
      <c r="AA304" s="318">
        <f t="shared" si="78"/>
        <v>1</v>
      </c>
      <c r="AB304" s="1159">
        <f t="shared" si="54"/>
        <v>8.9999999999999992E-5</v>
      </c>
      <c r="AC304" s="1159">
        <f t="shared" si="63"/>
        <v>8.9999999999999992E-5</v>
      </c>
      <c r="AD304" s="1149" t="s">
        <v>103</v>
      </c>
      <c r="AE304" s="1158"/>
      <c r="AF304" s="1158"/>
      <c r="AG304" s="1157">
        <v>1</v>
      </c>
      <c r="AH304" s="1153"/>
      <c r="AI304" s="1153"/>
      <c r="AJ304" s="1160">
        <v>0.09</v>
      </c>
      <c r="AK304" s="1158"/>
    </row>
    <row r="305" spans="1:37" s="1161" customFormat="1" ht="12.75" customHeight="1" x14ac:dyDescent="0.25">
      <c r="A305" s="1153">
        <v>6</v>
      </c>
      <c r="B305" s="1153"/>
      <c r="C305" s="1154" t="s">
        <v>173</v>
      </c>
      <c r="D305" s="708" t="s">
        <v>29</v>
      </c>
      <c r="E305" s="1156" t="s">
        <v>175</v>
      </c>
      <c r="F305" s="1156" t="s">
        <v>944</v>
      </c>
      <c r="G305" s="1156" t="s">
        <v>130</v>
      </c>
      <c r="H305" s="1157"/>
      <c r="I305" s="1157"/>
      <c r="J305" s="1157">
        <v>2</v>
      </c>
      <c r="K305" s="318">
        <f t="shared" si="79"/>
        <v>2</v>
      </c>
      <c r="L305" s="1158"/>
      <c r="M305" s="1158"/>
      <c r="N305" s="1158"/>
      <c r="O305" s="1158"/>
      <c r="P305" s="1158"/>
      <c r="Q305" s="1158"/>
      <c r="R305" s="1158"/>
      <c r="S305" s="1158"/>
      <c r="T305" s="1158"/>
      <c r="U305" s="1158"/>
      <c r="V305" s="1158"/>
      <c r="W305" s="1158"/>
      <c r="X305" s="330"/>
      <c r="Y305" s="330"/>
      <c r="Z305" s="330">
        <f t="shared" si="77"/>
        <v>2</v>
      </c>
      <c r="AA305" s="318">
        <f t="shared" si="78"/>
        <v>2</v>
      </c>
      <c r="AB305" s="1159">
        <f t="shared" si="54"/>
        <v>1.7999999999999998E-4</v>
      </c>
      <c r="AC305" s="1159">
        <f t="shared" si="63"/>
        <v>1.7999999999999998E-4</v>
      </c>
      <c r="AD305" s="1149" t="s">
        <v>103</v>
      </c>
      <c r="AE305" s="1158"/>
      <c r="AF305" s="1158"/>
      <c r="AG305" s="1157">
        <v>2</v>
      </c>
      <c r="AH305" s="1153"/>
      <c r="AI305" s="1153"/>
      <c r="AJ305" s="1160">
        <v>0.09</v>
      </c>
      <c r="AK305" s="1158"/>
    </row>
    <row r="306" spans="1:37" s="1161" customFormat="1" ht="12.75" customHeight="1" x14ac:dyDescent="0.25">
      <c r="A306" s="1153">
        <v>7</v>
      </c>
      <c r="B306" s="1153"/>
      <c r="C306" s="1154" t="s">
        <v>173</v>
      </c>
      <c r="D306" s="708" t="s">
        <v>29</v>
      </c>
      <c r="E306" s="1156" t="s">
        <v>47</v>
      </c>
      <c r="F306" s="1156" t="s">
        <v>47</v>
      </c>
      <c r="G306" s="1156" t="s">
        <v>130</v>
      </c>
      <c r="H306" s="1157"/>
      <c r="I306" s="1157"/>
      <c r="J306" s="1157">
        <v>14</v>
      </c>
      <c r="K306" s="318">
        <f t="shared" si="79"/>
        <v>14</v>
      </c>
      <c r="L306" s="1158"/>
      <c r="M306" s="1158"/>
      <c r="N306" s="1158"/>
      <c r="O306" s="1158"/>
      <c r="P306" s="1158"/>
      <c r="Q306" s="1158"/>
      <c r="R306" s="1158"/>
      <c r="S306" s="1158"/>
      <c r="T306" s="1158"/>
      <c r="U306" s="1158"/>
      <c r="V306" s="1158"/>
      <c r="W306" s="1158"/>
      <c r="X306" s="330"/>
      <c r="Y306" s="330"/>
      <c r="Z306" s="330">
        <f t="shared" si="77"/>
        <v>14</v>
      </c>
      <c r="AA306" s="318">
        <f t="shared" si="78"/>
        <v>14</v>
      </c>
      <c r="AB306" s="1159">
        <f t="shared" si="54"/>
        <v>1.2600000000000001E-3</v>
      </c>
      <c r="AC306" s="1159">
        <f t="shared" si="63"/>
        <v>1.2600000000000001E-3</v>
      </c>
      <c r="AD306" s="1149" t="s">
        <v>103</v>
      </c>
      <c r="AE306" s="1158"/>
      <c r="AF306" s="1158"/>
      <c r="AG306" s="1157">
        <v>14</v>
      </c>
      <c r="AH306" s="1153"/>
      <c r="AI306" s="1153"/>
      <c r="AJ306" s="1160">
        <v>0.09</v>
      </c>
      <c r="AK306" s="1158"/>
    </row>
    <row r="307" spans="1:37" s="1170" customFormat="1" ht="12.75" customHeight="1" x14ac:dyDescent="0.25">
      <c r="A307" s="1162"/>
      <c r="B307" s="1162"/>
      <c r="C307" s="1163" t="s">
        <v>30</v>
      </c>
      <c r="D307" s="1099" t="s">
        <v>29</v>
      </c>
      <c r="E307" s="1164"/>
      <c r="F307" s="1164"/>
      <c r="G307" s="1164"/>
      <c r="H307" s="1166"/>
      <c r="I307" s="1166"/>
      <c r="J307" s="1166">
        <f>SUM(J300:J306)</f>
        <v>23</v>
      </c>
      <c r="K307" s="367">
        <f t="shared" si="79"/>
        <v>23</v>
      </c>
      <c r="L307" s="1167"/>
      <c r="M307" s="1167"/>
      <c r="N307" s="1167"/>
      <c r="O307" s="1167"/>
      <c r="P307" s="1167"/>
      <c r="Q307" s="1167"/>
      <c r="R307" s="1167"/>
      <c r="S307" s="1167"/>
      <c r="T307" s="1167"/>
      <c r="U307" s="1167"/>
      <c r="V307" s="1167"/>
      <c r="W307" s="1167"/>
      <c r="X307" s="700"/>
      <c r="Y307" s="700"/>
      <c r="Z307" s="700">
        <f t="shared" si="77"/>
        <v>23</v>
      </c>
      <c r="AA307" s="367">
        <f t="shared" si="78"/>
        <v>23</v>
      </c>
      <c r="AB307" s="1168">
        <f>AJ307*AA307/1000</f>
        <v>2.0699999999999998E-3</v>
      </c>
      <c r="AC307" s="1168">
        <f t="shared" si="63"/>
        <v>2.0699999999999998E-3</v>
      </c>
      <c r="AD307" s="1152" t="s">
        <v>103</v>
      </c>
      <c r="AE307" s="1167"/>
      <c r="AF307" s="1167"/>
      <c r="AG307" s="1166">
        <f>SUM(AG300:AG306)</f>
        <v>23</v>
      </c>
      <c r="AH307" s="1162"/>
      <c r="AI307" s="1162"/>
      <c r="AJ307" s="1169">
        <v>0.09</v>
      </c>
      <c r="AK307" s="1167"/>
    </row>
    <row r="308" spans="1:37" s="1161" customFormat="1" ht="12.75" customHeight="1" x14ac:dyDescent="0.25">
      <c r="A308" s="1153">
        <v>1</v>
      </c>
      <c r="B308" s="1153"/>
      <c r="C308" s="1185" t="s">
        <v>174</v>
      </c>
      <c r="D308" s="708" t="s">
        <v>29</v>
      </c>
      <c r="E308" s="1155">
        <v>0</v>
      </c>
      <c r="F308" s="1156" t="s">
        <v>175</v>
      </c>
      <c r="G308" s="1156" t="s">
        <v>130</v>
      </c>
      <c r="H308" s="1157"/>
      <c r="I308" s="1157"/>
      <c r="J308" s="1157">
        <v>6</v>
      </c>
      <c r="K308" s="318">
        <f>SUM(H308:J308)</f>
        <v>6</v>
      </c>
      <c r="L308" s="1158"/>
      <c r="M308" s="1158"/>
      <c r="N308" s="1158"/>
      <c r="O308" s="1158"/>
      <c r="P308" s="1158"/>
      <c r="Q308" s="1158"/>
      <c r="R308" s="1158"/>
      <c r="S308" s="1158"/>
      <c r="T308" s="1158"/>
      <c r="U308" s="1158"/>
      <c r="V308" s="1158"/>
      <c r="W308" s="1158"/>
      <c r="X308" s="330"/>
      <c r="Y308" s="330"/>
      <c r="Z308" s="330">
        <f t="shared" si="77"/>
        <v>6</v>
      </c>
      <c r="AA308" s="318">
        <f t="shared" si="78"/>
        <v>6</v>
      </c>
      <c r="AB308" s="1159">
        <f>AJ308*AA308/1000</f>
        <v>2.7E-4</v>
      </c>
      <c r="AC308" s="1159">
        <f t="shared" si="63"/>
        <v>2.7E-4</v>
      </c>
      <c r="AD308" s="1149" t="s">
        <v>103</v>
      </c>
      <c r="AE308" s="1158"/>
      <c r="AF308" s="1158"/>
      <c r="AG308" s="1157">
        <v>1</v>
      </c>
      <c r="AH308" s="1153"/>
      <c r="AI308" s="1153"/>
      <c r="AJ308" s="1153">
        <v>4.4999999999999998E-2</v>
      </c>
      <c r="AK308" s="1158"/>
    </row>
    <row r="309" spans="1:37" s="1161" customFormat="1" ht="12.75" customHeight="1" x14ac:dyDescent="0.25">
      <c r="A309" s="1153"/>
      <c r="B309" s="1153"/>
      <c r="C309" s="1163" t="s">
        <v>30</v>
      </c>
      <c r="D309" s="1099" t="s">
        <v>29</v>
      </c>
      <c r="E309" s="1155"/>
      <c r="F309" s="1156"/>
      <c r="G309" s="1156"/>
      <c r="H309" s="1157"/>
      <c r="I309" s="1157"/>
      <c r="J309" s="1166">
        <f>SUM(J308:J308)</f>
        <v>6</v>
      </c>
      <c r="K309" s="367">
        <f>SUM(K308:K308)</f>
        <v>6</v>
      </c>
      <c r="L309" s="1158"/>
      <c r="M309" s="1158"/>
      <c r="N309" s="1158"/>
      <c r="O309" s="1158"/>
      <c r="P309" s="1158"/>
      <c r="Q309" s="1158"/>
      <c r="R309" s="1158"/>
      <c r="S309" s="1158"/>
      <c r="T309" s="1158"/>
      <c r="U309" s="1158"/>
      <c r="V309" s="1158"/>
      <c r="W309" s="1158"/>
      <c r="X309" s="330"/>
      <c r="Y309" s="330"/>
      <c r="Z309" s="330"/>
      <c r="AA309" s="318"/>
      <c r="AB309" s="1159">
        <f>SUM(AB308:AB308)</f>
        <v>2.7E-4</v>
      </c>
      <c r="AC309" s="1159">
        <f>SUM(AC308:AC308)</f>
        <v>2.7E-4</v>
      </c>
      <c r="AD309" s="1149" t="s">
        <v>103</v>
      </c>
      <c r="AE309" s="1158"/>
      <c r="AF309" s="1158"/>
      <c r="AG309" s="1157">
        <f>SUM(AG308:AG308)</f>
        <v>1</v>
      </c>
      <c r="AH309" s="1153"/>
      <c r="AI309" s="1153"/>
      <c r="AJ309" s="1153">
        <v>4.4999999999999998E-2</v>
      </c>
      <c r="AK309" s="1158"/>
    </row>
    <row r="310" spans="1:37" s="1161" customFormat="1" ht="12.75" customHeight="1" x14ac:dyDescent="0.25">
      <c r="A310" s="1153">
        <v>1</v>
      </c>
      <c r="B310" s="1153"/>
      <c r="C310" s="1185" t="s">
        <v>176</v>
      </c>
      <c r="D310" s="708" t="s">
        <v>29</v>
      </c>
      <c r="E310" s="1155">
        <v>0</v>
      </c>
      <c r="F310" s="1156" t="s">
        <v>175</v>
      </c>
      <c r="G310" s="1156" t="s">
        <v>130</v>
      </c>
      <c r="H310" s="1157"/>
      <c r="I310" s="1157"/>
      <c r="J310" s="1157">
        <v>6</v>
      </c>
      <c r="K310" s="318">
        <f>SUM(H310:J310)</f>
        <v>6</v>
      </c>
      <c r="L310" s="1158"/>
      <c r="M310" s="1158"/>
      <c r="N310" s="1158"/>
      <c r="O310" s="1158"/>
      <c r="P310" s="1158"/>
      <c r="Q310" s="1158"/>
      <c r="R310" s="1158"/>
      <c r="S310" s="1158"/>
      <c r="T310" s="1158"/>
      <c r="U310" s="1158"/>
      <c r="V310" s="1158"/>
      <c r="W310" s="1158"/>
      <c r="X310" s="330"/>
      <c r="Y310" s="330"/>
      <c r="Z310" s="330">
        <f t="shared" ref="Z310" si="80">SUM(J310+N310+R310)</f>
        <v>6</v>
      </c>
      <c r="AA310" s="318">
        <f>SUM(X310:Z310)</f>
        <v>6</v>
      </c>
      <c r="AB310" s="1159">
        <f>AJ310*AA310/1000</f>
        <v>2.7E-4</v>
      </c>
      <c r="AC310" s="1159">
        <f>AJ310*AA310/1000</f>
        <v>2.7E-4</v>
      </c>
      <c r="AD310" s="1149" t="s">
        <v>103</v>
      </c>
      <c r="AE310" s="1158"/>
      <c r="AF310" s="1158"/>
      <c r="AG310" s="1157">
        <v>1</v>
      </c>
      <c r="AH310" s="1153"/>
      <c r="AI310" s="1153"/>
      <c r="AJ310" s="1153">
        <v>4.4999999999999998E-2</v>
      </c>
      <c r="AK310" s="1158"/>
    </row>
    <row r="311" spans="1:37" s="1161" customFormat="1" ht="12.75" customHeight="1" x14ac:dyDescent="0.25">
      <c r="A311" s="1153"/>
      <c r="B311" s="1153"/>
      <c r="C311" s="1163" t="s">
        <v>30</v>
      </c>
      <c r="D311" s="1099" t="s">
        <v>29</v>
      </c>
      <c r="E311" s="1155"/>
      <c r="F311" s="1156"/>
      <c r="G311" s="1156"/>
      <c r="H311" s="1157"/>
      <c r="I311" s="1157"/>
      <c r="J311" s="1166">
        <f>SUM(J310:J310)</f>
        <v>6</v>
      </c>
      <c r="K311" s="367">
        <f>SUM(K310:K310)</f>
        <v>6</v>
      </c>
      <c r="L311" s="1158"/>
      <c r="M311" s="1158"/>
      <c r="N311" s="1158"/>
      <c r="O311" s="1158"/>
      <c r="P311" s="1158"/>
      <c r="Q311" s="1158"/>
      <c r="R311" s="1158"/>
      <c r="S311" s="1158"/>
      <c r="T311" s="1158"/>
      <c r="U311" s="1158"/>
      <c r="V311" s="1158"/>
      <c r="W311" s="1158"/>
      <c r="X311" s="330"/>
      <c r="Y311" s="330"/>
      <c r="Z311" s="330"/>
      <c r="AA311" s="318"/>
      <c r="AB311" s="1159">
        <f>SUM(AB310:AB310)</f>
        <v>2.7E-4</v>
      </c>
      <c r="AC311" s="1159">
        <f>SUM(AC310:AC310)</f>
        <v>2.7E-4</v>
      </c>
      <c r="AD311" s="1149" t="s">
        <v>103</v>
      </c>
      <c r="AE311" s="1158"/>
      <c r="AF311" s="1158"/>
      <c r="AG311" s="1157">
        <f>SUM(AG310:AG310)</f>
        <v>1</v>
      </c>
      <c r="AH311" s="1153"/>
      <c r="AI311" s="1153"/>
      <c r="AJ311" s="1153">
        <v>4.4999999999999998E-2</v>
      </c>
      <c r="AK311" s="1158"/>
    </row>
    <row r="312" spans="1:37" s="1161" customFormat="1" ht="25.5" customHeight="1" x14ac:dyDescent="0.25">
      <c r="A312" s="1153">
        <v>1</v>
      </c>
      <c r="B312" s="1153"/>
      <c r="C312" s="1185" t="s">
        <v>177</v>
      </c>
      <c r="D312" s="708" t="s">
        <v>29</v>
      </c>
      <c r="E312" s="1155">
        <v>0</v>
      </c>
      <c r="F312" s="1156" t="s">
        <v>175</v>
      </c>
      <c r="G312" s="1156" t="s">
        <v>130</v>
      </c>
      <c r="H312" s="1157"/>
      <c r="I312" s="1157"/>
      <c r="J312" s="1157">
        <v>6</v>
      </c>
      <c r="K312" s="318">
        <f t="shared" ref="K312:K321" si="81">SUM(H312:J312)</f>
        <v>6</v>
      </c>
      <c r="L312" s="1158"/>
      <c r="M312" s="1158"/>
      <c r="N312" s="1158"/>
      <c r="O312" s="1158"/>
      <c r="P312" s="1158"/>
      <c r="Q312" s="1158"/>
      <c r="R312" s="1158"/>
      <c r="S312" s="1158"/>
      <c r="T312" s="1158"/>
      <c r="U312" s="1158"/>
      <c r="V312" s="1158"/>
      <c r="W312" s="1158"/>
      <c r="X312" s="330"/>
      <c r="Y312" s="330"/>
      <c r="Z312" s="330">
        <f t="shared" ref="Z312:Z321" si="82">SUM(J312+N312+R312)</f>
        <v>6</v>
      </c>
      <c r="AA312" s="318">
        <f t="shared" ref="AA312:AA321" si="83">SUM(X312:Z312)</f>
        <v>6</v>
      </c>
      <c r="AB312" s="1159">
        <f t="shared" ref="AB312:AB320" si="84">AJ312*AA312/1000</f>
        <v>1.3800000000000002E-3</v>
      </c>
      <c r="AC312" s="1159">
        <f t="shared" ref="AC312:AC320" si="85">AJ312*AA312/1000</f>
        <v>1.3800000000000002E-3</v>
      </c>
      <c r="AD312" s="1149" t="s">
        <v>103</v>
      </c>
      <c r="AE312" s="1158"/>
      <c r="AF312" s="1158"/>
      <c r="AG312" s="1157">
        <v>6</v>
      </c>
      <c r="AH312" s="1153"/>
      <c r="AI312" s="1153"/>
      <c r="AJ312" s="1153">
        <v>0.23</v>
      </c>
      <c r="AK312" s="1158"/>
    </row>
    <row r="313" spans="1:37" s="1170" customFormat="1" ht="12.75" customHeight="1" x14ac:dyDescent="0.25">
      <c r="A313" s="1162"/>
      <c r="B313" s="1162"/>
      <c r="C313" s="1163" t="s">
        <v>30</v>
      </c>
      <c r="D313" s="1099" t="s">
        <v>29</v>
      </c>
      <c r="E313" s="1164"/>
      <c r="F313" s="1164"/>
      <c r="G313" s="1164"/>
      <c r="H313" s="1166"/>
      <c r="I313" s="1166"/>
      <c r="J313" s="1166">
        <f>SUM(J312)</f>
        <v>6</v>
      </c>
      <c r="K313" s="367">
        <f t="shared" si="81"/>
        <v>6</v>
      </c>
      <c r="L313" s="1167"/>
      <c r="M313" s="1167"/>
      <c r="N313" s="1167"/>
      <c r="O313" s="1167"/>
      <c r="P313" s="1167"/>
      <c r="Q313" s="1167"/>
      <c r="R313" s="1167"/>
      <c r="S313" s="1167"/>
      <c r="T313" s="1167"/>
      <c r="U313" s="1167"/>
      <c r="V313" s="1167"/>
      <c r="W313" s="1167"/>
      <c r="X313" s="700"/>
      <c r="Y313" s="700"/>
      <c r="Z313" s="700">
        <f t="shared" si="82"/>
        <v>6</v>
      </c>
      <c r="AA313" s="367">
        <f t="shared" si="83"/>
        <v>6</v>
      </c>
      <c r="AB313" s="1168">
        <f t="shared" si="84"/>
        <v>1.3800000000000002E-3</v>
      </c>
      <c r="AC313" s="1168">
        <f t="shared" si="85"/>
        <v>1.3800000000000002E-3</v>
      </c>
      <c r="AD313" s="1152" t="s">
        <v>103</v>
      </c>
      <c r="AE313" s="1167"/>
      <c r="AF313" s="1167"/>
      <c r="AG313" s="1166">
        <v>6</v>
      </c>
      <c r="AH313" s="1162"/>
      <c r="AI313" s="1162"/>
      <c r="AJ313" s="1162">
        <v>0.23</v>
      </c>
      <c r="AK313" s="1167"/>
    </row>
    <row r="314" spans="1:37" s="1161" customFormat="1" ht="12.75" customHeight="1" x14ac:dyDescent="0.25">
      <c r="A314" s="1153">
        <v>1</v>
      </c>
      <c r="B314" s="1153" t="s">
        <v>945</v>
      </c>
      <c r="C314" s="1185" t="s">
        <v>178</v>
      </c>
      <c r="D314" s="708" t="s">
        <v>29</v>
      </c>
      <c r="E314" s="1155">
        <v>1</v>
      </c>
      <c r="F314" s="1156" t="s">
        <v>47</v>
      </c>
      <c r="G314" s="1156" t="s">
        <v>130</v>
      </c>
      <c r="H314" s="1157"/>
      <c r="I314" s="1157"/>
      <c r="J314" s="1157">
        <v>8</v>
      </c>
      <c r="K314" s="318">
        <f t="shared" si="81"/>
        <v>8</v>
      </c>
      <c r="L314" s="1158"/>
      <c r="M314" s="1158"/>
      <c r="N314" s="1158"/>
      <c r="O314" s="1158"/>
      <c r="P314" s="1158"/>
      <c r="Q314" s="1158"/>
      <c r="R314" s="1158"/>
      <c r="S314" s="1158"/>
      <c r="T314" s="1158"/>
      <c r="U314" s="1158"/>
      <c r="V314" s="1158"/>
      <c r="W314" s="1158"/>
      <c r="X314" s="330"/>
      <c r="Y314" s="330"/>
      <c r="Z314" s="330">
        <f t="shared" si="82"/>
        <v>8</v>
      </c>
      <c r="AA314" s="318">
        <f t="shared" si="83"/>
        <v>8</v>
      </c>
      <c r="AB314" s="1159">
        <f t="shared" si="84"/>
        <v>1.4399999999999999E-3</v>
      </c>
      <c r="AC314" s="1159">
        <f t="shared" si="85"/>
        <v>1.4399999999999999E-3</v>
      </c>
      <c r="AD314" s="1149" t="s">
        <v>103</v>
      </c>
      <c r="AE314" s="1158"/>
      <c r="AF314" s="1158"/>
      <c r="AG314" s="1157">
        <v>8</v>
      </c>
      <c r="AH314" s="1153"/>
      <c r="AI314" s="1153"/>
      <c r="AJ314" s="1153">
        <v>0.18</v>
      </c>
      <c r="AK314" s="1158"/>
    </row>
    <row r="315" spans="1:37" s="1170" customFormat="1" ht="12.75" customHeight="1" x14ac:dyDescent="0.25">
      <c r="A315" s="1162"/>
      <c r="B315" s="1162"/>
      <c r="C315" s="1163" t="s">
        <v>30</v>
      </c>
      <c r="D315" s="1099" t="s">
        <v>29</v>
      </c>
      <c r="E315" s="1164"/>
      <c r="F315" s="1164"/>
      <c r="G315" s="1164"/>
      <c r="H315" s="1166"/>
      <c r="I315" s="1166"/>
      <c r="J315" s="1166">
        <f>SUM(J314)</f>
        <v>8</v>
      </c>
      <c r="K315" s="367">
        <f t="shared" si="81"/>
        <v>8</v>
      </c>
      <c r="L315" s="1167"/>
      <c r="M315" s="1167"/>
      <c r="N315" s="1167"/>
      <c r="O315" s="1167"/>
      <c r="P315" s="1167"/>
      <c r="Q315" s="1167"/>
      <c r="R315" s="1167"/>
      <c r="S315" s="1167"/>
      <c r="T315" s="1167"/>
      <c r="U315" s="1167"/>
      <c r="V315" s="1167"/>
      <c r="W315" s="1167"/>
      <c r="X315" s="700"/>
      <c r="Y315" s="700"/>
      <c r="Z315" s="700">
        <f t="shared" si="82"/>
        <v>8</v>
      </c>
      <c r="AA315" s="367">
        <f t="shared" si="83"/>
        <v>8</v>
      </c>
      <c r="AB315" s="1168">
        <f t="shared" si="84"/>
        <v>1.4399999999999999E-3</v>
      </c>
      <c r="AC315" s="1168">
        <f t="shared" si="85"/>
        <v>1.4399999999999999E-3</v>
      </c>
      <c r="AD315" s="1152" t="s">
        <v>103</v>
      </c>
      <c r="AE315" s="1167"/>
      <c r="AF315" s="1167"/>
      <c r="AG315" s="1166">
        <v>8</v>
      </c>
      <c r="AH315" s="1162"/>
      <c r="AI315" s="1162"/>
      <c r="AJ315" s="1162">
        <v>0.18</v>
      </c>
      <c r="AK315" s="1167"/>
    </row>
    <row r="316" spans="1:37" s="1161" customFormat="1" ht="12.75" customHeight="1" x14ac:dyDescent="0.25">
      <c r="A316" s="1153">
        <v>1</v>
      </c>
      <c r="B316" s="1153" t="s">
        <v>946</v>
      </c>
      <c r="C316" s="1185" t="s">
        <v>947</v>
      </c>
      <c r="D316" s="708" t="s">
        <v>29</v>
      </c>
      <c r="E316" s="1156" t="s">
        <v>47</v>
      </c>
      <c r="F316" s="1156" t="s">
        <v>47</v>
      </c>
      <c r="G316" s="1156" t="s">
        <v>130</v>
      </c>
      <c r="H316" s="1157"/>
      <c r="I316" s="1157"/>
      <c r="J316" s="1157">
        <v>88</v>
      </c>
      <c r="K316" s="318">
        <f t="shared" si="81"/>
        <v>88</v>
      </c>
      <c r="L316" s="1158"/>
      <c r="M316" s="1158"/>
      <c r="N316" s="1158"/>
      <c r="O316" s="1158"/>
      <c r="P316" s="1158"/>
      <c r="Q316" s="1158"/>
      <c r="R316" s="1158"/>
      <c r="S316" s="1158"/>
      <c r="T316" s="1158"/>
      <c r="U316" s="1158"/>
      <c r="V316" s="1158"/>
      <c r="W316" s="1158"/>
      <c r="X316" s="330"/>
      <c r="Y316" s="330"/>
      <c r="Z316" s="330">
        <f t="shared" si="82"/>
        <v>88</v>
      </c>
      <c r="AA316" s="318">
        <f t="shared" si="83"/>
        <v>88</v>
      </c>
      <c r="AB316" s="1159">
        <f t="shared" si="84"/>
        <v>0.17599999999999999</v>
      </c>
      <c r="AC316" s="1159">
        <f t="shared" si="85"/>
        <v>0.17599999999999999</v>
      </c>
      <c r="AD316" s="1149" t="s">
        <v>103</v>
      </c>
      <c r="AE316" s="1158"/>
      <c r="AF316" s="1158"/>
      <c r="AG316" s="1157">
        <v>8</v>
      </c>
      <c r="AH316" s="1153">
        <v>2</v>
      </c>
      <c r="AI316" s="1153">
        <v>1</v>
      </c>
      <c r="AJ316" s="1153">
        <v>2</v>
      </c>
      <c r="AK316" s="1158"/>
    </row>
    <row r="317" spans="1:37" s="1170" customFormat="1" ht="12.75" customHeight="1" x14ac:dyDescent="0.25">
      <c r="A317" s="1162"/>
      <c r="B317" s="1162"/>
      <c r="C317" s="1163" t="s">
        <v>30</v>
      </c>
      <c r="D317" s="1099" t="s">
        <v>29</v>
      </c>
      <c r="E317" s="1164"/>
      <c r="F317" s="1164"/>
      <c r="G317" s="1164"/>
      <c r="H317" s="1166"/>
      <c r="I317" s="1166"/>
      <c r="J317" s="1166">
        <f>SUM(J316)</f>
        <v>88</v>
      </c>
      <c r="K317" s="367">
        <f t="shared" si="81"/>
        <v>88</v>
      </c>
      <c r="L317" s="1167"/>
      <c r="M317" s="1167"/>
      <c r="N317" s="1167"/>
      <c r="O317" s="1167"/>
      <c r="P317" s="1167"/>
      <c r="Q317" s="1167"/>
      <c r="R317" s="1167"/>
      <c r="S317" s="1167"/>
      <c r="T317" s="1167"/>
      <c r="U317" s="1167"/>
      <c r="V317" s="1167"/>
      <c r="W317" s="1167"/>
      <c r="X317" s="700"/>
      <c r="Y317" s="700"/>
      <c r="Z317" s="700">
        <f t="shared" si="82"/>
        <v>88</v>
      </c>
      <c r="AA317" s="367">
        <f t="shared" si="83"/>
        <v>88</v>
      </c>
      <c r="AB317" s="1168">
        <f t="shared" si="84"/>
        <v>0.17599999999999999</v>
      </c>
      <c r="AC317" s="1168">
        <f t="shared" si="85"/>
        <v>0.17599999999999999</v>
      </c>
      <c r="AD317" s="1152" t="s">
        <v>103</v>
      </c>
      <c r="AE317" s="1167"/>
      <c r="AF317" s="1167"/>
      <c r="AG317" s="1166">
        <v>8</v>
      </c>
      <c r="AH317" s="1162">
        <v>2</v>
      </c>
      <c r="AI317" s="1162">
        <v>1</v>
      </c>
      <c r="AJ317" s="1162">
        <v>2</v>
      </c>
      <c r="AK317" s="1167"/>
    </row>
    <row r="318" spans="1:37" s="1161" customFormat="1" ht="12.75" customHeight="1" x14ac:dyDescent="0.25">
      <c r="A318" s="1153">
        <v>1</v>
      </c>
      <c r="B318" s="1153" t="s">
        <v>948</v>
      </c>
      <c r="C318" s="1154" t="s">
        <v>949</v>
      </c>
      <c r="D318" s="708" t="s">
        <v>29</v>
      </c>
      <c r="E318" s="1156" t="s">
        <v>175</v>
      </c>
      <c r="F318" s="1156" t="s">
        <v>137</v>
      </c>
      <c r="G318" s="1156" t="s">
        <v>130</v>
      </c>
      <c r="H318" s="1157"/>
      <c r="I318" s="1157"/>
      <c r="J318" s="1157">
        <v>6</v>
      </c>
      <c r="K318" s="318">
        <f t="shared" si="81"/>
        <v>6</v>
      </c>
      <c r="L318" s="1158"/>
      <c r="M318" s="1158"/>
      <c r="N318" s="1158"/>
      <c r="O318" s="1158"/>
      <c r="P318" s="1158"/>
      <c r="Q318" s="1158"/>
      <c r="R318" s="1158"/>
      <c r="S318" s="1158"/>
      <c r="T318" s="1158"/>
      <c r="U318" s="1158"/>
      <c r="V318" s="1158"/>
      <c r="W318" s="1158"/>
      <c r="X318" s="330"/>
      <c r="Y318" s="330"/>
      <c r="Z318" s="330">
        <f t="shared" si="82"/>
        <v>6</v>
      </c>
      <c r="AA318" s="318">
        <f t="shared" si="83"/>
        <v>6</v>
      </c>
      <c r="AB318" s="1159">
        <f t="shared" si="84"/>
        <v>1.7999999999999999E-2</v>
      </c>
      <c r="AC318" s="1159">
        <f t="shared" si="85"/>
        <v>1.7999999999999999E-2</v>
      </c>
      <c r="AD318" s="1149" t="s">
        <v>103</v>
      </c>
      <c r="AE318" s="1158"/>
      <c r="AF318" s="1158"/>
      <c r="AG318" s="1157">
        <v>1</v>
      </c>
      <c r="AH318" s="1153">
        <v>3</v>
      </c>
      <c r="AI318" s="1153">
        <v>1</v>
      </c>
      <c r="AJ318" s="1160">
        <v>3</v>
      </c>
      <c r="AK318" s="1158"/>
    </row>
    <row r="319" spans="1:37" s="1161" customFormat="1" ht="12.75" customHeight="1" x14ac:dyDescent="0.25">
      <c r="A319" s="1153">
        <v>2</v>
      </c>
      <c r="B319" s="1153" t="s">
        <v>948</v>
      </c>
      <c r="C319" s="1154" t="s">
        <v>949</v>
      </c>
      <c r="D319" s="708" t="s">
        <v>29</v>
      </c>
      <c r="E319" s="1156" t="s">
        <v>59</v>
      </c>
      <c r="F319" s="1156" t="s">
        <v>192</v>
      </c>
      <c r="G319" s="1156" t="s">
        <v>130</v>
      </c>
      <c r="H319" s="1157"/>
      <c r="I319" s="1157"/>
      <c r="J319" s="1157">
        <v>6</v>
      </c>
      <c r="K319" s="318">
        <f t="shared" si="81"/>
        <v>6</v>
      </c>
      <c r="L319" s="1158"/>
      <c r="M319" s="1158"/>
      <c r="N319" s="1158"/>
      <c r="O319" s="1158"/>
      <c r="P319" s="1158"/>
      <c r="Q319" s="1158"/>
      <c r="R319" s="1158"/>
      <c r="S319" s="1158"/>
      <c r="T319" s="1158"/>
      <c r="U319" s="1158"/>
      <c r="V319" s="1158"/>
      <c r="W319" s="1158"/>
      <c r="X319" s="330"/>
      <c r="Y319" s="330"/>
      <c r="Z319" s="330">
        <f t="shared" si="82"/>
        <v>6</v>
      </c>
      <c r="AA319" s="318">
        <f t="shared" si="83"/>
        <v>6</v>
      </c>
      <c r="AB319" s="1159">
        <f t="shared" si="84"/>
        <v>1.7999999999999999E-2</v>
      </c>
      <c r="AC319" s="1159">
        <f t="shared" si="85"/>
        <v>1.7999999999999999E-2</v>
      </c>
      <c r="AD319" s="1149" t="s">
        <v>103</v>
      </c>
      <c r="AE319" s="1158"/>
      <c r="AF319" s="1158"/>
      <c r="AG319" s="1157">
        <v>2</v>
      </c>
      <c r="AH319" s="1153">
        <v>3</v>
      </c>
      <c r="AI319" s="1153">
        <v>1</v>
      </c>
      <c r="AJ319" s="1160">
        <v>3</v>
      </c>
      <c r="AK319" s="1158"/>
    </row>
    <row r="320" spans="1:37" s="1161" customFormat="1" ht="12.75" customHeight="1" x14ac:dyDescent="0.25">
      <c r="A320" s="1153">
        <v>3</v>
      </c>
      <c r="B320" s="1153" t="s">
        <v>948</v>
      </c>
      <c r="C320" s="1154" t="s">
        <v>949</v>
      </c>
      <c r="D320" s="708" t="s">
        <v>29</v>
      </c>
      <c r="E320" s="1156" t="s">
        <v>59</v>
      </c>
      <c r="F320" s="1156" t="s">
        <v>187</v>
      </c>
      <c r="G320" s="1156" t="s">
        <v>130</v>
      </c>
      <c r="H320" s="1157"/>
      <c r="I320" s="1157"/>
      <c r="J320" s="1157">
        <v>6</v>
      </c>
      <c r="K320" s="318">
        <f t="shared" si="81"/>
        <v>6</v>
      </c>
      <c r="L320" s="1158"/>
      <c r="M320" s="1158"/>
      <c r="N320" s="1158"/>
      <c r="O320" s="1158"/>
      <c r="P320" s="1158"/>
      <c r="Q320" s="1158"/>
      <c r="R320" s="1158"/>
      <c r="S320" s="1158"/>
      <c r="T320" s="1158"/>
      <c r="U320" s="1158"/>
      <c r="V320" s="1158"/>
      <c r="W320" s="1158"/>
      <c r="X320" s="330"/>
      <c r="Y320" s="330"/>
      <c r="Z320" s="330">
        <f t="shared" si="82"/>
        <v>6</v>
      </c>
      <c r="AA320" s="318">
        <f t="shared" si="83"/>
        <v>6</v>
      </c>
      <c r="AB320" s="1159">
        <f t="shared" si="84"/>
        <v>1.7999999999999999E-2</v>
      </c>
      <c r="AC320" s="1159">
        <f t="shared" si="85"/>
        <v>1.7999999999999999E-2</v>
      </c>
      <c r="AD320" s="1149" t="s">
        <v>103</v>
      </c>
      <c r="AE320" s="1158"/>
      <c r="AF320" s="1158"/>
      <c r="AG320" s="1157">
        <v>1</v>
      </c>
      <c r="AH320" s="1153">
        <v>3</v>
      </c>
      <c r="AI320" s="1153">
        <v>1</v>
      </c>
      <c r="AJ320" s="1160">
        <v>3</v>
      </c>
      <c r="AK320" s="1158"/>
    </row>
    <row r="321" spans="1:37" s="1170" customFormat="1" ht="12.75" customHeight="1" x14ac:dyDescent="0.25">
      <c r="A321" s="1162"/>
      <c r="B321" s="1162"/>
      <c r="C321" s="1163" t="s">
        <v>30</v>
      </c>
      <c r="D321" s="1099" t="s">
        <v>29</v>
      </c>
      <c r="E321" s="1164"/>
      <c r="F321" s="1164"/>
      <c r="G321" s="1164"/>
      <c r="H321" s="1166"/>
      <c r="I321" s="1166"/>
      <c r="J321" s="1166">
        <f>SUM(J318:J320)</f>
        <v>18</v>
      </c>
      <c r="K321" s="367">
        <f t="shared" si="81"/>
        <v>18</v>
      </c>
      <c r="L321" s="1167"/>
      <c r="M321" s="1167"/>
      <c r="N321" s="1167"/>
      <c r="O321" s="1167"/>
      <c r="P321" s="1167"/>
      <c r="Q321" s="1167"/>
      <c r="R321" s="1167"/>
      <c r="S321" s="1167"/>
      <c r="T321" s="1167"/>
      <c r="U321" s="1167"/>
      <c r="V321" s="1167"/>
      <c r="W321" s="1167"/>
      <c r="X321" s="700"/>
      <c r="Y321" s="700"/>
      <c r="Z321" s="700">
        <f t="shared" si="82"/>
        <v>18</v>
      </c>
      <c r="AA321" s="367">
        <f t="shared" si="83"/>
        <v>18</v>
      </c>
      <c r="AB321" s="1168">
        <f>AJ321*AA321/1000</f>
        <v>5.3999999999999999E-2</v>
      </c>
      <c r="AC321" s="1168">
        <f>AJ321*AA321/1000</f>
        <v>5.3999999999999999E-2</v>
      </c>
      <c r="AD321" s="1152" t="s">
        <v>103</v>
      </c>
      <c r="AE321" s="1167"/>
      <c r="AF321" s="1167"/>
      <c r="AG321" s="1166">
        <v>8</v>
      </c>
      <c r="AH321" s="1162">
        <v>3</v>
      </c>
      <c r="AI321" s="1162">
        <v>1</v>
      </c>
      <c r="AJ321" s="1169">
        <v>3</v>
      </c>
      <c r="AK321" s="1167"/>
    </row>
    <row r="322" spans="1:37" ht="15" customHeight="1" x14ac:dyDescent="0.25">
      <c r="A322" s="312"/>
      <c r="B322" s="326"/>
      <c r="C322" s="406" t="s">
        <v>950</v>
      </c>
      <c r="D322" s="1128"/>
      <c r="E322" s="327"/>
      <c r="F322" s="327"/>
      <c r="G322" s="327"/>
      <c r="H322" s="330"/>
      <c r="I322" s="330"/>
      <c r="J322" s="330"/>
      <c r="K322" s="318"/>
      <c r="L322" s="330"/>
      <c r="M322" s="330"/>
      <c r="N322" s="330"/>
      <c r="O322" s="318"/>
      <c r="P322" s="330"/>
      <c r="Q322" s="330"/>
      <c r="R322" s="330"/>
      <c r="S322" s="318"/>
      <c r="T322" s="1182"/>
      <c r="U322" s="1182"/>
      <c r="V322" s="1182"/>
      <c r="W322" s="1182"/>
      <c r="X322" s="1112"/>
      <c r="Y322" s="1112"/>
      <c r="Z322" s="1112"/>
      <c r="AA322" s="1112"/>
      <c r="AB322" s="1121"/>
      <c r="AC322" s="1121"/>
      <c r="AD322" s="333"/>
      <c r="AE322" s="333"/>
      <c r="AF322" s="318"/>
      <c r="AG322" s="318"/>
      <c r="AH322" s="333"/>
      <c r="AI322" s="333"/>
      <c r="AJ322" s="1103"/>
      <c r="AK322" s="593"/>
    </row>
    <row r="323" spans="1:37" ht="15" customHeight="1" x14ac:dyDescent="0.25">
      <c r="A323" s="1115">
        <v>1</v>
      </c>
      <c r="B323" s="314" t="s">
        <v>951</v>
      </c>
      <c r="C323" s="1143" t="s">
        <v>952</v>
      </c>
      <c r="D323" s="703" t="s">
        <v>29</v>
      </c>
      <c r="E323" s="703">
        <v>3</v>
      </c>
      <c r="F323" s="703">
        <v>81</v>
      </c>
      <c r="G323" s="1140"/>
      <c r="H323" s="1186"/>
      <c r="I323" s="1186"/>
      <c r="J323" s="1112">
        <v>2</v>
      </c>
      <c r="K323" s="1112">
        <f>SUM(J323,,)</f>
        <v>2</v>
      </c>
      <c r="L323" s="1120"/>
      <c r="M323" s="1120"/>
      <c r="N323" s="1112"/>
      <c r="O323" s="1120"/>
      <c r="P323" s="1120"/>
      <c r="Q323" s="1120"/>
      <c r="R323" s="1120"/>
      <c r="S323" s="1120"/>
      <c r="T323" s="1178"/>
      <c r="U323" s="1178"/>
      <c r="V323" s="1187"/>
      <c r="W323" s="318"/>
      <c r="X323" s="1112"/>
      <c r="Y323" s="1112"/>
      <c r="Z323" s="1112">
        <f>J323+N323+R323+V323</f>
        <v>2</v>
      </c>
      <c r="AA323" s="1112">
        <f>K323+O323+S323+W323</f>
        <v>2</v>
      </c>
      <c r="AB323" s="1121">
        <f>AH323/AI323*AA323/1000</f>
        <v>1.15E-2</v>
      </c>
      <c r="AC323" s="1121">
        <f>AJ323*AA323/1000</f>
        <v>7.6E-3</v>
      </c>
      <c r="AD323" s="1119"/>
      <c r="AE323" s="1122"/>
      <c r="AF323" s="1122"/>
      <c r="AG323" s="1122"/>
      <c r="AH323" s="1129">
        <v>46</v>
      </c>
      <c r="AI323" s="703">
        <v>8</v>
      </c>
      <c r="AJ323" s="1124">
        <v>3.8</v>
      </c>
      <c r="AK323" s="1122"/>
    </row>
    <row r="324" spans="1:37" ht="15" customHeight="1" x14ac:dyDescent="0.25">
      <c r="A324" s="1115">
        <v>3</v>
      </c>
      <c r="B324" s="314" t="s">
        <v>951</v>
      </c>
      <c r="C324" s="1143" t="s">
        <v>952</v>
      </c>
      <c r="D324" s="703" t="s">
        <v>29</v>
      </c>
      <c r="E324" s="703">
        <v>5</v>
      </c>
      <c r="F324" s="703">
        <v>91</v>
      </c>
      <c r="G324" s="1140"/>
      <c r="H324" s="1186"/>
      <c r="I324" s="1186"/>
      <c r="J324" s="1112">
        <v>30</v>
      </c>
      <c r="K324" s="1112">
        <f>SUM(J324,,)</f>
        <v>30</v>
      </c>
      <c r="L324" s="1120"/>
      <c r="M324" s="1120"/>
      <c r="N324" s="1112"/>
      <c r="O324" s="1120"/>
      <c r="P324" s="1120"/>
      <c r="Q324" s="1120"/>
      <c r="R324" s="1120"/>
      <c r="S324" s="1120"/>
      <c r="T324" s="1178"/>
      <c r="U324" s="1178"/>
      <c r="V324" s="1187"/>
      <c r="W324" s="318"/>
      <c r="X324" s="1112"/>
      <c r="Y324" s="1112"/>
      <c r="Z324" s="1112">
        <f t="shared" ref="Z324" si="86">J324+N324+R324+V324</f>
        <v>30</v>
      </c>
      <c r="AA324" s="1112">
        <f>K324+O324+S324+W324</f>
        <v>30</v>
      </c>
      <c r="AB324" s="1121">
        <f>AH324/AI324*AA324/1000</f>
        <v>0.17249999999999999</v>
      </c>
      <c r="AC324" s="1121">
        <f>AJ324*AA324/1000</f>
        <v>0.114</v>
      </c>
      <c r="AD324" s="1119"/>
      <c r="AE324" s="1122"/>
      <c r="AF324" s="1122"/>
      <c r="AG324" s="1122"/>
      <c r="AH324" s="1129">
        <v>46</v>
      </c>
      <c r="AI324" s="703">
        <v>8</v>
      </c>
      <c r="AJ324" s="1124">
        <v>3.8</v>
      </c>
      <c r="AK324" s="1122"/>
    </row>
    <row r="325" spans="1:37" s="1132" customFormat="1" ht="15" customHeight="1" x14ac:dyDescent="0.25">
      <c r="A325" s="325"/>
      <c r="B325" s="581"/>
      <c r="C325" s="1126" t="s">
        <v>30</v>
      </c>
      <c r="D325" s="1109" t="s">
        <v>29</v>
      </c>
      <c r="E325" s="1108"/>
      <c r="F325" s="1108"/>
      <c r="G325" s="1110"/>
      <c r="H325" s="1111"/>
      <c r="I325" s="1111"/>
      <c r="J325" s="1111">
        <f>SUM(J323:J324)</f>
        <v>32</v>
      </c>
      <c r="K325" s="1111">
        <f>SUM(K323:K324)</f>
        <v>32</v>
      </c>
      <c r="L325" s="1111">
        <f>SUM(L323:L324)</f>
        <v>0</v>
      </c>
      <c r="M325" s="1111">
        <f>SUM(M323:M324)</f>
        <v>0</v>
      </c>
      <c r="N325" s="1111"/>
      <c r="O325" s="1111">
        <f>SUM(O323:O324)</f>
        <v>0</v>
      </c>
      <c r="P325" s="1111"/>
      <c r="Q325" s="1111"/>
      <c r="R325" s="1111"/>
      <c r="S325" s="1111"/>
      <c r="T325" s="1111"/>
      <c r="U325" s="1111"/>
      <c r="V325" s="1111"/>
      <c r="W325" s="1111"/>
      <c r="X325" s="1120">
        <f>H325+L325+P325+T325</f>
        <v>0</v>
      </c>
      <c r="Y325" s="1120">
        <f>I325+M325+Q325+U325</f>
        <v>0</v>
      </c>
      <c r="Z325" s="1120">
        <f>J325+N325+R325+V325</f>
        <v>32</v>
      </c>
      <c r="AA325" s="1120">
        <f t="shared" ref="AA325:AA359" si="87">K325+O325+S325+W325</f>
        <v>32</v>
      </c>
      <c r="AB325" s="1113">
        <f>(AA325*AH325/1000)/AI325</f>
        <v>0.184</v>
      </c>
      <c r="AC325" s="1113">
        <f>AA325*AJ325/1000</f>
        <v>0.1216</v>
      </c>
      <c r="AD325" s="325"/>
      <c r="AE325" s="325"/>
      <c r="AF325" s="582"/>
      <c r="AG325" s="582"/>
      <c r="AH325" s="325">
        <v>46</v>
      </c>
      <c r="AI325" s="325">
        <v>8</v>
      </c>
      <c r="AJ325" s="741">
        <v>3.8</v>
      </c>
      <c r="AK325" s="1114"/>
    </row>
    <row r="326" spans="1:37" ht="15" customHeight="1" x14ac:dyDescent="0.25">
      <c r="A326" s="1115">
        <v>1</v>
      </c>
      <c r="B326" s="703" t="s">
        <v>953</v>
      </c>
      <c r="C326" s="1143" t="s">
        <v>954</v>
      </c>
      <c r="D326" s="703" t="s">
        <v>29</v>
      </c>
      <c r="E326" s="703">
        <v>3</v>
      </c>
      <c r="F326" s="703">
        <v>71</v>
      </c>
      <c r="G326" s="1118">
        <v>3144</v>
      </c>
      <c r="H326" s="1186"/>
      <c r="I326" s="1186"/>
      <c r="J326" s="1112">
        <v>3</v>
      </c>
      <c r="K326" s="1112">
        <f t="shared" ref="K326:K336" si="88">SUM(J326,,)</f>
        <v>3</v>
      </c>
      <c r="L326" s="1120"/>
      <c r="M326" s="1120"/>
      <c r="N326" s="1112"/>
      <c r="O326" s="1120"/>
      <c r="P326" s="1120"/>
      <c r="Q326" s="1120"/>
      <c r="R326" s="1120"/>
      <c r="S326" s="1120"/>
      <c r="T326" s="1182"/>
      <c r="U326" s="1182"/>
      <c r="V326" s="1182"/>
      <c r="W326" s="1182"/>
      <c r="X326" s="1112"/>
      <c r="Y326" s="1112"/>
      <c r="Z326" s="1112">
        <f t="shared" ref="Z326:AA367" si="89">J326+N326+R326+V326</f>
        <v>3</v>
      </c>
      <c r="AA326" s="1112">
        <f t="shared" si="87"/>
        <v>3</v>
      </c>
      <c r="AB326" s="1121">
        <f>AH326/AI326*AA326/1000</f>
        <v>1.8281250000000001E-3</v>
      </c>
      <c r="AC326" s="1121">
        <f>AJ326*AA326/1000</f>
        <v>1.2000000000000001E-3</v>
      </c>
      <c r="AD326" s="1119"/>
      <c r="AE326" s="1122"/>
      <c r="AF326" s="1122"/>
      <c r="AG326" s="1122"/>
      <c r="AH326" s="1129">
        <v>39</v>
      </c>
      <c r="AI326" s="703">
        <v>64</v>
      </c>
      <c r="AJ326" s="1124">
        <v>0.4</v>
      </c>
      <c r="AK326" s="1122"/>
    </row>
    <row r="327" spans="1:37" ht="15" customHeight="1" x14ac:dyDescent="0.25">
      <c r="A327" s="1115">
        <v>2</v>
      </c>
      <c r="B327" s="703" t="s">
        <v>953</v>
      </c>
      <c r="C327" s="1143" t="s">
        <v>954</v>
      </c>
      <c r="D327" s="703" t="s">
        <v>29</v>
      </c>
      <c r="E327" s="703">
        <v>10</v>
      </c>
      <c r="F327" s="703">
        <v>73</v>
      </c>
      <c r="G327" s="1118">
        <v>3144</v>
      </c>
      <c r="H327" s="1186"/>
      <c r="I327" s="1186"/>
      <c r="J327" s="1112">
        <v>3</v>
      </c>
      <c r="K327" s="1112">
        <f t="shared" si="88"/>
        <v>3</v>
      </c>
      <c r="L327" s="1120"/>
      <c r="M327" s="1120"/>
      <c r="N327" s="1112"/>
      <c r="O327" s="1120"/>
      <c r="P327" s="1120"/>
      <c r="Q327" s="1120"/>
      <c r="R327" s="1120"/>
      <c r="S327" s="1120"/>
      <c r="T327" s="1178"/>
      <c r="U327" s="1178"/>
      <c r="V327" s="1187"/>
      <c r="W327" s="318"/>
      <c r="X327" s="1112"/>
      <c r="Y327" s="1112"/>
      <c r="Z327" s="1112">
        <f t="shared" si="89"/>
        <v>3</v>
      </c>
      <c r="AA327" s="1112">
        <f t="shared" si="87"/>
        <v>3</v>
      </c>
      <c r="AB327" s="1121">
        <f>AH327/AI327*AA327/1000</f>
        <v>1.8281250000000001E-3</v>
      </c>
      <c r="AC327" s="1121">
        <f>AJ327*AA327/1000</f>
        <v>1.2000000000000001E-3</v>
      </c>
      <c r="AD327" s="1119"/>
      <c r="AE327" s="1122"/>
      <c r="AF327" s="1122"/>
      <c r="AG327" s="1122"/>
      <c r="AH327" s="1129">
        <v>39</v>
      </c>
      <c r="AI327" s="703">
        <v>64</v>
      </c>
      <c r="AJ327" s="1124">
        <v>0.4</v>
      </c>
      <c r="AK327" s="1122"/>
    </row>
    <row r="328" spans="1:37" ht="15" customHeight="1" x14ac:dyDescent="0.25">
      <c r="A328" s="1115">
        <v>3</v>
      </c>
      <c r="B328" s="703" t="s">
        <v>953</v>
      </c>
      <c r="C328" s="1143" t="s">
        <v>954</v>
      </c>
      <c r="D328" s="703" t="s">
        <v>29</v>
      </c>
      <c r="E328" s="703">
        <v>8</v>
      </c>
      <c r="F328" s="703">
        <v>75</v>
      </c>
      <c r="G328" s="1140"/>
      <c r="H328" s="1186"/>
      <c r="I328" s="1186"/>
      <c r="J328" s="1112">
        <v>112</v>
      </c>
      <c r="K328" s="1112">
        <f t="shared" si="88"/>
        <v>112</v>
      </c>
      <c r="L328" s="1120"/>
      <c r="M328" s="1120"/>
      <c r="N328" s="1112"/>
      <c r="O328" s="1120"/>
      <c r="P328" s="1120"/>
      <c r="Q328" s="1120"/>
      <c r="R328" s="1120"/>
      <c r="S328" s="1120"/>
      <c r="T328" s="1182"/>
      <c r="U328" s="1182"/>
      <c r="V328" s="1182"/>
      <c r="W328" s="1182"/>
      <c r="X328" s="1112"/>
      <c r="Y328" s="1112"/>
      <c r="Z328" s="1112">
        <f t="shared" si="89"/>
        <v>112</v>
      </c>
      <c r="AA328" s="1112">
        <f t="shared" si="87"/>
        <v>112</v>
      </c>
      <c r="AB328" s="1121">
        <f t="shared" ref="AB328:AB336" si="90">AH328/AI328*AA328/1000</f>
        <v>6.8250000000000005E-2</v>
      </c>
      <c r="AC328" s="1121">
        <f t="shared" ref="AC328:AC336" si="91">AJ328*AA328/1000</f>
        <v>4.4800000000000006E-2</v>
      </c>
      <c r="AD328" s="1119"/>
      <c r="AE328" s="1122"/>
      <c r="AF328" s="1122"/>
      <c r="AG328" s="1122"/>
      <c r="AH328" s="1129">
        <v>39</v>
      </c>
      <c r="AI328" s="703">
        <v>64</v>
      </c>
      <c r="AJ328" s="1124">
        <v>0.4</v>
      </c>
      <c r="AK328" s="1122"/>
    </row>
    <row r="329" spans="1:37" ht="15" customHeight="1" x14ac:dyDescent="0.25">
      <c r="A329" s="1115">
        <v>4</v>
      </c>
      <c r="B329" s="703" t="s">
        <v>953</v>
      </c>
      <c r="C329" s="1143" t="s">
        <v>954</v>
      </c>
      <c r="D329" s="703" t="s">
        <v>29</v>
      </c>
      <c r="E329" s="703">
        <v>1</v>
      </c>
      <c r="F329" s="703">
        <v>76</v>
      </c>
      <c r="G329" s="1140"/>
      <c r="H329" s="1186"/>
      <c r="I329" s="1186"/>
      <c r="J329" s="1112">
        <v>120</v>
      </c>
      <c r="K329" s="1112">
        <f t="shared" si="88"/>
        <v>120</v>
      </c>
      <c r="L329" s="1120"/>
      <c r="M329" s="1120"/>
      <c r="N329" s="1112"/>
      <c r="O329" s="1120"/>
      <c r="P329" s="1120"/>
      <c r="Q329" s="1120"/>
      <c r="R329" s="1120"/>
      <c r="S329" s="1120"/>
      <c r="T329" s="1178"/>
      <c r="U329" s="1178"/>
      <c r="V329" s="1187"/>
      <c r="W329" s="318"/>
      <c r="X329" s="1112"/>
      <c r="Y329" s="1112"/>
      <c r="Z329" s="1112">
        <f t="shared" si="89"/>
        <v>120</v>
      </c>
      <c r="AA329" s="1112">
        <f t="shared" si="87"/>
        <v>120</v>
      </c>
      <c r="AB329" s="1121">
        <f t="shared" si="90"/>
        <v>7.3124999999999996E-2</v>
      </c>
      <c r="AC329" s="1121">
        <f t="shared" si="91"/>
        <v>4.8000000000000001E-2</v>
      </c>
      <c r="AD329" s="1119"/>
      <c r="AE329" s="1122"/>
      <c r="AF329" s="1122"/>
      <c r="AG329" s="1122"/>
      <c r="AH329" s="1129">
        <v>39</v>
      </c>
      <c r="AI329" s="703">
        <v>64</v>
      </c>
      <c r="AJ329" s="1124">
        <v>0.4</v>
      </c>
      <c r="AK329" s="1122"/>
    </row>
    <row r="330" spans="1:37" ht="15" customHeight="1" x14ac:dyDescent="0.25">
      <c r="A330" s="1115">
        <v>5</v>
      </c>
      <c r="B330" s="703" t="s">
        <v>953</v>
      </c>
      <c r="C330" s="1143" t="s">
        <v>954</v>
      </c>
      <c r="D330" s="703" t="s">
        <v>29</v>
      </c>
      <c r="E330" s="703">
        <v>6</v>
      </c>
      <c r="F330" s="703">
        <v>76</v>
      </c>
      <c r="G330" s="1140"/>
      <c r="H330" s="1186"/>
      <c r="I330" s="1186"/>
      <c r="J330" s="1112">
        <v>228</v>
      </c>
      <c r="K330" s="1112">
        <f t="shared" si="88"/>
        <v>228</v>
      </c>
      <c r="L330" s="1120"/>
      <c r="M330" s="1120"/>
      <c r="N330" s="1112"/>
      <c r="O330" s="1120"/>
      <c r="P330" s="1120"/>
      <c r="Q330" s="1120"/>
      <c r="R330" s="1120"/>
      <c r="S330" s="1120"/>
      <c r="T330" s="1182"/>
      <c r="U330" s="1182"/>
      <c r="V330" s="1182"/>
      <c r="W330" s="1182"/>
      <c r="X330" s="1112"/>
      <c r="Y330" s="1112"/>
      <c r="Z330" s="1112">
        <f t="shared" si="89"/>
        <v>228</v>
      </c>
      <c r="AA330" s="1112">
        <f t="shared" si="87"/>
        <v>228</v>
      </c>
      <c r="AB330" s="1121">
        <f t="shared" si="90"/>
        <v>0.13893749999999999</v>
      </c>
      <c r="AC330" s="1121">
        <f t="shared" si="91"/>
        <v>9.1200000000000003E-2</v>
      </c>
      <c r="AD330" s="1119"/>
      <c r="AE330" s="1122"/>
      <c r="AF330" s="1122"/>
      <c r="AG330" s="1122"/>
      <c r="AH330" s="1129">
        <v>39</v>
      </c>
      <c r="AI330" s="703">
        <v>64</v>
      </c>
      <c r="AJ330" s="1124">
        <v>0.4</v>
      </c>
      <c r="AK330" s="1122"/>
    </row>
    <row r="331" spans="1:37" ht="15" customHeight="1" x14ac:dyDescent="0.25">
      <c r="A331" s="1115">
        <v>6</v>
      </c>
      <c r="B331" s="703" t="s">
        <v>953</v>
      </c>
      <c r="C331" s="1143" t="s">
        <v>954</v>
      </c>
      <c r="D331" s="703" t="s">
        <v>29</v>
      </c>
      <c r="E331" s="703">
        <v>7</v>
      </c>
      <c r="F331" s="703">
        <v>76</v>
      </c>
      <c r="G331" s="1140"/>
      <c r="H331" s="1186"/>
      <c r="I331" s="1186"/>
      <c r="J331" s="1112">
        <v>120</v>
      </c>
      <c r="K331" s="1112">
        <f t="shared" si="88"/>
        <v>120</v>
      </c>
      <c r="L331" s="1120"/>
      <c r="M331" s="1120"/>
      <c r="N331" s="1112"/>
      <c r="O331" s="1120"/>
      <c r="P331" s="1120"/>
      <c r="Q331" s="1120"/>
      <c r="R331" s="1120"/>
      <c r="S331" s="1120"/>
      <c r="T331" s="1178"/>
      <c r="U331" s="1178"/>
      <c r="V331" s="1187"/>
      <c r="W331" s="318"/>
      <c r="X331" s="1112"/>
      <c r="Y331" s="1112"/>
      <c r="Z331" s="1112">
        <f t="shared" si="89"/>
        <v>120</v>
      </c>
      <c r="AA331" s="1112">
        <f t="shared" si="87"/>
        <v>120</v>
      </c>
      <c r="AB331" s="1121">
        <f t="shared" si="90"/>
        <v>7.3124999999999996E-2</v>
      </c>
      <c r="AC331" s="1121">
        <f t="shared" si="91"/>
        <v>4.8000000000000001E-2</v>
      </c>
      <c r="AD331" s="1119"/>
      <c r="AE331" s="1122"/>
      <c r="AF331" s="1122"/>
      <c r="AG331" s="1122"/>
      <c r="AH331" s="1129">
        <v>39</v>
      </c>
      <c r="AI331" s="703">
        <v>64</v>
      </c>
      <c r="AJ331" s="1124">
        <v>0.4</v>
      </c>
      <c r="AK331" s="1122"/>
    </row>
    <row r="332" spans="1:37" ht="15" customHeight="1" x14ac:dyDescent="0.25">
      <c r="A332" s="1115">
        <v>7</v>
      </c>
      <c r="B332" s="703" t="s">
        <v>953</v>
      </c>
      <c r="C332" s="1143" t="s">
        <v>954</v>
      </c>
      <c r="D332" s="703" t="s">
        <v>29</v>
      </c>
      <c r="E332" s="703">
        <v>1</v>
      </c>
      <c r="F332" s="703">
        <v>77</v>
      </c>
      <c r="G332" s="1140"/>
      <c r="H332" s="1186"/>
      <c r="I332" s="1186"/>
      <c r="J332" s="1112">
        <v>108</v>
      </c>
      <c r="K332" s="1112">
        <f t="shared" si="88"/>
        <v>108</v>
      </c>
      <c r="L332" s="1120"/>
      <c r="M332" s="1120"/>
      <c r="N332" s="1112"/>
      <c r="O332" s="1120"/>
      <c r="P332" s="1120"/>
      <c r="Q332" s="1120"/>
      <c r="R332" s="1120"/>
      <c r="S332" s="1120"/>
      <c r="T332" s="1182"/>
      <c r="U332" s="1182"/>
      <c r="V332" s="1182"/>
      <c r="W332" s="1182"/>
      <c r="X332" s="1112"/>
      <c r="Y332" s="1112"/>
      <c r="Z332" s="1112">
        <f t="shared" si="89"/>
        <v>108</v>
      </c>
      <c r="AA332" s="1112">
        <f t="shared" si="87"/>
        <v>108</v>
      </c>
      <c r="AB332" s="1121">
        <f t="shared" si="90"/>
        <v>6.5812499999999996E-2</v>
      </c>
      <c r="AC332" s="1121">
        <f t="shared" si="91"/>
        <v>4.3200000000000002E-2</v>
      </c>
      <c r="AD332" s="1119"/>
      <c r="AE332" s="1122"/>
      <c r="AF332" s="1122"/>
      <c r="AG332" s="1122"/>
      <c r="AH332" s="1129">
        <v>39</v>
      </c>
      <c r="AI332" s="703">
        <v>64</v>
      </c>
      <c r="AJ332" s="1124">
        <v>0.4</v>
      </c>
      <c r="AK332" s="1122"/>
    </row>
    <row r="333" spans="1:37" ht="15" customHeight="1" x14ac:dyDescent="0.25">
      <c r="A333" s="1115">
        <v>8</v>
      </c>
      <c r="B333" s="703" t="s">
        <v>953</v>
      </c>
      <c r="C333" s="1143" t="s">
        <v>954</v>
      </c>
      <c r="D333" s="703" t="s">
        <v>29</v>
      </c>
      <c r="E333" s="703">
        <v>11</v>
      </c>
      <c r="F333" s="703">
        <v>77</v>
      </c>
      <c r="G333" s="1140"/>
      <c r="H333" s="1186"/>
      <c r="I333" s="1186"/>
      <c r="J333" s="1112">
        <v>108</v>
      </c>
      <c r="K333" s="1112">
        <f t="shared" si="88"/>
        <v>108</v>
      </c>
      <c r="L333" s="1120"/>
      <c r="M333" s="1120"/>
      <c r="N333" s="1112"/>
      <c r="O333" s="1120"/>
      <c r="P333" s="1120"/>
      <c r="Q333" s="1120"/>
      <c r="R333" s="1120"/>
      <c r="S333" s="1120"/>
      <c r="T333" s="1178"/>
      <c r="U333" s="1178"/>
      <c r="V333" s="1187"/>
      <c r="W333" s="318"/>
      <c r="X333" s="1112"/>
      <c r="Y333" s="1112"/>
      <c r="Z333" s="1112">
        <f t="shared" si="89"/>
        <v>108</v>
      </c>
      <c r="AA333" s="1112">
        <f t="shared" si="87"/>
        <v>108</v>
      </c>
      <c r="AB333" s="1121">
        <f t="shared" si="90"/>
        <v>6.5812499999999996E-2</v>
      </c>
      <c r="AC333" s="1121">
        <f t="shared" si="91"/>
        <v>4.3200000000000002E-2</v>
      </c>
      <c r="AD333" s="1119"/>
      <c r="AE333" s="1122"/>
      <c r="AF333" s="1122"/>
      <c r="AG333" s="1122"/>
      <c r="AH333" s="1129">
        <v>39</v>
      </c>
      <c r="AI333" s="703">
        <v>64</v>
      </c>
      <c r="AJ333" s="1124">
        <v>0.4</v>
      </c>
      <c r="AK333" s="1122"/>
    </row>
    <row r="334" spans="1:37" ht="15" customHeight="1" x14ac:dyDescent="0.25">
      <c r="A334" s="1115">
        <v>9</v>
      </c>
      <c r="B334" s="703" t="s">
        <v>953</v>
      </c>
      <c r="C334" s="1143" t="s">
        <v>954</v>
      </c>
      <c r="D334" s="703" t="s">
        <v>29</v>
      </c>
      <c r="E334" s="703">
        <v>12</v>
      </c>
      <c r="F334" s="703">
        <v>77</v>
      </c>
      <c r="G334" s="1140"/>
      <c r="H334" s="1186"/>
      <c r="I334" s="1186"/>
      <c r="J334" s="1112">
        <v>108</v>
      </c>
      <c r="K334" s="1112">
        <f t="shared" si="88"/>
        <v>108</v>
      </c>
      <c r="L334" s="1120"/>
      <c r="M334" s="1120"/>
      <c r="N334" s="1112"/>
      <c r="O334" s="1120"/>
      <c r="P334" s="1120"/>
      <c r="Q334" s="1120"/>
      <c r="R334" s="1120"/>
      <c r="S334" s="1120"/>
      <c r="T334" s="1178"/>
      <c r="U334" s="1178"/>
      <c r="V334" s="1187"/>
      <c r="W334" s="318"/>
      <c r="X334" s="1112"/>
      <c r="Y334" s="1112"/>
      <c r="Z334" s="1112">
        <f t="shared" si="89"/>
        <v>108</v>
      </c>
      <c r="AA334" s="1112">
        <f t="shared" si="87"/>
        <v>108</v>
      </c>
      <c r="AB334" s="1121">
        <f t="shared" si="90"/>
        <v>6.5812499999999996E-2</v>
      </c>
      <c r="AC334" s="1121">
        <f t="shared" si="91"/>
        <v>4.3200000000000002E-2</v>
      </c>
      <c r="AD334" s="1119"/>
      <c r="AE334" s="1122"/>
      <c r="AF334" s="1122"/>
      <c r="AG334" s="1122"/>
      <c r="AH334" s="1129">
        <v>39</v>
      </c>
      <c r="AI334" s="703">
        <v>64</v>
      </c>
      <c r="AJ334" s="1124">
        <v>0.4</v>
      </c>
      <c r="AK334" s="1122"/>
    </row>
    <row r="335" spans="1:37" ht="15" customHeight="1" x14ac:dyDescent="0.25">
      <c r="A335" s="1115">
        <v>10</v>
      </c>
      <c r="B335" s="703" t="s">
        <v>953</v>
      </c>
      <c r="C335" s="1143" t="s">
        <v>954</v>
      </c>
      <c r="D335" s="703" t="s">
        <v>29</v>
      </c>
      <c r="E335" s="703">
        <v>15</v>
      </c>
      <c r="F335" s="703">
        <v>77</v>
      </c>
      <c r="G335" s="1118">
        <v>61</v>
      </c>
      <c r="H335" s="1186"/>
      <c r="I335" s="1186"/>
      <c r="J335" s="1112">
        <v>108</v>
      </c>
      <c r="K335" s="1112">
        <f t="shared" si="88"/>
        <v>108</v>
      </c>
      <c r="L335" s="1120"/>
      <c r="M335" s="1120"/>
      <c r="N335" s="1112"/>
      <c r="O335" s="1120"/>
      <c r="P335" s="1120"/>
      <c r="Q335" s="1120"/>
      <c r="R335" s="1120"/>
      <c r="S335" s="1120"/>
      <c r="T335" s="1178"/>
      <c r="U335" s="1178"/>
      <c r="V335" s="1187"/>
      <c r="W335" s="318"/>
      <c r="X335" s="1112"/>
      <c r="Y335" s="1112"/>
      <c r="Z335" s="1112">
        <f t="shared" si="89"/>
        <v>108</v>
      </c>
      <c r="AA335" s="1112">
        <f t="shared" si="87"/>
        <v>108</v>
      </c>
      <c r="AB335" s="1121">
        <f t="shared" si="90"/>
        <v>6.5812499999999996E-2</v>
      </c>
      <c r="AC335" s="1121">
        <f t="shared" si="91"/>
        <v>4.3200000000000002E-2</v>
      </c>
      <c r="AD335" s="1119"/>
      <c r="AE335" s="1122"/>
      <c r="AF335" s="1122"/>
      <c r="AG335" s="1122"/>
      <c r="AH335" s="1129">
        <v>39</v>
      </c>
      <c r="AI335" s="703">
        <v>64</v>
      </c>
      <c r="AJ335" s="1124">
        <v>0.4</v>
      </c>
      <c r="AK335" s="1122"/>
    </row>
    <row r="336" spans="1:37" ht="15" customHeight="1" x14ac:dyDescent="0.25">
      <c r="A336" s="1115">
        <v>11</v>
      </c>
      <c r="B336" s="703" t="s">
        <v>953</v>
      </c>
      <c r="C336" s="1143" t="s">
        <v>954</v>
      </c>
      <c r="D336" s="703" t="s">
        <v>29</v>
      </c>
      <c r="E336" s="703">
        <v>1</v>
      </c>
      <c r="F336" s="703">
        <v>78</v>
      </c>
      <c r="G336" s="1140"/>
      <c r="H336" s="1186"/>
      <c r="I336" s="1186"/>
      <c r="J336" s="1112">
        <v>108</v>
      </c>
      <c r="K336" s="1112">
        <f t="shared" si="88"/>
        <v>108</v>
      </c>
      <c r="L336" s="1120"/>
      <c r="M336" s="1120"/>
      <c r="N336" s="1112"/>
      <c r="O336" s="1120"/>
      <c r="P336" s="1120"/>
      <c r="Q336" s="1120"/>
      <c r="R336" s="1120"/>
      <c r="S336" s="1120"/>
      <c r="T336" s="1178"/>
      <c r="U336" s="1178"/>
      <c r="V336" s="1187"/>
      <c r="W336" s="318"/>
      <c r="X336" s="1112"/>
      <c r="Y336" s="1112"/>
      <c r="Z336" s="1112">
        <f t="shared" si="89"/>
        <v>108</v>
      </c>
      <c r="AA336" s="1112">
        <f t="shared" si="87"/>
        <v>108</v>
      </c>
      <c r="AB336" s="1121">
        <f t="shared" si="90"/>
        <v>6.5812499999999996E-2</v>
      </c>
      <c r="AC336" s="1121">
        <f t="shared" si="91"/>
        <v>4.3200000000000002E-2</v>
      </c>
      <c r="AD336" s="1119"/>
      <c r="AE336" s="1122"/>
      <c r="AF336" s="1122"/>
      <c r="AG336" s="1122"/>
      <c r="AH336" s="1129">
        <v>39</v>
      </c>
      <c r="AI336" s="703">
        <v>64</v>
      </c>
      <c r="AJ336" s="1124">
        <v>0.4</v>
      </c>
      <c r="AK336" s="1122"/>
    </row>
    <row r="337" spans="1:37" s="1132" customFormat="1" ht="15" customHeight="1" x14ac:dyDescent="0.25">
      <c r="A337" s="1134"/>
      <c r="B337" s="1135"/>
      <c r="C337" s="1136" t="s">
        <v>30</v>
      </c>
      <c r="D337" s="1119" t="s">
        <v>29</v>
      </c>
      <c r="E337" s="1119"/>
      <c r="F337" s="1119"/>
      <c r="G337" s="1119"/>
      <c r="H337" s="1186"/>
      <c r="I337" s="1186"/>
      <c r="J337" s="1186">
        <f>SUM(J326:J336)</f>
        <v>1126</v>
      </c>
      <c r="K337" s="1186">
        <f>SUM(K326:K336)</f>
        <v>1126</v>
      </c>
      <c r="L337" s="1186"/>
      <c r="M337" s="1186"/>
      <c r="N337" s="1186"/>
      <c r="O337" s="1186"/>
      <c r="P337" s="1186"/>
      <c r="Q337" s="1186"/>
      <c r="R337" s="1186"/>
      <c r="S337" s="1186"/>
      <c r="T337" s="1186"/>
      <c r="U337" s="1186"/>
      <c r="V337" s="1186"/>
      <c r="W337" s="1186"/>
      <c r="X337" s="1120"/>
      <c r="Y337" s="1120"/>
      <c r="Z337" s="1120">
        <f t="shared" si="89"/>
        <v>1126</v>
      </c>
      <c r="AA337" s="1120">
        <f t="shared" si="87"/>
        <v>1126</v>
      </c>
      <c r="AB337" s="1188">
        <f>SUM(AB326:AB336)</f>
        <v>0.68615625000000002</v>
      </c>
      <c r="AC337" s="1188">
        <f>SUM(AC326:AC336)</f>
        <v>0.45040000000000008</v>
      </c>
      <c r="AD337" s="1119"/>
      <c r="AE337" s="1122"/>
      <c r="AF337" s="1122"/>
      <c r="AG337" s="1122"/>
      <c r="AH337" s="1108">
        <v>39</v>
      </c>
      <c r="AI337" s="1119">
        <v>64</v>
      </c>
      <c r="AJ337" s="1137">
        <v>0.4</v>
      </c>
      <c r="AK337" s="1122"/>
    </row>
    <row r="338" spans="1:37" ht="15" customHeight="1" x14ac:dyDescent="0.25">
      <c r="A338" s="1115">
        <v>1</v>
      </c>
      <c r="B338" s="703" t="s">
        <v>955</v>
      </c>
      <c r="C338" s="1143" t="s">
        <v>956</v>
      </c>
      <c r="D338" s="703" t="s">
        <v>29</v>
      </c>
      <c r="E338" s="1189">
        <v>11</v>
      </c>
      <c r="F338" s="1189">
        <v>72</v>
      </c>
      <c r="G338" s="1190" t="s">
        <v>503</v>
      </c>
      <c r="H338" s="1186"/>
      <c r="I338" s="1186"/>
      <c r="J338" s="1112">
        <v>3</v>
      </c>
      <c r="K338" s="1112">
        <f t="shared" ref="K338:K343" si="92">SUM(J338,,)</f>
        <v>3</v>
      </c>
      <c r="L338" s="1120"/>
      <c r="M338" s="1120"/>
      <c r="N338" s="1112"/>
      <c r="O338" s="1120"/>
      <c r="P338" s="1120"/>
      <c r="Q338" s="1120"/>
      <c r="R338" s="1120"/>
      <c r="S338" s="1120"/>
      <c r="T338" s="1178"/>
      <c r="U338" s="1178"/>
      <c r="V338" s="1187"/>
      <c r="W338" s="318"/>
      <c r="X338" s="1112"/>
      <c r="Y338" s="1112"/>
      <c r="Z338" s="1112">
        <f t="shared" si="89"/>
        <v>3</v>
      </c>
      <c r="AA338" s="1112">
        <f t="shared" si="87"/>
        <v>3</v>
      </c>
      <c r="AB338" s="1121">
        <f t="shared" ref="AB338:AB343" si="93">AH338/AI338*AA338/1000</f>
        <v>1.1249999999999999E-3</v>
      </c>
      <c r="AC338" s="1121">
        <f t="shared" ref="AC338:AC343" si="94">AJ338*AA338/1000</f>
        <v>1.1400000000000002E-3</v>
      </c>
      <c r="AD338" s="1119"/>
      <c r="AE338" s="1122"/>
      <c r="AF338" s="1122"/>
      <c r="AG338" s="1122"/>
      <c r="AH338" s="1129">
        <v>24</v>
      </c>
      <c r="AI338" s="703">
        <v>64</v>
      </c>
      <c r="AJ338" s="1124">
        <v>0.38</v>
      </c>
      <c r="AK338" s="1122"/>
    </row>
    <row r="339" spans="1:37" ht="15" customHeight="1" x14ac:dyDescent="0.25">
      <c r="A339" s="1115">
        <v>2</v>
      </c>
      <c r="B339" s="703" t="s">
        <v>955</v>
      </c>
      <c r="C339" s="1143" t="s">
        <v>956</v>
      </c>
      <c r="D339" s="703" t="s">
        <v>29</v>
      </c>
      <c r="E339" s="1189">
        <v>10</v>
      </c>
      <c r="F339" s="1189">
        <v>75</v>
      </c>
      <c r="G339" s="1190" t="s">
        <v>503</v>
      </c>
      <c r="H339" s="1186"/>
      <c r="I339" s="1186"/>
      <c r="J339" s="1112">
        <v>3</v>
      </c>
      <c r="K339" s="1112">
        <f t="shared" si="92"/>
        <v>3</v>
      </c>
      <c r="L339" s="1120"/>
      <c r="M339" s="1120"/>
      <c r="N339" s="1112"/>
      <c r="O339" s="1120"/>
      <c r="P339" s="1120"/>
      <c r="Q339" s="1120"/>
      <c r="R339" s="1120"/>
      <c r="S339" s="1120"/>
      <c r="T339" s="1182"/>
      <c r="U339" s="1182"/>
      <c r="V339" s="1182"/>
      <c r="W339" s="1182"/>
      <c r="X339" s="1112"/>
      <c r="Y339" s="1112"/>
      <c r="Z339" s="1112">
        <f t="shared" si="89"/>
        <v>3</v>
      </c>
      <c r="AA339" s="1112">
        <f t="shared" si="87"/>
        <v>3</v>
      </c>
      <c r="AB339" s="1121">
        <f t="shared" si="93"/>
        <v>1.1249999999999999E-3</v>
      </c>
      <c r="AC339" s="1121">
        <f t="shared" si="94"/>
        <v>1.1400000000000002E-3</v>
      </c>
      <c r="AD339" s="1119"/>
      <c r="AE339" s="1122"/>
      <c r="AF339" s="1122"/>
      <c r="AG339" s="1122"/>
      <c r="AH339" s="1129">
        <v>24</v>
      </c>
      <c r="AI339" s="703">
        <v>64</v>
      </c>
      <c r="AJ339" s="1124">
        <v>0.38</v>
      </c>
      <c r="AK339" s="1122"/>
    </row>
    <row r="340" spans="1:37" ht="15" customHeight="1" x14ac:dyDescent="0.25">
      <c r="A340" s="1115">
        <v>3</v>
      </c>
      <c r="B340" s="703" t="s">
        <v>955</v>
      </c>
      <c r="C340" s="1143" t="s">
        <v>956</v>
      </c>
      <c r="D340" s="703" t="s">
        <v>29</v>
      </c>
      <c r="E340" s="1189">
        <v>1</v>
      </c>
      <c r="F340" s="1189">
        <v>76</v>
      </c>
      <c r="G340" s="1190" t="s">
        <v>503</v>
      </c>
      <c r="H340" s="1120"/>
      <c r="I340" s="1186"/>
      <c r="J340" s="1112">
        <v>3</v>
      </c>
      <c r="K340" s="1112">
        <f t="shared" si="92"/>
        <v>3</v>
      </c>
      <c r="L340" s="1120"/>
      <c r="M340" s="1120"/>
      <c r="N340" s="1112"/>
      <c r="O340" s="1120"/>
      <c r="P340" s="1120"/>
      <c r="Q340" s="1120"/>
      <c r="R340" s="1120"/>
      <c r="S340" s="1120"/>
      <c r="T340" s="1178"/>
      <c r="U340" s="1178"/>
      <c r="V340" s="1187"/>
      <c r="W340" s="318"/>
      <c r="X340" s="1112"/>
      <c r="Y340" s="1112"/>
      <c r="Z340" s="1112">
        <f t="shared" si="89"/>
        <v>3</v>
      </c>
      <c r="AA340" s="1112">
        <f t="shared" si="87"/>
        <v>3</v>
      </c>
      <c r="AB340" s="1121">
        <f t="shared" si="93"/>
        <v>1.1249999999999999E-3</v>
      </c>
      <c r="AC340" s="1121">
        <f t="shared" si="94"/>
        <v>1.1400000000000002E-3</v>
      </c>
      <c r="AD340" s="1119"/>
      <c r="AE340" s="1122"/>
      <c r="AF340" s="1122"/>
      <c r="AG340" s="1122"/>
      <c r="AH340" s="1129">
        <v>24</v>
      </c>
      <c r="AI340" s="703">
        <v>64</v>
      </c>
      <c r="AJ340" s="1124">
        <v>0.38</v>
      </c>
      <c r="AK340" s="1122"/>
    </row>
    <row r="341" spans="1:37" ht="15" customHeight="1" x14ac:dyDescent="0.25">
      <c r="A341" s="1115">
        <v>4</v>
      </c>
      <c r="B341" s="703" t="s">
        <v>955</v>
      </c>
      <c r="C341" s="1143" t="s">
        <v>956</v>
      </c>
      <c r="D341" s="703" t="s">
        <v>29</v>
      </c>
      <c r="E341" s="1189">
        <v>5</v>
      </c>
      <c r="F341" s="1189">
        <v>77</v>
      </c>
      <c r="G341" s="1190" t="s">
        <v>503</v>
      </c>
      <c r="H341" s="1186"/>
      <c r="I341" s="1186"/>
      <c r="J341" s="1112">
        <v>3</v>
      </c>
      <c r="K341" s="1112">
        <f t="shared" si="92"/>
        <v>3</v>
      </c>
      <c r="L341" s="1120"/>
      <c r="M341" s="1120"/>
      <c r="N341" s="1112"/>
      <c r="O341" s="1120"/>
      <c r="P341" s="1120"/>
      <c r="Q341" s="1120"/>
      <c r="R341" s="1120"/>
      <c r="S341" s="1120"/>
      <c r="T341" s="1178"/>
      <c r="U341" s="1178"/>
      <c r="V341" s="1187"/>
      <c r="W341" s="318"/>
      <c r="X341" s="1112"/>
      <c r="Y341" s="1112"/>
      <c r="Z341" s="1112">
        <f t="shared" si="89"/>
        <v>3</v>
      </c>
      <c r="AA341" s="1112">
        <f t="shared" si="87"/>
        <v>3</v>
      </c>
      <c r="AB341" s="1121">
        <f t="shared" si="93"/>
        <v>1.1249999999999999E-3</v>
      </c>
      <c r="AC341" s="1121">
        <f t="shared" si="94"/>
        <v>1.1400000000000002E-3</v>
      </c>
      <c r="AD341" s="1119"/>
      <c r="AE341" s="1122"/>
      <c r="AF341" s="1122"/>
      <c r="AG341" s="1122"/>
      <c r="AH341" s="1129">
        <v>24</v>
      </c>
      <c r="AI341" s="703">
        <v>64</v>
      </c>
      <c r="AJ341" s="1124">
        <v>0.38</v>
      </c>
      <c r="AK341" s="1122"/>
    </row>
    <row r="342" spans="1:37" ht="15" customHeight="1" x14ac:dyDescent="0.25">
      <c r="A342" s="1115">
        <v>5</v>
      </c>
      <c r="B342" s="703" t="s">
        <v>955</v>
      </c>
      <c r="C342" s="1143" t="s">
        <v>956</v>
      </c>
      <c r="D342" s="703" t="s">
        <v>29</v>
      </c>
      <c r="E342" s="1189">
        <v>8</v>
      </c>
      <c r="F342" s="1189">
        <v>77</v>
      </c>
      <c r="G342" s="1190" t="s">
        <v>503</v>
      </c>
      <c r="H342" s="1186"/>
      <c r="I342" s="1186"/>
      <c r="J342" s="1112">
        <v>3</v>
      </c>
      <c r="K342" s="1112">
        <f t="shared" si="92"/>
        <v>3</v>
      </c>
      <c r="L342" s="1120"/>
      <c r="M342" s="1120"/>
      <c r="N342" s="1112"/>
      <c r="O342" s="1120"/>
      <c r="P342" s="1120"/>
      <c r="Q342" s="1120"/>
      <c r="R342" s="1120"/>
      <c r="S342" s="1120"/>
      <c r="T342" s="1178"/>
      <c r="U342" s="1178"/>
      <c r="V342" s="1187"/>
      <c r="W342" s="318"/>
      <c r="X342" s="1112"/>
      <c r="Y342" s="1112"/>
      <c r="Z342" s="1112">
        <f t="shared" si="89"/>
        <v>3</v>
      </c>
      <c r="AA342" s="1112">
        <f t="shared" si="87"/>
        <v>3</v>
      </c>
      <c r="AB342" s="1121">
        <f t="shared" si="93"/>
        <v>1.1249999999999999E-3</v>
      </c>
      <c r="AC342" s="1121">
        <f t="shared" si="94"/>
        <v>1.1400000000000002E-3</v>
      </c>
      <c r="AD342" s="1119"/>
      <c r="AE342" s="1122"/>
      <c r="AF342" s="1122"/>
      <c r="AG342" s="1122"/>
      <c r="AH342" s="1129">
        <v>24</v>
      </c>
      <c r="AI342" s="703">
        <v>64</v>
      </c>
      <c r="AJ342" s="1124">
        <v>0.38</v>
      </c>
      <c r="AK342" s="1122"/>
    </row>
    <row r="343" spans="1:37" ht="15" customHeight="1" x14ac:dyDescent="0.25">
      <c r="A343" s="1115">
        <v>6</v>
      </c>
      <c r="B343" s="703" t="s">
        <v>955</v>
      </c>
      <c r="C343" s="1143" t="s">
        <v>956</v>
      </c>
      <c r="D343" s="703" t="s">
        <v>29</v>
      </c>
      <c r="E343" s="1189">
        <v>7</v>
      </c>
      <c r="F343" s="1189">
        <v>79</v>
      </c>
      <c r="G343" s="1190" t="s">
        <v>503</v>
      </c>
      <c r="H343" s="1186"/>
      <c r="I343" s="1186"/>
      <c r="J343" s="1112">
        <v>3</v>
      </c>
      <c r="K343" s="1112">
        <f t="shared" si="92"/>
        <v>3</v>
      </c>
      <c r="L343" s="1120"/>
      <c r="M343" s="1120"/>
      <c r="N343" s="1112"/>
      <c r="O343" s="1120"/>
      <c r="P343" s="1120"/>
      <c r="Q343" s="1120"/>
      <c r="R343" s="1120"/>
      <c r="S343" s="1120"/>
      <c r="T343" s="1178"/>
      <c r="U343" s="1178"/>
      <c r="V343" s="1187"/>
      <c r="W343" s="318"/>
      <c r="X343" s="1112"/>
      <c r="Y343" s="1112"/>
      <c r="Z343" s="1112">
        <f t="shared" si="89"/>
        <v>3</v>
      </c>
      <c r="AA343" s="1112">
        <f t="shared" si="87"/>
        <v>3</v>
      </c>
      <c r="AB343" s="1121">
        <f t="shared" si="93"/>
        <v>1.1249999999999999E-3</v>
      </c>
      <c r="AC343" s="1121">
        <f t="shared" si="94"/>
        <v>1.1400000000000002E-3</v>
      </c>
      <c r="AD343" s="1119"/>
      <c r="AE343" s="1122"/>
      <c r="AF343" s="1122"/>
      <c r="AG343" s="1122"/>
      <c r="AH343" s="1129">
        <v>24</v>
      </c>
      <c r="AI343" s="703">
        <v>64</v>
      </c>
      <c r="AJ343" s="1124">
        <v>0.38</v>
      </c>
      <c r="AK343" s="1122"/>
    </row>
    <row r="344" spans="1:37" s="1132" customFormat="1" ht="15" customHeight="1" x14ac:dyDescent="0.25">
      <c r="A344" s="1134"/>
      <c r="B344" s="1135"/>
      <c r="C344" s="1136" t="s">
        <v>30</v>
      </c>
      <c r="D344" s="1119" t="s">
        <v>29</v>
      </c>
      <c r="E344" s="1119"/>
      <c r="F344" s="1119"/>
      <c r="G344" s="1140"/>
      <c r="H344" s="1186"/>
      <c r="I344" s="1186"/>
      <c r="J344" s="1186">
        <f>SUM(J338:J343)</f>
        <v>18</v>
      </c>
      <c r="K344" s="1186">
        <f>SUM(K338:K343)</f>
        <v>18</v>
      </c>
      <c r="L344" s="1186"/>
      <c r="M344" s="1186"/>
      <c r="N344" s="1186"/>
      <c r="O344" s="1186"/>
      <c r="P344" s="1186"/>
      <c r="Q344" s="1186"/>
      <c r="R344" s="1186"/>
      <c r="S344" s="1186"/>
      <c r="T344" s="1186"/>
      <c r="U344" s="1186"/>
      <c r="V344" s="1186"/>
      <c r="W344" s="1186"/>
      <c r="X344" s="1120"/>
      <c r="Y344" s="1120"/>
      <c r="Z344" s="1120">
        <f t="shared" si="89"/>
        <v>18</v>
      </c>
      <c r="AA344" s="1120">
        <f t="shared" si="87"/>
        <v>18</v>
      </c>
      <c r="AB344" s="1188">
        <f>SUM(AB338:AB343)</f>
        <v>6.7499999999999999E-3</v>
      </c>
      <c r="AC344" s="1188">
        <f>SUM(AC338:AC343)</f>
        <v>6.8400000000000015E-3</v>
      </c>
      <c r="AD344" s="1119"/>
      <c r="AE344" s="1122"/>
      <c r="AF344" s="1122"/>
      <c r="AG344" s="1122"/>
      <c r="AH344" s="1108">
        <v>24</v>
      </c>
      <c r="AI344" s="1119">
        <v>64</v>
      </c>
      <c r="AJ344" s="1137">
        <v>0.38</v>
      </c>
      <c r="AK344" s="1122"/>
    </row>
    <row r="345" spans="1:37" ht="15" customHeight="1" x14ac:dyDescent="0.25">
      <c r="A345" s="1148">
        <v>1</v>
      </c>
      <c r="B345" s="1191"/>
      <c r="C345" s="1147" t="s">
        <v>957</v>
      </c>
      <c r="D345" s="1128" t="s">
        <v>29</v>
      </c>
      <c r="E345" s="1096">
        <v>2</v>
      </c>
      <c r="F345" s="1097">
        <v>97</v>
      </c>
      <c r="G345" s="1097"/>
      <c r="H345" s="1192"/>
      <c r="I345" s="1192"/>
      <c r="J345" s="1192">
        <v>1</v>
      </c>
      <c r="K345" s="1192">
        <f>SUM(J345,I345,H345)</f>
        <v>1</v>
      </c>
      <c r="L345" s="1192"/>
      <c r="M345" s="1130"/>
      <c r="N345" s="1130"/>
      <c r="O345" s="1130"/>
      <c r="P345" s="1130"/>
      <c r="Q345" s="1130"/>
      <c r="R345" s="1130"/>
      <c r="S345" s="1130"/>
      <c r="T345" s="318"/>
      <c r="U345" s="318"/>
      <c r="V345" s="318"/>
      <c r="W345" s="318"/>
      <c r="X345" s="1112"/>
      <c r="Y345" s="1112"/>
      <c r="Z345" s="1112">
        <f>J345+N345+R345+V345</f>
        <v>1</v>
      </c>
      <c r="AA345" s="1112">
        <f>K345+O345+S345+W345</f>
        <v>1</v>
      </c>
      <c r="AB345" s="1121">
        <f>AH345/AI345*AA345/1000</f>
        <v>3.2499999999999999E-3</v>
      </c>
      <c r="AC345" s="1121">
        <f>AJ345*AA345/1000</f>
        <v>3.0000000000000001E-3</v>
      </c>
      <c r="AD345" s="1102"/>
      <c r="AE345" s="1102"/>
      <c r="AF345" s="1102"/>
      <c r="AG345" s="1102"/>
      <c r="AH345" s="1183">
        <v>52</v>
      </c>
      <c r="AI345" s="1129">
        <v>16</v>
      </c>
      <c r="AJ345" s="1193">
        <v>3</v>
      </c>
      <c r="AK345" s="704"/>
    </row>
    <row r="346" spans="1:37" s="1132" customFormat="1" ht="15" customHeight="1" x14ac:dyDescent="0.25">
      <c r="A346" s="1194"/>
      <c r="B346" s="1180"/>
      <c r="C346" s="1126" t="s">
        <v>27</v>
      </c>
      <c r="D346" s="1109" t="s">
        <v>29</v>
      </c>
      <c r="E346" s="1108"/>
      <c r="F346" s="1195"/>
      <c r="G346" s="1195"/>
      <c r="H346" s="1111"/>
      <c r="I346" s="1111"/>
      <c r="J346" s="1111">
        <f>SUM(J345)</f>
        <v>1</v>
      </c>
      <c r="K346" s="1111">
        <f>SUM(K345)</f>
        <v>1</v>
      </c>
      <c r="L346" s="1111"/>
      <c r="M346" s="1111"/>
      <c r="N346" s="1111"/>
      <c r="O346" s="1111"/>
      <c r="P346" s="1111"/>
      <c r="Q346" s="1111"/>
      <c r="R346" s="1111"/>
      <c r="S346" s="1111"/>
      <c r="T346" s="1111"/>
      <c r="U346" s="1111"/>
      <c r="V346" s="1111"/>
      <c r="W346" s="1111"/>
      <c r="X346" s="1120"/>
      <c r="Y346" s="1120"/>
      <c r="Z346" s="1120">
        <f>J346+N346+R346+V346</f>
        <v>1</v>
      </c>
      <c r="AA346" s="1120">
        <f>K346+O346+S346+W346</f>
        <v>1</v>
      </c>
      <c r="AB346" s="1113">
        <f>AH346/AI346*AA346/1000</f>
        <v>3.2499999999999999E-3</v>
      </c>
      <c r="AC346" s="1113">
        <f>AJ346*AA346/1000</f>
        <v>3.0000000000000001E-3</v>
      </c>
      <c r="AD346" s="1196"/>
      <c r="AE346" s="1196"/>
      <c r="AF346" s="1196"/>
      <c r="AG346" s="1196"/>
      <c r="AH346" s="1197">
        <v>52</v>
      </c>
      <c r="AI346" s="1108">
        <v>16</v>
      </c>
      <c r="AJ346" s="1198">
        <v>3</v>
      </c>
      <c r="AK346" s="1114"/>
    </row>
    <row r="347" spans="1:37" ht="15" customHeight="1" x14ac:dyDescent="0.25">
      <c r="A347" s="1115">
        <v>1</v>
      </c>
      <c r="B347" s="703" t="s">
        <v>958</v>
      </c>
      <c r="C347" s="1133" t="s">
        <v>959</v>
      </c>
      <c r="D347" s="703" t="s">
        <v>29</v>
      </c>
      <c r="E347" s="703">
        <v>6</v>
      </c>
      <c r="F347" s="703">
        <v>76</v>
      </c>
      <c r="G347" s="1140"/>
      <c r="H347" s="1186"/>
      <c r="I347" s="1186"/>
      <c r="J347" s="1112">
        <v>18</v>
      </c>
      <c r="K347" s="1112">
        <f t="shared" ref="K347:K356" si="95">SUM(J347,,)</f>
        <v>18</v>
      </c>
      <c r="L347" s="1120"/>
      <c r="M347" s="1120"/>
      <c r="N347" s="1112"/>
      <c r="O347" s="1120"/>
      <c r="P347" s="1120"/>
      <c r="Q347" s="1120"/>
      <c r="R347" s="1120"/>
      <c r="S347" s="1120"/>
      <c r="T347" s="1178"/>
      <c r="U347" s="1178"/>
      <c r="V347" s="1187"/>
      <c r="W347" s="318"/>
      <c r="X347" s="1112"/>
      <c r="Y347" s="1112"/>
      <c r="Z347" s="1112">
        <f t="shared" si="89"/>
        <v>18</v>
      </c>
      <c r="AA347" s="1112">
        <f t="shared" si="87"/>
        <v>18</v>
      </c>
      <c r="AB347" s="1121">
        <f t="shared" ref="AB347:AB354" si="96">AH347/AI347*AA347/1000</f>
        <v>2.64E-2</v>
      </c>
      <c r="AC347" s="1121">
        <f t="shared" ref="AC347:AC354" si="97">AJ347*AA347/1000</f>
        <v>1.26E-2</v>
      </c>
      <c r="AD347" s="1119"/>
      <c r="AE347" s="1122"/>
      <c r="AF347" s="1122"/>
      <c r="AG347" s="1122"/>
      <c r="AH347" s="1129">
        <v>44</v>
      </c>
      <c r="AI347" s="703">
        <v>30</v>
      </c>
      <c r="AJ347" s="1124">
        <v>0.7</v>
      </c>
      <c r="AK347" s="1122"/>
    </row>
    <row r="348" spans="1:37" ht="15" customHeight="1" x14ac:dyDescent="0.25">
      <c r="A348" s="1115">
        <v>2</v>
      </c>
      <c r="B348" s="703" t="s">
        <v>958</v>
      </c>
      <c r="C348" s="1133" t="s">
        <v>959</v>
      </c>
      <c r="D348" s="703" t="s">
        <v>29</v>
      </c>
      <c r="E348" s="703">
        <v>1</v>
      </c>
      <c r="F348" s="703">
        <v>77</v>
      </c>
      <c r="G348" s="1140"/>
      <c r="H348" s="1186"/>
      <c r="I348" s="1186"/>
      <c r="J348" s="1112">
        <v>50</v>
      </c>
      <c r="K348" s="1112">
        <f t="shared" si="95"/>
        <v>50</v>
      </c>
      <c r="L348" s="1120"/>
      <c r="M348" s="1120"/>
      <c r="N348" s="1112"/>
      <c r="O348" s="1120"/>
      <c r="P348" s="1120"/>
      <c r="Q348" s="1120"/>
      <c r="R348" s="1120"/>
      <c r="S348" s="1120"/>
      <c r="T348" s="1182"/>
      <c r="U348" s="1182"/>
      <c r="V348" s="1182"/>
      <c r="W348" s="1182"/>
      <c r="X348" s="1112"/>
      <c r="Y348" s="1112"/>
      <c r="Z348" s="1112">
        <f t="shared" si="89"/>
        <v>50</v>
      </c>
      <c r="AA348" s="1112">
        <f t="shared" si="87"/>
        <v>50</v>
      </c>
      <c r="AB348" s="1121">
        <f t="shared" si="96"/>
        <v>7.3333333333333334E-2</v>
      </c>
      <c r="AC348" s="1121">
        <f t="shared" si="97"/>
        <v>3.5000000000000003E-2</v>
      </c>
      <c r="AD348" s="1119"/>
      <c r="AE348" s="1122"/>
      <c r="AF348" s="1122"/>
      <c r="AG348" s="1122"/>
      <c r="AH348" s="1129">
        <v>44</v>
      </c>
      <c r="AI348" s="703">
        <v>30</v>
      </c>
      <c r="AJ348" s="1124">
        <v>0.7</v>
      </c>
      <c r="AK348" s="1122"/>
    </row>
    <row r="349" spans="1:37" ht="15" customHeight="1" x14ac:dyDescent="0.25">
      <c r="A349" s="1115">
        <v>3</v>
      </c>
      <c r="B349" s="703" t="s">
        <v>958</v>
      </c>
      <c r="C349" s="1133" t="s">
        <v>959</v>
      </c>
      <c r="D349" s="703" t="s">
        <v>29</v>
      </c>
      <c r="E349" s="703">
        <v>4</v>
      </c>
      <c r="F349" s="703">
        <v>77</v>
      </c>
      <c r="G349" s="1140"/>
      <c r="H349" s="1186"/>
      <c r="I349" s="1186"/>
      <c r="J349" s="1112">
        <v>22</v>
      </c>
      <c r="K349" s="1112">
        <f t="shared" si="95"/>
        <v>22</v>
      </c>
      <c r="L349" s="1120"/>
      <c r="M349" s="1120"/>
      <c r="N349" s="1112"/>
      <c r="O349" s="1120"/>
      <c r="P349" s="1120"/>
      <c r="Q349" s="1120"/>
      <c r="R349" s="1120"/>
      <c r="S349" s="1120"/>
      <c r="T349" s="1178"/>
      <c r="U349" s="1178"/>
      <c r="V349" s="1187"/>
      <c r="W349" s="318"/>
      <c r="X349" s="1112"/>
      <c r="Y349" s="1112"/>
      <c r="Z349" s="1112">
        <f t="shared" si="89"/>
        <v>22</v>
      </c>
      <c r="AA349" s="1112">
        <f t="shared" si="87"/>
        <v>22</v>
      </c>
      <c r="AB349" s="1121">
        <f t="shared" si="96"/>
        <v>3.2266666666666666E-2</v>
      </c>
      <c r="AC349" s="1121">
        <f t="shared" si="97"/>
        <v>1.5399999999999999E-2</v>
      </c>
      <c r="AD349" s="1119"/>
      <c r="AE349" s="1122"/>
      <c r="AF349" s="1122"/>
      <c r="AG349" s="1122"/>
      <c r="AH349" s="1129">
        <v>44</v>
      </c>
      <c r="AI349" s="703">
        <v>30</v>
      </c>
      <c r="AJ349" s="1124">
        <v>0.7</v>
      </c>
      <c r="AK349" s="1122"/>
    </row>
    <row r="350" spans="1:37" ht="15" customHeight="1" x14ac:dyDescent="0.25">
      <c r="A350" s="1115">
        <v>4</v>
      </c>
      <c r="B350" s="703" t="s">
        <v>958</v>
      </c>
      <c r="C350" s="1133" t="s">
        <v>959</v>
      </c>
      <c r="D350" s="703" t="s">
        <v>29</v>
      </c>
      <c r="E350" s="703">
        <v>4</v>
      </c>
      <c r="F350" s="703">
        <v>82</v>
      </c>
      <c r="G350" s="1140"/>
      <c r="H350" s="1186"/>
      <c r="I350" s="1186"/>
      <c r="J350" s="1112">
        <v>33</v>
      </c>
      <c r="K350" s="1112">
        <f t="shared" si="95"/>
        <v>33</v>
      </c>
      <c r="L350" s="1120"/>
      <c r="M350" s="1120"/>
      <c r="N350" s="1112"/>
      <c r="O350" s="1120"/>
      <c r="P350" s="1120"/>
      <c r="Q350" s="1120"/>
      <c r="R350" s="1120"/>
      <c r="S350" s="1120"/>
      <c r="T350" s="1182"/>
      <c r="U350" s="1182"/>
      <c r="V350" s="1182"/>
      <c r="W350" s="1182"/>
      <c r="X350" s="1112"/>
      <c r="Y350" s="1112"/>
      <c r="Z350" s="1112">
        <f t="shared" si="89"/>
        <v>33</v>
      </c>
      <c r="AA350" s="1112">
        <f t="shared" si="87"/>
        <v>33</v>
      </c>
      <c r="AB350" s="1121">
        <f t="shared" si="96"/>
        <v>4.8399999999999999E-2</v>
      </c>
      <c r="AC350" s="1121">
        <f t="shared" si="97"/>
        <v>2.3099999999999999E-2</v>
      </c>
      <c r="AD350" s="1119"/>
      <c r="AE350" s="1122"/>
      <c r="AF350" s="1122"/>
      <c r="AG350" s="1122"/>
      <c r="AH350" s="1129">
        <v>44</v>
      </c>
      <c r="AI350" s="703">
        <v>30</v>
      </c>
      <c r="AJ350" s="1124">
        <v>0.7</v>
      </c>
      <c r="AK350" s="1122"/>
    </row>
    <row r="351" spans="1:37" ht="15" customHeight="1" x14ac:dyDescent="0.25">
      <c r="A351" s="1115">
        <v>5</v>
      </c>
      <c r="B351" s="703" t="s">
        <v>958</v>
      </c>
      <c r="C351" s="1133" t="s">
        <v>959</v>
      </c>
      <c r="D351" s="703" t="s">
        <v>29</v>
      </c>
      <c r="E351" s="703">
        <v>10</v>
      </c>
      <c r="F351" s="703">
        <v>83</v>
      </c>
      <c r="G351" s="1140"/>
      <c r="H351" s="1186"/>
      <c r="I351" s="1186"/>
      <c r="J351" s="1112">
        <v>5</v>
      </c>
      <c r="K351" s="1112">
        <f t="shared" si="95"/>
        <v>5</v>
      </c>
      <c r="L351" s="1120"/>
      <c r="M351" s="1120"/>
      <c r="N351" s="1112"/>
      <c r="O351" s="1120"/>
      <c r="P351" s="1120"/>
      <c r="Q351" s="1120"/>
      <c r="R351" s="1120"/>
      <c r="S351" s="1120"/>
      <c r="T351" s="1178"/>
      <c r="U351" s="1178"/>
      <c r="V351" s="1187"/>
      <c r="W351" s="318"/>
      <c r="X351" s="1112"/>
      <c r="Y351" s="1112"/>
      <c r="Z351" s="1112">
        <f t="shared" si="89"/>
        <v>5</v>
      </c>
      <c r="AA351" s="1112">
        <f t="shared" si="87"/>
        <v>5</v>
      </c>
      <c r="AB351" s="1121">
        <f t="shared" si="96"/>
        <v>7.3333333333333332E-3</v>
      </c>
      <c r="AC351" s="1121">
        <f t="shared" si="97"/>
        <v>3.5000000000000001E-3</v>
      </c>
      <c r="AD351" s="1119"/>
      <c r="AE351" s="1122"/>
      <c r="AF351" s="1122"/>
      <c r="AG351" s="1122"/>
      <c r="AH351" s="1129">
        <v>44</v>
      </c>
      <c r="AI351" s="703">
        <v>30</v>
      </c>
      <c r="AJ351" s="1124">
        <v>0.7</v>
      </c>
      <c r="AK351" s="1122"/>
    </row>
    <row r="352" spans="1:37" ht="15" customHeight="1" x14ac:dyDescent="0.25">
      <c r="A352" s="1115">
        <v>6</v>
      </c>
      <c r="B352" s="703" t="s">
        <v>958</v>
      </c>
      <c r="C352" s="1133" t="s">
        <v>959</v>
      </c>
      <c r="D352" s="703" t="s">
        <v>29</v>
      </c>
      <c r="E352" s="703">
        <v>4</v>
      </c>
      <c r="F352" s="703">
        <v>84</v>
      </c>
      <c r="G352" s="1140"/>
      <c r="H352" s="1186"/>
      <c r="I352" s="1186"/>
      <c r="J352" s="1112">
        <v>48</v>
      </c>
      <c r="K352" s="1112">
        <f t="shared" si="95"/>
        <v>48</v>
      </c>
      <c r="L352" s="1120"/>
      <c r="M352" s="1120"/>
      <c r="N352" s="1112"/>
      <c r="O352" s="1120"/>
      <c r="P352" s="1120"/>
      <c r="Q352" s="1120"/>
      <c r="R352" s="1120"/>
      <c r="S352" s="1120"/>
      <c r="T352" s="1182"/>
      <c r="U352" s="1182"/>
      <c r="V352" s="1182"/>
      <c r="W352" s="1182"/>
      <c r="X352" s="1112"/>
      <c r="Y352" s="1112"/>
      <c r="Z352" s="1112">
        <f t="shared" si="89"/>
        <v>48</v>
      </c>
      <c r="AA352" s="1112">
        <f t="shared" si="87"/>
        <v>48</v>
      </c>
      <c r="AB352" s="1121">
        <f t="shared" si="96"/>
        <v>7.039999999999999E-2</v>
      </c>
      <c r="AC352" s="1121">
        <f t="shared" si="97"/>
        <v>3.3599999999999991E-2</v>
      </c>
      <c r="AD352" s="1119"/>
      <c r="AE352" s="1122"/>
      <c r="AF352" s="1122"/>
      <c r="AG352" s="1122"/>
      <c r="AH352" s="1129">
        <v>44</v>
      </c>
      <c r="AI352" s="703">
        <v>30</v>
      </c>
      <c r="AJ352" s="1124">
        <v>0.7</v>
      </c>
      <c r="AK352" s="1122"/>
    </row>
    <row r="353" spans="1:37" ht="15" customHeight="1" x14ac:dyDescent="0.25">
      <c r="A353" s="1115">
        <v>7</v>
      </c>
      <c r="B353" s="703" t="s">
        <v>958</v>
      </c>
      <c r="C353" s="1133" t="s">
        <v>959</v>
      </c>
      <c r="D353" s="703" t="s">
        <v>29</v>
      </c>
      <c r="E353" s="703">
        <v>5</v>
      </c>
      <c r="F353" s="703">
        <v>84</v>
      </c>
      <c r="G353" s="1140"/>
      <c r="H353" s="1186"/>
      <c r="I353" s="1186"/>
      <c r="J353" s="1112">
        <v>1</v>
      </c>
      <c r="K353" s="1112">
        <f t="shared" si="95"/>
        <v>1</v>
      </c>
      <c r="L353" s="1120"/>
      <c r="M353" s="1120"/>
      <c r="N353" s="1112"/>
      <c r="O353" s="1120"/>
      <c r="P353" s="1120"/>
      <c r="Q353" s="1120"/>
      <c r="R353" s="1120"/>
      <c r="S353" s="1120"/>
      <c r="T353" s="1178"/>
      <c r="U353" s="1178"/>
      <c r="V353" s="1187"/>
      <c r="W353" s="318"/>
      <c r="X353" s="1112"/>
      <c r="Y353" s="1112"/>
      <c r="Z353" s="1112">
        <f t="shared" si="89"/>
        <v>1</v>
      </c>
      <c r="AA353" s="1112">
        <f t="shared" si="87"/>
        <v>1</v>
      </c>
      <c r="AB353" s="1121">
        <f t="shared" si="96"/>
        <v>1.4666666666666665E-3</v>
      </c>
      <c r="AC353" s="1121">
        <f t="shared" si="97"/>
        <v>6.9999999999999999E-4</v>
      </c>
      <c r="AD353" s="1119"/>
      <c r="AE353" s="1122"/>
      <c r="AF353" s="1122"/>
      <c r="AG353" s="1122"/>
      <c r="AH353" s="1129">
        <v>44</v>
      </c>
      <c r="AI353" s="703">
        <v>30</v>
      </c>
      <c r="AJ353" s="1124">
        <v>0.7</v>
      </c>
      <c r="AK353" s="1122"/>
    </row>
    <row r="354" spans="1:37" ht="15" customHeight="1" x14ac:dyDescent="0.25">
      <c r="A354" s="1115">
        <v>8</v>
      </c>
      <c r="B354" s="703" t="s">
        <v>958</v>
      </c>
      <c r="C354" s="1133" t="s">
        <v>959</v>
      </c>
      <c r="D354" s="703" t="s">
        <v>29</v>
      </c>
      <c r="E354" s="703">
        <v>7</v>
      </c>
      <c r="F354" s="703">
        <v>86</v>
      </c>
      <c r="G354" s="1140"/>
      <c r="H354" s="1186"/>
      <c r="I354" s="1186"/>
      <c r="J354" s="1112">
        <v>15</v>
      </c>
      <c r="K354" s="1112">
        <f t="shared" si="95"/>
        <v>15</v>
      </c>
      <c r="L354" s="1120"/>
      <c r="M354" s="1120"/>
      <c r="N354" s="1112"/>
      <c r="O354" s="1120"/>
      <c r="P354" s="1120"/>
      <c r="Q354" s="1120"/>
      <c r="R354" s="1120"/>
      <c r="S354" s="1120"/>
      <c r="T354" s="1178"/>
      <c r="U354" s="1178"/>
      <c r="V354" s="1199"/>
      <c r="W354" s="318"/>
      <c r="X354" s="1112"/>
      <c r="Y354" s="1112"/>
      <c r="Z354" s="1112">
        <f t="shared" si="89"/>
        <v>15</v>
      </c>
      <c r="AA354" s="1112">
        <f t="shared" si="87"/>
        <v>15</v>
      </c>
      <c r="AB354" s="1121">
        <f t="shared" si="96"/>
        <v>2.1999999999999999E-2</v>
      </c>
      <c r="AC354" s="1121">
        <f t="shared" si="97"/>
        <v>1.0500000000000001E-2</v>
      </c>
      <c r="AD354" s="1119"/>
      <c r="AE354" s="1122"/>
      <c r="AF354" s="1122"/>
      <c r="AG354" s="1122"/>
      <c r="AH354" s="1129">
        <v>44</v>
      </c>
      <c r="AI354" s="703">
        <v>30</v>
      </c>
      <c r="AJ354" s="1124">
        <v>0.7</v>
      </c>
      <c r="AK354" s="1122"/>
    </row>
    <row r="355" spans="1:37" ht="15" customHeight="1" x14ac:dyDescent="0.25">
      <c r="A355" s="1115">
        <v>9</v>
      </c>
      <c r="B355" s="703" t="s">
        <v>958</v>
      </c>
      <c r="C355" s="1143" t="s">
        <v>959</v>
      </c>
      <c r="D355" s="703" t="s">
        <v>29</v>
      </c>
      <c r="E355" s="703">
        <v>19</v>
      </c>
      <c r="F355" s="1118">
        <v>86</v>
      </c>
      <c r="G355" s="1140"/>
      <c r="H355" s="1186"/>
      <c r="I355" s="1186"/>
      <c r="J355" s="1112"/>
      <c r="K355" s="1112">
        <f t="shared" si="95"/>
        <v>0</v>
      </c>
      <c r="L355" s="1120"/>
      <c r="M355" s="1120"/>
      <c r="N355" s="1112">
        <v>12</v>
      </c>
      <c r="O355" s="1112">
        <f>SUM(L355:N355)</f>
        <v>12</v>
      </c>
      <c r="P355" s="1120"/>
      <c r="Q355" s="1120"/>
      <c r="R355" s="1120"/>
      <c r="S355" s="1120"/>
      <c r="T355" s="550"/>
      <c r="U355" s="550"/>
      <c r="V355" s="541"/>
      <c r="W355" s="541"/>
      <c r="X355" s="1112"/>
      <c r="Y355" s="1112"/>
      <c r="Z355" s="1112">
        <f t="shared" si="89"/>
        <v>12</v>
      </c>
      <c r="AA355" s="1112">
        <f t="shared" si="87"/>
        <v>12</v>
      </c>
      <c r="AB355" s="1121">
        <f>AH355/AI355*AA355/1000</f>
        <v>7.3125000000000004E-3</v>
      </c>
      <c r="AC355" s="1121">
        <f>AJ355*AA355/1000</f>
        <v>6.0000000000000001E-3</v>
      </c>
      <c r="AD355" s="1119"/>
      <c r="AE355" s="1122"/>
      <c r="AF355" s="1122"/>
      <c r="AG355" s="1122"/>
      <c r="AH355" s="1129">
        <v>39</v>
      </c>
      <c r="AI355" s="703">
        <v>64</v>
      </c>
      <c r="AJ355" s="1124">
        <v>0.5</v>
      </c>
      <c r="AK355" s="1122"/>
    </row>
    <row r="356" spans="1:37" ht="15" customHeight="1" x14ac:dyDescent="0.25">
      <c r="A356" s="1115">
        <v>10</v>
      </c>
      <c r="B356" s="703" t="s">
        <v>958</v>
      </c>
      <c r="C356" s="1133" t="s">
        <v>959</v>
      </c>
      <c r="D356" s="703" t="s">
        <v>29</v>
      </c>
      <c r="E356" s="703">
        <v>4</v>
      </c>
      <c r="F356" s="703">
        <v>87</v>
      </c>
      <c r="G356" s="1140"/>
      <c r="H356" s="1186"/>
      <c r="I356" s="1186"/>
      <c r="J356" s="1112">
        <v>3</v>
      </c>
      <c r="K356" s="1112">
        <f t="shared" si="95"/>
        <v>3</v>
      </c>
      <c r="L356" s="1120"/>
      <c r="M356" s="1120"/>
      <c r="N356" s="1112"/>
      <c r="O356" s="1120"/>
      <c r="P356" s="1120"/>
      <c r="Q356" s="1120"/>
      <c r="R356" s="1120"/>
      <c r="S356" s="1120"/>
      <c r="T356" s="1182"/>
      <c r="U356" s="1182"/>
      <c r="V356" s="1182"/>
      <c r="W356" s="1182"/>
      <c r="X356" s="1112"/>
      <c r="Y356" s="1112"/>
      <c r="Z356" s="1112">
        <f t="shared" si="89"/>
        <v>3</v>
      </c>
      <c r="AA356" s="1112">
        <f t="shared" si="87"/>
        <v>3</v>
      </c>
      <c r="AB356" s="1121">
        <f t="shared" ref="AB356:AB359" si="98">AH356/AI356*AA356/1000</f>
        <v>4.3999999999999994E-3</v>
      </c>
      <c r="AC356" s="1121">
        <f t="shared" ref="AC356:AC371" si="99">AJ356*AA356/1000</f>
        <v>2.0999999999999994E-3</v>
      </c>
      <c r="AD356" s="1119"/>
      <c r="AE356" s="1122"/>
      <c r="AF356" s="1122"/>
      <c r="AG356" s="1122"/>
      <c r="AH356" s="1129">
        <v>44</v>
      </c>
      <c r="AI356" s="703">
        <v>30</v>
      </c>
      <c r="AJ356" s="1124">
        <v>0.7</v>
      </c>
      <c r="AK356" s="1122"/>
    </row>
    <row r="357" spans="1:37" s="1132" customFormat="1" ht="15" customHeight="1" x14ac:dyDescent="0.25">
      <c r="A357" s="1134"/>
      <c r="B357" s="1135"/>
      <c r="C357" s="1136" t="s">
        <v>30</v>
      </c>
      <c r="D357" s="1119" t="s">
        <v>29</v>
      </c>
      <c r="E357" s="1119"/>
      <c r="F357" s="1119"/>
      <c r="G357" s="1140"/>
      <c r="H357" s="1186"/>
      <c r="I357" s="1186"/>
      <c r="J357" s="1186">
        <f>SUM(J347:J356)</f>
        <v>195</v>
      </c>
      <c r="K357" s="1186">
        <f>SUM(K347:K356)</f>
        <v>195</v>
      </c>
      <c r="L357" s="1186"/>
      <c r="M357" s="1186"/>
      <c r="N357" s="1186">
        <f>SUM(N347:N356)</f>
        <v>12</v>
      </c>
      <c r="O357" s="1186">
        <f>SUM(O347:O356)</f>
        <v>12</v>
      </c>
      <c r="P357" s="1186"/>
      <c r="Q357" s="1186"/>
      <c r="R357" s="1186"/>
      <c r="S357" s="1186"/>
      <c r="T357" s="1186"/>
      <c r="U357" s="1186"/>
      <c r="V357" s="1186"/>
      <c r="W357" s="1186"/>
      <c r="X357" s="1120"/>
      <c r="Y357" s="1120"/>
      <c r="Z357" s="1120">
        <f t="shared" si="89"/>
        <v>207</v>
      </c>
      <c r="AA357" s="1120">
        <f t="shared" si="87"/>
        <v>207</v>
      </c>
      <c r="AB357" s="1113">
        <f t="shared" si="98"/>
        <v>0.30359999999999998</v>
      </c>
      <c r="AC357" s="1113">
        <f t="shared" si="99"/>
        <v>0.14489999999999997</v>
      </c>
      <c r="AD357" s="1119"/>
      <c r="AE357" s="1122"/>
      <c r="AF357" s="1122"/>
      <c r="AG357" s="1122"/>
      <c r="AH357" s="1108">
        <v>44</v>
      </c>
      <c r="AI357" s="1119">
        <v>30</v>
      </c>
      <c r="AJ357" s="1137">
        <v>0.7</v>
      </c>
      <c r="AK357" s="1122"/>
    </row>
    <row r="358" spans="1:37" ht="15" customHeight="1" x14ac:dyDescent="0.25">
      <c r="A358" s="1115">
        <v>1</v>
      </c>
      <c r="B358" s="1123" t="s">
        <v>960</v>
      </c>
      <c r="C358" s="1143" t="s">
        <v>961</v>
      </c>
      <c r="D358" s="703" t="s">
        <v>29</v>
      </c>
      <c r="E358" s="703">
        <v>1</v>
      </c>
      <c r="F358" s="1118">
        <v>89</v>
      </c>
      <c r="G358" s="1140"/>
      <c r="H358" s="1186"/>
      <c r="I358" s="1186"/>
      <c r="J358" s="1112"/>
      <c r="K358" s="1112"/>
      <c r="L358" s="1120"/>
      <c r="M358" s="1120"/>
      <c r="N358" s="1112">
        <v>120</v>
      </c>
      <c r="O358" s="1112">
        <f>SUM(L358:N358)</f>
        <v>120</v>
      </c>
      <c r="P358" s="1120"/>
      <c r="Q358" s="1120"/>
      <c r="R358" s="1120"/>
      <c r="S358" s="1120"/>
      <c r="T358" s="550"/>
      <c r="U358" s="550"/>
      <c r="V358" s="541"/>
      <c r="W358" s="541"/>
      <c r="X358" s="1112"/>
      <c r="Y358" s="1112"/>
      <c r="Z358" s="1112">
        <f t="shared" si="89"/>
        <v>120</v>
      </c>
      <c r="AA358" s="1112">
        <f t="shared" si="87"/>
        <v>120</v>
      </c>
      <c r="AB358" s="1121">
        <f t="shared" si="98"/>
        <v>6.5000000000000002E-2</v>
      </c>
      <c r="AC358" s="1121">
        <f t="shared" si="99"/>
        <v>3.5999999999999997E-2</v>
      </c>
      <c r="AD358" s="1119"/>
      <c r="AE358" s="1122"/>
      <c r="AF358" s="1122"/>
      <c r="AG358" s="1122"/>
      <c r="AH358" s="1129">
        <v>52</v>
      </c>
      <c r="AI358" s="703">
        <v>96</v>
      </c>
      <c r="AJ358" s="1124">
        <v>0.3</v>
      </c>
      <c r="AK358" s="1122"/>
    </row>
    <row r="359" spans="1:37" s="1132" customFormat="1" ht="15" customHeight="1" x14ac:dyDescent="0.25">
      <c r="A359" s="1134"/>
      <c r="B359" s="1135"/>
      <c r="C359" s="1136" t="s">
        <v>30</v>
      </c>
      <c r="D359" s="1119" t="s">
        <v>29</v>
      </c>
      <c r="E359" s="1119"/>
      <c r="F359" s="1119"/>
      <c r="G359" s="1140"/>
      <c r="H359" s="1120"/>
      <c r="I359" s="1120"/>
      <c r="J359" s="1120"/>
      <c r="K359" s="1120"/>
      <c r="L359" s="1120"/>
      <c r="M359" s="1120"/>
      <c r="N359" s="1120">
        <f>SUM(N358)</f>
        <v>120</v>
      </c>
      <c r="O359" s="1120">
        <f>SUM(O358)</f>
        <v>120</v>
      </c>
      <c r="P359" s="1120"/>
      <c r="Q359" s="1120"/>
      <c r="R359" s="1120"/>
      <c r="S359" s="1120"/>
      <c r="T359" s="1120"/>
      <c r="U359" s="1120"/>
      <c r="V359" s="1120"/>
      <c r="W359" s="1120"/>
      <c r="X359" s="1120"/>
      <c r="Y359" s="1120"/>
      <c r="Z359" s="1120">
        <f t="shared" si="89"/>
        <v>120</v>
      </c>
      <c r="AA359" s="1120">
        <f t="shared" si="87"/>
        <v>120</v>
      </c>
      <c r="AB359" s="1113">
        <f t="shared" si="98"/>
        <v>6.5000000000000002E-2</v>
      </c>
      <c r="AC359" s="1113">
        <f t="shared" si="99"/>
        <v>3.5999999999999997E-2</v>
      </c>
      <c r="AD359" s="1119"/>
      <c r="AE359" s="1122"/>
      <c r="AF359" s="1122"/>
      <c r="AG359" s="1122"/>
      <c r="AH359" s="1108">
        <v>52</v>
      </c>
      <c r="AI359" s="1119">
        <v>96</v>
      </c>
      <c r="AJ359" s="1137">
        <v>0.3</v>
      </c>
      <c r="AK359" s="1122"/>
    </row>
    <row r="360" spans="1:37" s="1132" customFormat="1" ht="15" customHeight="1" x14ac:dyDescent="0.25">
      <c r="A360" s="1134"/>
      <c r="B360" s="1135"/>
      <c r="C360" s="1108" t="s">
        <v>860</v>
      </c>
      <c r="D360" s="1119"/>
      <c r="E360" s="1119"/>
      <c r="F360" s="1140"/>
      <c r="G360" s="1140"/>
      <c r="H360" s="1120"/>
      <c r="I360" s="1120"/>
      <c r="J360" s="1120"/>
      <c r="K360" s="1120"/>
      <c r="L360" s="1120"/>
      <c r="M360" s="1120"/>
      <c r="N360" s="1120"/>
      <c r="O360" s="1120"/>
      <c r="P360" s="1120"/>
      <c r="Q360" s="1120"/>
      <c r="R360" s="1120"/>
      <c r="S360" s="1120"/>
      <c r="T360" s="1120"/>
      <c r="U360" s="1120"/>
      <c r="V360" s="1120"/>
      <c r="W360" s="1120"/>
      <c r="X360" s="1120"/>
      <c r="Y360" s="1120"/>
      <c r="Z360" s="1120"/>
      <c r="AA360" s="1120"/>
      <c r="AB360" s="1113"/>
      <c r="AC360" s="1113"/>
      <c r="AD360" s="1119"/>
      <c r="AE360" s="1122"/>
      <c r="AF360" s="1122"/>
      <c r="AG360" s="1122"/>
      <c r="AH360" s="1108"/>
      <c r="AI360" s="1119"/>
      <c r="AJ360" s="1137"/>
      <c r="AK360" s="1122"/>
    </row>
    <row r="361" spans="1:37" s="1127" customFormat="1" ht="15" customHeight="1" x14ac:dyDescent="0.25">
      <c r="A361" s="1115">
        <v>1</v>
      </c>
      <c r="B361" s="1116"/>
      <c r="C361" s="1133" t="s">
        <v>997</v>
      </c>
      <c r="D361" s="703" t="s">
        <v>29</v>
      </c>
      <c r="E361" s="703">
        <v>2</v>
      </c>
      <c r="F361" s="1118">
        <v>58</v>
      </c>
      <c r="G361" s="1119"/>
      <c r="H361" s="1120"/>
      <c r="I361" s="1120"/>
      <c r="J361" s="1112">
        <v>43</v>
      </c>
      <c r="K361" s="1112">
        <f>SUM(J361,,)</f>
        <v>43</v>
      </c>
      <c r="L361" s="1120"/>
      <c r="M361" s="1120"/>
      <c r="N361" s="1112">
        <v>45</v>
      </c>
      <c r="O361" s="318">
        <f>L361+M361+N361</f>
        <v>45</v>
      </c>
      <c r="P361" s="1120"/>
      <c r="Q361" s="1120"/>
      <c r="R361" s="1120"/>
      <c r="S361" s="1120"/>
      <c r="T361" s="318"/>
      <c r="U361" s="318"/>
      <c r="V361" s="318"/>
      <c r="W361" s="318"/>
      <c r="X361" s="1112"/>
      <c r="Y361" s="1112"/>
      <c r="Z361" s="1112">
        <f t="shared" ref="Z361:AA366" si="100">J361+N361+R361+V361</f>
        <v>88</v>
      </c>
      <c r="AA361" s="1112">
        <f t="shared" si="100"/>
        <v>88</v>
      </c>
      <c r="AB361" s="1121">
        <f>(AA361*AI361/1000)/AI361</f>
        <v>8.8000000000000009E-2</v>
      </c>
      <c r="AC361" s="1121">
        <f>AA361*AJ361/1000</f>
        <v>2.64E-2</v>
      </c>
      <c r="AD361" s="1119"/>
      <c r="AE361" s="1122"/>
      <c r="AF361" s="1122"/>
      <c r="AG361" s="1122"/>
      <c r="AH361" s="1129">
        <v>22</v>
      </c>
      <c r="AI361" s="703">
        <v>192</v>
      </c>
      <c r="AJ361" s="1124">
        <v>0.3</v>
      </c>
      <c r="AK361" s="1122"/>
    </row>
    <row r="362" spans="1:37" s="1127" customFormat="1" ht="15" customHeight="1" x14ac:dyDescent="0.25">
      <c r="A362" s="1115">
        <v>2</v>
      </c>
      <c r="B362" s="1116"/>
      <c r="C362" s="1133" t="s">
        <v>997</v>
      </c>
      <c r="D362" s="703" t="s">
        <v>29</v>
      </c>
      <c r="E362" s="703">
        <v>1</v>
      </c>
      <c r="F362" s="1118">
        <v>59</v>
      </c>
      <c r="G362" s="1119"/>
      <c r="H362" s="1120"/>
      <c r="I362" s="1120"/>
      <c r="J362" s="1112">
        <v>240</v>
      </c>
      <c r="K362" s="1112">
        <f>SUM(J362,,)</f>
        <v>240</v>
      </c>
      <c r="L362" s="1120"/>
      <c r="M362" s="1120"/>
      <c r="N362" s="1112"/>
      <c r="O362" s="1112"/>
      <c r="P362" s="1120"/>
      <c r="Q362" s="1120"/>
      <c r="R362" s="1120"/>
      <c r="S362" s="1120"/>
      <c r="T362" s="318"/>
      <c r="U362" s="318"/>
      <c r="V362" s="318"/>
      <c r="W362" s="318"/>
      <c r="X362" s="1112"/>
      <c r="Y362" s="1112"/>
      <c r="Z362" s="1112">
        <f t="shared" si="100"/>
        <v>240</v>
      </c>
      <c r="AA362" s="1112">
        <f t="shared" si="100"/>
        <v>240</v>
      </c>
      <c r="AB362" s="1121">
        <f>(AA362*AI362/1000)/AI362</f>
        <v>0.24</v>
      </c>
      <c r="AC362" s="1121">
        <f>AA362*AJ362/1000</f>
        <v>7.1999999999999995E-2</v>
      </c>
      <c r="AD362" s="1119"/>
      <c r="AE362" s="1122"/>
      <c r="AF362" s="1122"/>
      <c r="AG362" s="1122"/>
      <c r="AH362" s="1129">
        <v>22</v>
      </c>
      <c r="AI362" s="703">
        <v>192</v>
      </c>
      <c r="AJ362" s="1124">
        <v>0.3</v>
      </c>
      <c r="AK362" s="1122"/>
    </row>
    <row r="363" spans="1:37" s="1127" customFormat="1" ht="15" customHeight="1" x14ac:dyDescent="0.25">
      <c r="A363" s="1115">
        <v>3</v>
      </c>
      <c r="B363" s="1116"/>
      <c r="C363" s="1133" t="s">
        <v>997</v>
      </c>
      <c r="D363" s="703" t="s">
        <v>29</v>
      </c>
      <c r="E363" s="703">
        <v>1</v>
      </c>
      <c r="F363" s="1118">
        <v>60</v>
      </c>
      <c r="G363" s="1119"/>
      <c r="H363" s="1120"/>
      <c r="I363" s="1120"/>
      <c r="J363" s="1112">
        <v>1680</v>
      </c>
      <c r="K363" s="1112">
        <f>SUM(J363,,)</f>
        <v>1680</v>
      </c>
      <c r="L363" s="1120"/>
      <c r="M363" s="1120"/>
      <c r="N363" s="1112">
        <v>96</v>
      </c>
      <c r="O363" s="318">
        <f>L363+M363+N363</f>
        <v>96</v>
      </c>
      <c r="P363" s="1120"/>
      <c r="Q363" s="1120"/>
      <c r="R363" s="1120"/>
      <c r="S363" s="1120"/>
      <c r="T363" s="318"/>
      <c r="U363" s="318"/>
      <c r="V363" s="318"/>
      <c r="W363" s="318"/>
      <c r="X363" s="1112"/>
      <c r="Y363" s="1112"/>
      <c r="Z363" s="1112">
        <f t="shared" si="100"/>
        <v>1776</v>
      </c>
      <c r="AA363" s="1112">
        <f t="shared" si="100"/>
        <v>1776</v>
      </c>
      <c r="AB363" s="1121">
        <f>(AA363*AI363/1000)/AI363</f>
        <v>1.776</v>
      </c>
      <c r="AC363" s="1121">
        <f>AA363*AJ363/1000</f>
        <v>0.53279999999999994</v>
      </c>
      <c r="AD363" s="1119"/>
      <c r="AE363" s="1122"/>
      <c r="AF363" s="1122"/>
      <c r="AG363" s="1122"/>
      <c r="AH363" s="1129">
        <v>22</v>
      </c>
      <c r="AI363" s="703">
        <v>192</v>
      </c>
      <c r="AJ363" s="1124">
        <v>0.3</v>
      </c>
      <c r="AK363" s="1122"/>
    </row>
    <row r="364" spans="1:37" s="1127" customFormat="1" ht="15" customHeight="1" x14ac:dyDescent="0.25">
      <c r="A364" s="1134"/>
      <c r="B364" s="1139"/>
      <c r="C364" s="1136" t="s">
        <v>30</v>
      </c>
      <c r="D364" s="1119" t="s">
        <v>29</v>
      </c>
      <c r="E364" s="1119"/>
      <c r="F364" s="1140"/>
      <c r="G364" s="1119"/>
      <c r="H364" s="1120"/>
      <c r="I364" s="1120"/>
      <c r="J364" s="1120">
        <f>SUM(J361:J363)</f>
        <v>1963</v>
      </c>
      <c r="K364" s="1120">
        <f>SUM(J364,,)</f>
        <v>1963</v>
      </c>
      <c r="L364" s="1120"/>
      <c r="M364" s="1120"/>
      <c r="N364" s="1120">
        <f>SUM(N361:N363)</f>
        <v>141</v>
      </c>
      <c r="O364" s="1120">
        <f>SUM(O361:O363)</f>
        <v>141</v>
      </c>
      <c r="P364" s="1120"/>
      <c r="Q364" s="1120"/>
      <c r="R364" s="1120"/>
      <c r="S364" s="1120"/>
      <c r="T364" s="367"/>
      <c r="U364" s="367"/>
      <c r="V364" s="367"/>
      <c r="W364" s="367"/>
      <c r="X364" s="1120"/>
      <c r="Y364" s="1120"/>
      <c r="Z364" s="1120">
        <f t="shared" si="100"/>
        <v>2104</v>
      </c>
      <c r="AA364" s="1120">
        <f t="shared" si="100"/>
        <v>2104</v>
      </c>
      <c r="AB364" s="1113">
        <f>(AA364*AI364/1000)/AI364</f>
        <v>2.1040000000000001</v>
      </c>
      <c r="AC364" s="1113">
        <f>AJ364*AA364/1000</f>
        <v>0.63119999999999998</v>
      </c>
      <c r="AD364" s="1119"/>
      <c r="AE364" s="1122"/>
      <c r="AF364" s="1122"/>
      <c r="AG364" s="1122"/>
      <c r="AH364" s="1108">
        <v>22</v>
      </c>
      <c r="AI364" s="1119">
        <v>192</v>
      </c>
      <c r="AJ364" s="1137">
        <v>0.3</v>
      </c>
      <c r="AK364" s="1122"/>
    </row>
    <row r="365" spans="1:37" s="1127" customFormat="1" ht="15" customHeight="1" x14ac:dyDescent="0.25">
      <c r="A365" s="1115">
        <v>1</v>
      </c>
      <c r="B365" s="1143"/>
      <c r="C365" s="1133" t="s">
        <v>998</v>
      </c>
      <c r="D365" s="703" t="s">
        <v>29</v>
      </c>
      <c r="E365" s="703">
        <v>2</v>
      </c>
      <c r="F365" s="1118">
        <v>70</v>
      </c>
      <c r="G365" s="1119"/>
      <c r="H365" s="1120"/>
      <c r="I365" s="1120"/>
      <c r="J365" s="1112"/>
      <c r="K365" s="1112"/>
      <c r="L365" s="1120"/>
      <c r="M365" s="1120"/>
      <c r="N365" s="1112">
        <v>8</v>
      </c>
      <c r="O365" s="318">
        <f>L365+M365+N365</f>
        <v>8</v>
      </c>
      <c r="P365" s="1120"/>
      <c r="Q365" s="1120"/>
      <c r="R365" s="1120"/>
      <c r="S365" s="1120"/>
      <c r="T365" s="318"/>
      <c r="U365" s="318"/>
      <c r="V365" s="318"/>
      <c r="W365" s="318"/>
      <c r="X365" s="1112"/>
      <c r="Y365" s="1112"/>
      <c r="Z365" s="1112">
        <f t="shared" si="100"/>
        <v>8</v>
      </c>
      <c r="AA365" s="1112">
        <f t="shared" si="100"/>
        <v>8</v>
      </c>
      <c r="AB365" s="1121">
        <f t="shared" ref="AB365:AB366" si="101">(AA365*AI365/1000)/AI365</f>
        <v>8.0000000000000002E-3</v>
      </c>
      <c r="AC365" s="1121">
        <f>AJ365*AA365/1000</f>
        <v>2.3999999999999998E-3</v>
      </c>
      <c r="AD365" s="1119"/>
      <c r="AE365" s="1122"/>
      <c r="AF365" s="1122"/>
      <c r="AG365" s="1122"/>
      <c r="AH365" s="1129">
        <v>22</v>
      </c>
      <c r="AI365" s="703">
        <v>288</v>
      </c>
      <c r="AJ365" s="1124">
        <v>0.3</v>
      </c>
      <c r="AK365" s="1122"/>
    </row>
    <row r="366" spans="1:37" s="1127" customFormat="1" ht="15" customHeight="1" x14ac:dyDescent="0.25">
      <c r="A366" s="1115">
        <v>2</v>
      </c>
      <c r="B366" s="1143"/>
      <c r="C366" s="1133" t="s">
        <v>998</v>
      </c>
      <c r="D366" s="703" t="s">
        <v>29</v>
      </c>
      <c r="E366" s="703">
        <v>6</v>
      </c>
      <c r="F366" s="1118">
        <v>70</v>
      </c>
      <c r="G366" s="1119"/>
      <c r="H366" s="1120"/>
      <c r="I366" s="1120"/>
      <c r="J366" s="1112"/>
      <c r="K366" s="1112"/>
      <c r="L366" s="1120"/>
      <c r="M366" s="1120"/>
      <c r="N366" s="1112">
        <v>2</v>
      </c>
      <c r="O366" s="318">
        <f>L366+M366+N366</f>
        <v>2</v>
      </c>
      <c r="P366" s="1120"/>
      <c r="Q366" s="1120"/>
      <c r="R366" s="1120"/>
      <c r="S366" s="1120"/>
      <c r="T366" s="318"/>
      <c r="U366" s="318"/>
      <c r="V366" s="318"/>
      <c r="W366" s="318"/>
      <c r="X366" s="1112"/>
      <c r="Y366" s="1112"/>
      <c r="Z366" s="1112">
        <f t="shared" si="100"/>
        <v>2</v>
      </c>
      <c r="AA366" s="1112">
        <f t="shared" si="100"/>
        <v>2</v>
      </c>
      <c r="AB366" s="1121">
        <f t="shared" si="101"/>
        <v>2E-3</v>
      </c>
      <c r="AC366" s="1121">
        <f>AJ366*AA366/1000</f>
        <v>5.9999999999999995E-4</v>
      </c>
      <c r="AD366" s="1119"/>
      <c r="AE366" s="1122"/>
      <c r="AF366" s="1122"/>
      <c r="AG366" s="1122"/>
      <c r="AH366" s="1129">
        <v>22</v>
      </c>
      <c r="AI366" s="703">
        <v>288</v>
      </c>
      <c r="AJ366" s="1124">
        <v>0.3</v>
      </c>
      <c r="AK366" s="1122"/>
    </row>
    <row r="367" spans="1:37" s="1127" customFormat="1" ht="15" customHeight="1" x14ac:dyDescent="0.25">
      <c r="A367" s="1115">
        <v>3</v>
      </c>
      <c r="B367" s="1143"/>
      <c r="C367" s="1133" t="s">
        <v>998</v>
      </c>
      <c r="D367" s="703" t="s">
        <v>29</v>
      </c>
      <c r="E367" s="703">
        <v>1</v>
      </c>
      <c r="F367" s="1118">
        <v>74</v>
      </c>
      <c r="G367" s="703">
        <v>33</v>
      </c>
      <c r="H367" s="1120"/>
      <c r="I367" s="1120"/>
      <c r="J367" s="1112">
        <v>144</v>
      </c>
      <c r="K367" s="1112">
        <f>SUM(J367,,)</f>
        <v>144</v>
      </c>
      <c r="L367" s="1120"/>
      <c r="M367" s="1120"/>
      <c r="N367" s="1112"/>
      <c r="O367" s="318"/>
      <c r="P367" s="1120"/>
      <c r="Q367" s="1120"/>
      <c r="R367" s="1120"/>
      <c r="S367" s="1120"/>
      <c r="T367" s="318"/>
      <c r="U367" s="318"/>
      <c r="V367" s="318"/>
      <c r="W367" s="318"/>
      <c r="X367" s="1112"/>
      <c r="Y367" s="1112"/>
      <c r="Z367" s="1112">
        <f t="shared" si="89"/>
        <v>144</v>
      </c>
      <c r="AA367" s="1112">
        <f t="shared" si="89"/>
        <v>144</v>
      </c>
      <c r="AB367" s="1121">
        <f t="shared" ref="AB367:AB385" si="102">(AA367*AI367/1000)/AI367</f>
        <v>0.14400000000000002</v>
      </c>
      <c r="AC367" s="1121">
        <f t="shared" si="99"/>
        <v>4.3199999999999995E-2</v>
      </c>
      <c r="AD367" s="1119"/>
      <c r="AE367" s="1529"/>
      <c r="AF367" s="1529"/>
      <c r="AG367" s="1529"/>
      <c r="AH367" s="1530">
        <v>22</v>
      </c>
      <c r="AI367" s="703">
        <v>288</v>
      </c>
      <c r="AJ367" s="1124">
        <v>0.3</v>
      </c>
      <c r="AK367" s="1122"/>
    </row>
    <row r="368" spans="1:37" s="1127" customFormat="1" ht="15" customHeight="1" x14ac:dyDescent="0.25">
      <c r="A368" s="312">
        <v>4</v>
      </c>
      <c r="B368" s="581"/>
      <c r="C368" s="1133" t="s">
        <v>998</v>
      </c>
      <c r="D368" s="1128" t="s">
        <v>29</v>
      </c>
      <c r="E368" s="1530">
        <v>1</v>
      </c>
      <c r="F368" s="1530">
        <v>75</v>
      </c>
      <c r="G368" s="312">
        <v>33</v>
      </c>
      <c r="H368" s="1531"/>
      <c r="I368" s="1531"/>
      <c r="J368" s="318">
        <v>216</v>
      </c>
      <c r="K368" s="318">
        <f>SUM(H368:J368)</f>
        <v>216</v>
      </c>
      <c r="L368" s="1531"/>
      <c r="M368" s="1531"/>
      <c r="N368" s="318"/>
      <c r="O368" s="318"/>
      <c r="P368" s="1531"/>
      <c r="Q368" s="1531"/>
      <c r="R368" s="318"/>
      <c r="S368" s="318"/>
      <c r="T368" s="318"/>
      <c r="U368" s="318"/>
      <c r="V368" s="318"/>
      <c r="W368" s="318"/>
      <c r="X368" s="1112"/>
      <c r="Y368" s="1112">
        <f>I368+M368+Q368+U368</f>
        <v>0</v>
      </c>
      <c r="Z368" s="1112">
        <f t="shared" ref="Z368:AA383" si="103">J368+N368+R368+V368</f>
        <v>216</v>
      </c>
      <c r="AA368" s="1112">
        <f t="shared" si="103"/>
        <v>216</v>
      </c>
      <c r="AB368" s="1121">
        <f t="shared" si="102"/>
        <v>0.216</v>
      </c>
      <c r="AC368" s="1121">
        <f t="shared" si="99"/>
        <v>6.4799999999999996E-2</v>
      </c>
      <c r="AD368" s="312"/>
      <c r="AE368" s="312"/>
      <c r="AF368" s="679"/>
      <c r="AG368" s="679"/>
      <c r="AH368" s="312">
        <v>22</v>
      </c>
      <c r="AI368" s="312">
        <v>288</v>
      </c>
      <c r="AJ368" s="1131">
        <v>0.3</v>
      </c>
      <c r="AK368" s="1122"/>
    </row>
    <row r="369" spans="1:37" s="1214" customFormat="1" ht="15" customHeight="1" x14ac:dyDescent="0.25">
      <c r="A369" s="1115">
        <v>5</v>
      </c>
      <c r="B369" s="581"/>
      <c r="C369" s="1133" t="s">
        <v>998</v>
      </c>
      <c r="D369" s="1128" t="s">
        <v>29</v>
      </c>
      <c r="E369" s="1129">
        <v>1</v>
      </c>
      <c r="F369" s="1129">
        <v>73</v>
      </c>
      <c r="G369" s="312">
        <v>33</v>
      </c>
      <c r="H369" s="1130"/>
      <c r="I369" s="1130"/>
      <c r="J369" s="318"/>
      <c r="K369" s="318"/>
      <c r="L369" s="1130"/>
      <c r="M369" s="1130"/>
      <c r="N369" s="318">
        <v>73</v>
      </c>
      <c r="O369" s="318">
        <f>L369+M369+N369</f>
        <v>73</v>
      </c>
      <c r="P369" s="1130"/>
      <c r="Q369" s="1130"/>
      <c r="R369" s="318"/>
      <c r="S369" s="318"/>
      <c r="T369" s="318"/>
      <c r="U369" s="318"/>
      <c r="V369" s="318"/>
      <c r="W369" s="318"/>
      <c r="X369" s="1112"/>
      <c r="Y369" s="1112">
        <f>I369+M369+Q369+U369</f>
        <v>0</v>
      </c>
      <c r="Z369" s="1112">
        <f t="shared" si="103"/>
        <v>73</v>
      </c>
      <c r="AA369" s="1112">
        <f t="shared" si="103"/>
        <v>73</v>
      </c>
      <c r="AB369" s="1121">
        <f t="shared" si="102"/>
        <v>7.3000000000000009E-2</v>
      </c>
      <c r="AC369" s="1121">
        <f t="shared" si="99"/>
        <v>2.1899999999999999E-2</v>
      </c>
      <c r="AD369" s="312"/>
      <c r="AE369" s="312"/>
      <c r="AF369" s="679"/>
      <c r="AG369" s="679"/>
      <c r="AH369" s="312">
        <v>22</v>
      </c>
      <c r="AI369" s="312">
        <v>288</v>
      </c>
      <c r="AJ369" s="1131">
        <v>0.3</v>
      </c>
      <c r="AK369" s="704"/>
    </row>
    <row r="370" spans="1:37" s="1214" customFormat="1" ht="15" customHeight="1" x14ac:dyDescent="0.25">
      <c r="A370" s="312">
        <v>6</v>
      </c>
      <c r="B370" s="581"/>
      <c r="C370" s="1133" t="s">
        <v>998</v>
      </c>
      <c r="D370" s="1128" t="s">
        <v>29</v>
      </c>
      <c r="E370" s="1129">
        <v>3</v>
      </c>
      <c r="F370" s="1129">
        <v>88</v>
      </c>
      <c r="G370" s="1110"/>
      <c r="H370" s="1130"/>
      <c r="I370" s="1130"/>
      <c r="J370" s="318">
        <v>360</v>
      </c>
      <c r="K370" s="318">
        <f>SUM(H370:J370)</f>
        <v>360</v>
      </c>
      <c r="L370" s="1130"/>
      <c r="M370" s="1130"/>
      <c r="N370" s="318"/>
      <c r="O370" s="318">
        <f t="shared" ref="O370" si="104">L370+M370+N370</f>
        <v>0</v>
      </c>
      <c r="P370" s="1130"/>
      <c r="Q370" s="1130"/>
      <c r="R370" s="318"/>
      <c r="S370" s="318"/>
      <c r="T370" s="318"/>
      <c r="U370" s="318"/>
      <c r="V370" s="318"/>
      <c r="W370" s="318"/>
      <c r="X370" s="1112">
        <f t="shared" ref="X370" si="105">H370+L370+P370+T370</f>
        <v>0</v>
      </c>
      <c r="Y370" s="1112"/>
      <c r="Z370" s="1112">
        <f t="shared" si="103"/>
        <v>360</v>
      </c>
      <c r="AA370" s="1112">
        <f t="shared" si="103"/>
        <v>360</v>
      </c>
      <c r="AB370" s="1121">
        <f t="shared" si="102"/>
        <v>0.36000000000000004</v>
      </c>
      <c r="AC370" s="1121">
        <f t="shared" si="99"/>
        <v>0.108</v>
      </c>
      <c r="AD370" s="312"/>
      <c r="AE370" s="312"/>
      <c r="AF370" s="679"/>
      <c r="AG370" s="679"/>
      <c r="AH370" s="312">
        <v>22</v>
      </c>
      <c r="AI370" s="312">
        <v>288</v>
      </c>
      <c r="AJ370" s="1131">
        <v>0.3</v>
      </c>
      <c r="AK370" s="704"/>
    </row>
    <row r="371" spans="1:37" s="1214" customFormat="1" ht="15" customHeight="1" x14ac:dyDescent="0.25">
      <c r="A371" s="1115">
        <v>7</v>
      </c>
      <c r="B371" s="1116"/>
      <c r="C371" s="1133" t="s">
        <v>998</v>
      </c>
      <c r="D371" s="703" t="s">
        <v>29</v>
      </c>
      <c r="E371" s="703">
        <v>0</v>
      </c>
      <c r="F371" s="1118">
        <v>0</v>
      </c>
      <c r="G371" s="1119"/>
      <c r="H371" s="1112"/>
      <c r="I371" s="1120"/>
      <c r="J371" s="1112">
        <v>373</v>
      </c>
      <c r="K371" s="1112">
        <f>SUM(J371,,)</f>
        <v>373</v>
      </c>
      <c r="L371" s="1120"/>
      <c r="M371" s="1120"/>
      <c r="N371" s="1112"/>
      <c r="O371" s="318"/>
      <c r="P371" s="1120"/>
      <c r="Q371" s="1120"/>
      <c r="R371" s="1120"/>
      <c r="S371" s="1120"/>
      <c r="T371" s="318"/>
      <c r="U371" s="318"/>
      <c r="V371" s="318"/>
      <c r="W371" s="318"/>
      <c r="X371" s="1112"/>
      <c r="Y371" s="1112"/>
      <c r="Z371" s="1112">
        <f t="shared" si="103"/>
        <v>373</v>
      </c>
      <c r="AA371" s="1112">
        <f t="shared" si="103"/>
        <v>373</v>
      </c>
      <c r="AB371" s="1121">
        <f t="shared" si="102"/>
        <v>0.373</v>
      </c>
      <c r="AC371" s="1121">
        <f t="shared" si="99"/>
        <v>0.11189999999999999</v>
      </c>
      <c r="AD371" s="1119"/>
      <c r="AE371" s="1122"/>
      <c r="AF371" s="1122"/>
      <c r="AG371" s="1122"/>
      <c r="AH371" s="1129">
        <v>22</v>
      </c>
      <c r="AI371" s="703">
        <v>288</v>
      </c>
      <c r="AJ371" s="1124">
        <v>0.3</v>
      </c>
      <c r="AK371" s="1122"/>
    </row>
    <row r="372" spans="1:37" s="1127" customFormat="1" ht="15" customHeight="1" x14ac:dyDescent="0.25">
      <c r="A372" s="312"/>
      <c r="B372" s="581"/>
      <c r="C372" s="1133"/>
      <c r="D372" s="1128"/>
      <c r="E372" s="1530"/>
      <c r="F372" s="1530"/>
      <c r="G372" s="312"/>
      <c r="H372" s="1531"/>
      <c r="I372" s="1531"/>
      <c r="J372" s="318"/>
      <c r="K372" s="318"/>
      <c r="L372" s="1531"/>
      <c r="M372" s="1531"/>
      <c r="N372" s="318"/>
      <c r="O372" s="318"/>
      <c r="P372" s="1531"/>
      <c r="Q372" s="1531"/>
      <c r="R372" s="318"/>
      <c r="S372" s="318"/>
      <c r="T372" s="318"/>
      <c r="U372" s="318"/>
      <c r="V372" s="318"/>
      <c r="W372" s="318"/>
      <c r="X372" s="1112"/>
      <c r="Y372" s="1112"/>
      <c r="Z372" s="1112"/>
      <c r="AA372" s="1112"/>
      <c r="AB372" s="1121"/>
      <c r="AC372" s="1121"/>
      <c r="AD372" s="312"/>
      <c r="AE372" s="312"/>
      <c r="AF372" s="679"/>
      <c r="AG372" s="679"/>
      <c r="AH372" s="312"/>
      <c r="AI372" s="312"/>
      <c r="AJ372" s="1131"/>
      <c r="AK372" s="1122"/>
    </row>
    <row r="373" spans="1:37" s="1127" customFormat="1" ht="15" customHeight="1" x14ac:dyDescent="0.25">
      <c r="A373" s="325"/>
      <c r="B373" s="581"/>
      <c r="C373" s="1532" t="s">
        <v>30</v>
      </c>
      <c r="D373" s="1109" t="s">
        <v>29</v>
      </c>
      <c r="E373" s="1533"/>
      <c r="F373" s="1533"/>
      <c r="G373" s="1110"/>
      <c r="H373" s="1534">
        <f>SUM(H367:H368)</f>
        <v>0</v>
      </c>
      <c r="I373" s="1534"/>
      <c r="J373" s="1534">
        <f t="shared" ref="J373:M373" si="106">SUM(J367:J368)</f>
        <v>360</v>
      </c>
      <c r="K373" s="1534">
        <f t="shared" si="106"/>
        <v>360</v>
      </c>
      <c r="L373" s="1534">
        <f t="shared" si="106"/>
        <v>0</v>
      </c>
      <c r="M373" s="1534">
        <f t="shared" si="106"/>
        <v>0</v>
      </c>
      <c r="N373" s="1534">
        <f>SUM(N365:N371)</f>
        <v>83</v>
      </c>
      <c r="O373" s="1534">
        <f>SUM(O365:O371)</f>
        <v>83</v>
      </c>
      <c r="P373" s="1534"/>
      <c r="Q373" s="1534"/>
      <c r="R373" s="1534"/>
      <c r="S373" s="1534"/>
      <c r="T373" s="1534"/>
      <c r="U373" s="1534"/>
      <c r="V373" s="1534"/>
      <c r="W373" s="1534"/>
      <c r="X373" s="1120">
        <f>H373+L373+P373+T373</f>
        <v>0</v>
      </c>
      <c r="Y373" s="1120">
        <f>I373+M373+Q373+U373</f>
        <v>0</v>
      </c>
      <c r="Z373" s="1120">
        <f t="shared" si="103"/>
        <v>443</v>
      </c>
      <c r="AA373" s="1120">
        <f t="shared" si="103"/>
        <v>443</v>
      </c>
      <c r="AB373" s="1535">
        <f>SUM(AB367:AB368)</f>
        <v>0.36</v>
      </c>
      <c r="AC373" s="1535">
        <f>SUM(AC367:AC368)</f>
        <v>0.10799999999999998</v>
      </c>
      <c r="AD373" s="325"/>
      <c r="AE373" s="325"/>
      <c r="AF373" s="582"/>
      <c r="AG373" s="582"/>
      <c r="AH373" s="325">
        <v>22</v>
      </c>
      <c r="AI373" s="325">
        <v>288</v>
      </c>
      <c r="AJ373" s="741">
        <v>0.3</v>
      </c>
      <c r="AK373" s="1122"/>
    </row>
    <row r="374" spans="1:37" s="1127" customFormat="1" ht="15" customHeight="1" x14ac:dyDescent="0.25">
      <c r="A374" s="1115">
        <v>1</v>
      </c>
      <c r="B374" s="1116"/>
      <c r="C374" s="1133" t="s">
        <v>999</v>
      </c>
      <c r="D374" s="703" t="s">
        <v>29</v>
      </c>
      <c r="E374" s="703">
        <v>37</v>
      </c>
      <c r="F374" s="1118">
        <v>55</v>
      </c>
      <c r="G374" s="703">
        <v>255</v>
      </c>
      <c r="H374" s="1120"/>
      <c r="I374" s="1120"/>
      <c r="J374" s="1112">
        <v>12</v>
      </c>
      <c r="K374" s="1112">
        <f>SUM(J374,,)</f>
        <v>12</v>
      </c>
      <c r="L374" s="1120"/>
      <c r="M374" s="1120"/>
      <c r="N374" s="1112"/>
      <c r="O374" s="1112"/>
      <c r="P374" s="1120"/>
      <c r="Q374" s="1120"/>
      <c r="R374" s="1120"/>
      <c r="S374" s="1120"/>
      <c r="T374" s="318"/>
      <c r="U374" s="318"/>
      <c r="V374" s="318"/>
      <c r="W374" s="318"/>
      <c r="X374" s="1112"/>
      <c r="Y374" s="1112"/>
      <c r="Z374" s="1112">
        <f t="shared" si="103"/>
        <v>12</v>
      </c>
      <c r="AA374" s="1112">
        <f t="shared" si="103"/>
        <v>12</v>
      </c>
      <c r="AB374" s="1121">
        <f t="shared" si="102"/>
        <v>1.2E-2</v>
      </c>
      <c r="AC374" s="1121">
        <f>AJ374*AA374/1000</f>
        <v>3.5999999999999995E-3</v>
      </c>
      <c r="AD374" s="1119"/>
      <c r="AE374" s="1529"/>
      <c r="AF374" s="1529"/>
      <c r="AG374" s="1529"/>
      <c r="AH374" s="1530">
        <v>33</v>
      </c>
      <c r="AI374" s="703">
        <v>88</v>
      </c>
      <c r="AJ374" s="1124">
        <v>0.3</v>
      </c>
      <c r="AK374" s="1122"/>
    </row>
    <row r="375" spans="1:37" s="1127" customFormat="1" ht="15" customHeight="1" x14ac:dyDescent="0.25">
      <c r="A375" s="1115">
        <v>2</v>
      </c>
      <c r="B375" s="1116"/>
      <c r="C375" s="1133" t="s">
        <v>999</v>
      </c>
      <c r="D375" s="703" t="s">
        <v>29</v>
      </c>
      <c r="E375" s="703">
        <v>10</v>
      </c>
      <c r="F375" s="1118">
        <v>57</v>
      </c>
      <c r="G375" s="703">
        <v>255</v>
      </c>
      <c r="H375" s="1120"/>
      <c r="I375" s="1120"/>
      <c r="J375" s="1112">
        <v>184</v>
      </c>
      <c r="K375" s="1112">
        <f>SUM(J375,,)</f>
        <v>184</v>
      </c>
      <c r="L375" s="1120"/>
      <c r="M375" s="1120"/>
      <c r="N375" s="1112"/>
      <c r="O375" s="1112"/>
      <c r="P375" s="1120"/>
      <c r="Q375" s="1120"/>
      <c r="R375" s="1120"/>
      <c r="S375" s="1120"/>
      <c r="T375" s="318"/>
      <c r="U375" s="318"/>
      <c r="V375" s="318"/>
      <c r="W375" s="318"/>
      <c r="X375" s="1112"/>
      <c r="Y375" s="1112"/>
      <c r="Z375" s="1112">
        <f t="shared" si="103"/>
        <v>184</v>
      </c>
      <c r="AA375" s="1112">
        <f t="shared" si="103"/>
        <v>184</v>
      </c>
      <c r="AB375" s="1121">
        <f t="shared" si="102"/>
        <v>0.184</v>
      </c>
      <c r="AC375" s="1121">
        <f>AJ375*AA375/1000</f>
        <v>5.5199999999999999E-2</v>
      </c>
      <c r="AD375" s="1119"/>
      <c r="AE375" s="1529"/>
      <c r="AF375" s="1529"/>
      <c r="AG375" s="1529"/>
      <c r="AH375" s="1530">
        <v>33</v>
      </c>
      <c r="AI375" s="703">
        <v>88</v>
      </c>
      <c r="AJ375" s="1124">
        <v>0.3</v>
      </c>
      <c r="AK375" s="1122"/>
    </row>
    <row r="376" spans="1:37" s="1127" customFormat="1" ht="15" customHeight="1" x14ac:dyDescent="0.25">
      <c r="A376" s="1115">
        <v>3</v>
      </c>
      <c r="B376" s="1116"/>
      <c r="C376" s="1133" t="s">
        <v>999</v>
      </c>
      <c r="D376" s="703" t="s">
        <v>29</v>
      </c>
      <c r="E376" s="703">
        <v>28</v>
      </c>
      <c r="F376" s="1118">
        <v>57</v>
      </c>
      <c r="G376" s="703">
        <v>255</v>
      </c>
      <c r="H376" s="1120"/>
      <c r="I376" s="1120"/>
      <c r="J376" s="1112">
        <v>949</v>
      </c>
      <c r="K376" s="1112">
        <f t="shared" ref="K376:K384" si="107">SUM(J376,,)</f>
        <v>949</v>
      </c>
      <c r="L376" s="1120"/>
      <c r="M376" s="1120"/>
      <c r="N376" s="1112"/>
      <c r="O376" s="1112"/>
      <c r="P376" s="1120"/>
      <c r="Q376" s="1120"/>
      <c r="R376" s="1120"/>
      <c r="S376" s="1120"/>
      <c r="T376" s="318"/>
      <c r="U376" s="318"/>
      <c r="V376" s="318"/>
      <c r="W376" s="318"/>
      <c r="X376" s="1112"/>
      <c r="Y376" s="1112"/>
      <c r="Z376" s="1112">
        <f t="shared" si="103"/>
        <v>949</v>
      </c>
      <c r="AA376" s="1112">
        <f t="shared" si="103"/>
        <v>949</v>
      </c>
      <c r="AB376" s="1121">
        <f t="shared" si="102"/>
        <v>0.94899999999999995</v>
      </c>
      <c r="AC376" s="1121">
        <f t="shared" ref="AC376:AC384" si="108">AJ376*AA376/1000</f>
        <v>0.28470000000000001</v>
      </c>
      <c r="AD376" s="1119"/>
      <c r="AE376" s="1529"/>
      <c r="AF376" s="1529"/>
      <c r="AG376" s="1529"/>
      <c r="AH376" s="1530">
        <v>33</v>
      </c>
      <c r="AI376" s="703">
        <v>88</v>
      </c>
      <c r="AJ376" s="1124">
        <v>0.3</v>
      </c>
      <c r="AK376" s="1122"/>
    </row>
    <row r="377" spans="1:37" s="1127" customFormat="1" ht="15" customHeight="1" x14ac:dyDescent="0.25">
      <c r="A377" s="1115">
        <v>4</v>
      </c>
      <c r="B377" s="1116"/>
      <c r="C377" s="1133" t="s">
        <v>999</v>
      </c>
      <c r="D377" s="703" t="s">
        <v>29</v>
      </c>
      <c r="E377" s="703">
        <v>14</v>
      </c>
      <c r="F377" s="1118">
        <v>58</v>
      </c>
      <c r="G377" s="703">
        <v>255</v>
      </c>
      <c r="H377" s="1120"/>
      <c r="I377" s="1120"/>
      <c r="J377" s="1112">
        <v>685</v>
      </c>
      <c r="K377" s="1112">
        <f t="shared" si="107"/>
        <v>685</v>
      </c>
      <c r="L377" s="1120"/>
      <c r="M377" s="1120"/>
      <c r="N377" s="1112"/>
      <c r="O377" s="1112"/>
      <c r="P377" s="1120"/>
      <c r="Q377" s="1120"/>
      <c r="R377" s="1120"/>
      <c r="S377" s="1120"/>
      <c r="T377" s="318"/>
      <c r="U377" s="318"/>
      <c r="V377" s="318"/>
      <c r="W377" s="318"/>
      <c r="X377" s="1112"/>
      <c r="Y377" s="1112"/>
      <c r="Z377" s="1112">
        <f t="shared" si="103"/>
        <v>685</v>
      </c>
      <c r="AA377" s="1112">
        <f t="shared" si="103"/>
        <v>685</v>
      </c>
      <c r="AB377" s="1121">
        <f t="shared" si="102"/>
        <v>0.68500000000000005</v>
      </c>
      <c r="AC377" s="1121">
        <f t="shared" si="108"/>
        <v>0.20549999999999999</v>
      </c>
      <c r="AD377" s="1119"/>
      <c r="AE377" s="1529"/>
      <c r="AF377" s="1529"/>
      <c r="AG377" s="1529"/>
      <c r="AH377" s="1530">
        <v>33</v>
      </c>
      <c r="AI377" s="703">
        <v>88</v>
      </c>
      <c r="AJ377" s="1124">
        <v>0.3</v>
      </c>
      <c r="AK377" s="1122"/>
    </row>
    <row r="378" spans="1:37" s="1127" customFormat="1" ht="15" customHeight="1" x14ac:dyDescent="0.25">
      <c r="A378" s="1115">
        <v>5</v>
      </c>
      <c r="B378" s="1116"/>
      <c r="C378" s="1133" t="s">
        <v>999</v>
      </c>
      <c r="D378" s="703" t="s">
        <v>29</v>
      </c>
      <c r="E378" s="703">
        <v>6</v>
      </c>
      <c r="F378" s="1118">
        <v>59</v>
      </c>
      <c r="G378" s="703">
        <v>255</v>
      </c>
      <c r="H378" s="1120"/>
      <c r="I378" s="1120"/>
      <c r="J378" s="1112">
        <v>10</v>
      </c>
      <c r="K378" s="1112">
        <f t="shared" si="107"/>
        <v>10</v>
      </c>
      <c r="L378" s="1120"/>
      <c r="M378" s="1120"/>
      <c r="N378" s="1112"/>
      <c r="O378" s="318"/>
      <c r="P378" s="1120"/>
      <c r="Q378" s="1120"/>
      <c r="R378" s="1120"/>
      <c r="S378" s="1120"/>
      <c r="T378" s="318"/>
      <c r="U378" s="318"/>
      <c r="V378" s="318"/>
      <c r="W378" s="318"/>
      <c r="X378" s="1112"/>
      <c r="Y378" s="1112"/>
      <c r="Z378" s="1112">
        <f t="shared" si="103"/>
        <v>10</v>
      </c>
      <c r="AA378" s="1112">
        <f t="shared" si="103"/>
        <v>10</v>
      </c>
      <c r="AB378" s="1121">
        <f t="shared" si="102"/>
        <v>0.01</v>
      </c>
      <c r="AC378" s="1121">
        <f t="shared" si="108"/>
        <v>3.0000000000000001E-3</v>
      </c>
      <c r="AD378" s="1119"/>
      <c r="AE378" s="1529"/>
      <c r="AF378" s="1529"/>
      <c r="AG378" s="1529"/>
      <c r="AH378" s="1530">
        <v>33</v>
      </c>
      <c r="AI378" s="703">
        <v>88</v>
      </c>
      <c r="AJ378" s="1124">
        <v>0.3</v>
      </c>
      <c r="AK378" s="1122"/>
    </row>
    <row r="379" spans="1:37" s="1127" customFormat="1" ht="15" customHeight="1" x14ac:dyDescent="0.25">
      <c r="A379" s="1115">
        <v>6</v>
      </c>
      <c r="B379" s="1116"/>
      <c r="C379" s="1133" t="s">
        <v>999</v>
      </c>
      <c r="D379" s="703" t="s">
        <v>29</v>
      </c>
      <c r="E379" s="703">
        <v>6</v>
      </c>
      <c r="F379" s="1118">
        <v>59</v>
      </c>
      <c r="G379" s="703">
        <v>255</v>
      </c>
      <c r="H379" s="1120"/>
      <c r="I379" s="1120"/>
      <c r="J379" s="1112"/>
      <c r="K379" s="1112"/>
      <c r="L379" s="1120"/>
      <c r="M379" s="1120"/>
      <c r="N379" s="1112">
        <v>1</v>
      </c>
      <c r="O379" s="318">
        <f>L379+M379+N379</f>
        <v>1</v>
      </c>
      <c r="P379" s="1120"/>
      <c r="Q379" s="1120"/>
      <c r="R379" s="1120"/>
      <c r="S379" s="1120"/>
      <c r="T379" s="318"/>
      <c r="U379" s="318"/>
      <c r="V379" s="318"/>
      <c r="W379" s="318"/>
      <c r="X379" s="1112"/>
      <c r="Y379" s="1112"/>
      <c r="Z379" s="1112">
        <f t="shared" si="103"/>
        <v>1</v>
      </c>
      <c r="AA379" s="1112">
        <f t="shared" si="103"/>
        <v>1</v>
      </c>
      <c r="AB379" s="1121">
        <f t="shared" si="102"/>
        <v>1E-3</v>
      </c>
      <c r="AC379" s="1121">
        <f t="shared" si="108"/>
        <v>2.9999999999999997E-4</v>
      </c>
      <c r="AD379" s="1119"/>
      <c r="AE379" s="1529"/>
      <c r="AF379" s="1529"/>
      <c r="AG379" s="1529"/>
      <c r="AH379" s="1530">
        <v>33</v>
      </c>
      <c r="AI379" s="703">
        <v>88</v>
      </c>
      <c r="AJ379" s="1124">
        <v>0.3</v>
      </c>
      <c r="AK379" s="1122"/>
    </row>
    <row r="380" spans="1:37" s="1127" customFormat="1" ht="15" customHeight="1" x14ac:dyDescent="0.25">
      <c r="A380" s="1115">
        <v>7</v>
      </c>
      <c r="B380" s="1116"/>
      <c r="C380" s="1133" t="s">
        <v>999</v>
      </c>
      <c r="D380" s="703" t="s">
        <v>29</v>
      </c>
      <c r="E380" s="703">
        <v>2</v>
      </c>
      <c r="F380" s="1118">
        <v>61</v>
      </c>
      <c r="G380" s="1119"/>
      <c r="H380" s="1120"/>
      <c r="I380" s="1120"/>
      <c r="J380" s="1112">
        <v>176</v>
      </c>
      <c r="K380" s="1112">
        <f t="shared" si="107"/>
        <v>176</v>
      </c>
      <c r="L380" s="1120"/>
      <c r="M380" s="1120"/>
      <c r="N380" s="1112"/>
      <c r="O380" s="1112"/>
      <c r="P380" s="1120"/>
      <c r="Q380" s="1120"/>
      <c r="R380" s="1120"/>
      <c r="S380" s="1120"/>
      <c r="T380" s="318"/>
      <c r="U380" s="318"/>
      <c r="V380" s="318"/>
      <c r="W380" s="318"/>
      <c r="X380" s="1112"/>
      <c r="Y380" s="1112"/>
      <c r="Z380" s="1112">
        <f t="shared" si="103"/>
        <v>176</v>
      </c>
      <c r="AA380" s="1112">
        <f t="shared" si="103"/>
        <v>176</v>
      </c>
      <c r="AB380" s="1121">
        <f t="shared" si="102"/>
        <v>0.17599999999999999</v>
      </c>
      <c r="AC380" s="1121">
        <f t="shared" si="108"/>
        <v>5.28E-2</v>
      </c>
      <c r="AD380" s="1119"/>
      <c r="AE380" s="1529"/>
      <c r="AF380" s="1529"/>
      <c r="AG380" s="1529"/>
      <c r="AH380" s="1530">
        <v>33</v>
      </c>
      <c r="AI380" s="703">
        <v>88</v>
      </c>
      <c r="AJ380" s="1124">
        <v>0.3</v>
      </c>
      <c r="AK380" s="1122"/>
    </row>
    <row r="381" spans="1:37" s="1127" customFormat="1" ht="15" customHeight="1" x14ac:dyDescent="0.25">
      <c r="A381" s="1115">
        <v>8</v>
      </c>
      <c r="B381" s="1116"/>
      <c r="C381" s="1133" t="s">
        <v>999</v>
      </c>
      <c r="D381" s="703" t="s">
        <v>29</v>
      </c>
      <c r="E381" s="703">
        <v>4</v>
      </c>
      <c r="F381" s="1118">
        <v>68</v>
      </c>
      <c r="G381" s="1119"/>
      <c r="H381" s="1120"/>
      <c r="I381" s="1120"/>
      <c r="J381" s="1112">
        <v>4</v>
      </c>
      <c r="K381" s="1112">
        <f t="shared" si="107"/>
        <v>4</v>
      </c>
      <c r="L381" s="1120"/>
      <c r="M381" s="1120"/>
      <c r="N381" s="1112"/>
      <c r="O381" s="1112"/>
      <c r="P381" s="1120"/>
      <c r="Q381" s="1120"/>
      <c r="R381" s="1120"/>
      <c r="S381" s="1120"/>
      <c r="T381" s="318"/>
      <c r="U381" s="318"/>
      <c r="V381" s="318"/>
      <c r="W381" s="318"/>
      <c r="X381" s="1112"/>
      <c r="Y381" s="1112"/>
      <c r="Z381" s="1112">
        <f t="shared" si="103"/>
        <v>4</v>
      </c>
      <c r="AA381" s="1112">
        <f t="shared" si="103"/>
        <v>4</v>
      </c>
      <c r="AB381" s="1121">
        <f t="shared" si="102"/>
        <v>4.0000000000000001E-3</v>
      </c>
      <c r="AC381" s="1121">
        <f t="shared" si="108"/>
        <v>1.1999999999999999E-3</v>
      </c>
      <c r="AD381" s="1119"/>
      <c r="AE381" s="1529"/>
      <c r="AF381" s="1529"/>
      <c r="AG381" s="1529"/>
      <c r="AH381" s="1530">
        <v>33</v>
      </c>
      <c r="AI381" s="703">
        <v>88</v>
      </c>
      <c r="AJ381" s="1124">
        <v>0.3</v>
      </c>
      <c r="AK381" s="1122"/>
    </row>
    <row r="382" spans="1:37" s="1127" customFormat="1" ht="15" customHeight="1" x14ac:dyDescent="0.25">
      <c r="A382" s="1115">
        <v>9</v>
      </c>
      <c r="B382" s="1116"/>
      <c r="C382" s="1133" t="s">
        <v>999</v>
      </c>
      <c r="D382" s="703" t="s">
        <v>29</v>
      </c>
      <c r="E382" s="703">
        <v>1</v>
      </c>
      <c r="F382" s="1118">
        <v>71</v>
      </c>
      <c r="G382" s="1119"/>
      <c r="H382" s="1120"/>
      <c r="I382" s="1120"/>
      <c r="J382" s="1112">
        <v>600</v>
      </c>
      <c r="K382" s="1112">
        <f t="shared" si="107"/>
        <v>600</v>
      </c>
      <c r="L382" s="1120"/>
      <c r="M382" s="1120"/>
      <c r="N382" s="1112"/>
      <c r="O382" s="1112"/>
      <c r="P382" s="1120"/>
      <c r="Q382" s="1120"/>
      <c r="R382" s="1120"/>
      <c r="S382" s="1120"/>
      <c r="T382" s="318"/>
      <c r="U382" s="318"/>
      <c r="V382" s="318"/>
      <c r="W382" s="318"/>
      <c r="X382" s="1112"/>
      <c r="Y382" s="1112"/>
      <c r="Z382" s="1112">
        <f t="shared" si="103"/>
        <v>600</v>
      </c>
      <c r="AA382" s="1112">
        <f t="shared" si="103"/>
        <v>600</v>
      </c>
      <c r="AB382" s="1121">
        <f t="shared" si="102"/>
        <v>0.6</v>
      </c>
      <c r="AC382" s="1121">
        <f t="shared" si="108"/>
        <v>0.18</v>
      </c>
      <c r="AD382" s="1119"/>
      <c r="AE382" s="1529"/>
      <c r="AF382" s="1529"/>
      <c r="AG382" s="1529"/>
      <c r="AH382" s="1530">
        <v>33</v>
      </c>
      <c r="AI382" s="703">
        <v>88</v>
      </c>
      <c r="AJ382" s="1124">
        <v>0.3</v>
      </c>
      <c r="AK382" s="1122"/>
    </row>
    <row r="383" spans="1:37" s="1214" customFormat="1" ht="15" customHeight="1" x14ac:dyDescent="0.25">
      <c r="A383" s="1115">
        <v>10</v>
      </c>
      <c r="B383" s="1116"/>
      <c r="C383" s="1133" t="s">
        <v>999</v>
      </c>
      <c r="D383" s="703" t="s">
        <v>29</v>
      </c>
      <c r="E383" s="703">
        <v>2</v>
      </c>
      <c r="F383" s="1118">
        <v>71</v>
      </c>
      <c r="G383" s="1119"/>
      <c r="H383" s="1120"/>
      <c r="I383" s="1120"/>
      <c r="J383" s="1112">
        <v>3100</v>
      </c>
      <c r="K383" s="1112">
        <f t="shared" si="107"/>
        <v>3100</v>
      </c>
      <c r="L383" s="1120"/>
      <c r="M383" s="1120"/>
      <c r="N383" s="1112"/>
      <c r="O383" s="1112"/>
      <c r="P383" s="1120"/>
      <c r="Q383" s="1120"/>
      <c r="R383" s="1120"/>
      <c r="S383" s="1120"/>
      <c r="T383" s="318"/>
      <c r="U383" s="318"/>
      <c r="V383" s="318"/>
      <c r="W383" s="318"/>
      <c r="X383" s="1112"/>
      <c r="Y383" s="1112"/>
      <c r="Z383" s="1112">
        <f t="shared" si="103"/>
        <v>3100</v>
      </c>
      <c r="AA383" s="1112">
        <f t="shared" si="103"/>
        <v>3100</v>
      </c>
      <c r="AB383" s="1121">
        <f t="shared" si="102"/>
        <v>3.1</v>
      </c>
      <c r="AC383" s="1121">
        <f t="shared" si="108"/>
        <v>0.93</v>
      </c>
      <c r="AD383" s="1119"/>
      <c r="AE383" s="1122"/>
      <c r="AF383" s="1122"/>
      <c r="AG383" s="1122"/>
      <c r="AH383" s="1129">
        <v>33</v>
      </c>
      <c r="AI383" s="703">
        <v>88</v>
      </c>
      <c r="AJ383" s="1124">
        <v>0.3</v>
      </c>
      <c r="AK383" s="1122"/>
    </row>
    <row r="384" spans="1:37" s="1214" customFormat="1" ht="15" customHeight="1" x14ac:dyDescent="0.25">
      <c r="A384" s="1115">
        <v>11</v>
      </c>
      <c r="B384" s="1116"/>
      <c r="C384" s="1133" t="s">
        <v>999</v>
      </c>
      <c r="D384" s="703" t="s">
        <v>29</v>
      </c>
      <c r="E384" s="703">
        <v>1</v>
      </c>
      <c r="F384" s="1118">
        <v>75</v>
      </c>
      <c r="G384" s="1119"/>
      <c r="H384" s="1120"/>
      <c r="I384" s="1120"/>
      <c r="J384" s="1112">
        <v>22</v>
      </c>
      <c r="K384" s="1112">
        <f t="shared" si="107"/>
        <v>22</v>
      </c>
      <c r="L384" s="1120"/>
      <c r="M384" s="1120"/>
      <c r="N384" s="1112"/>
      <c r="O384" s="1112"/>
      <c r="P384" s="1120"/>
      <c r="Q384" s="1120"/>
      <c r="R384" s="1120"/>
      <c r="S384" s="1120"/>
      <c r="T384" s="318"/>
      <c r="U384" s="318"/>
      <c r="V384" s="318"/>
      <c r="W384" s="318"/>
      <c r="X384" s="1112"/>
      <c r="Y384" s="1112"/>
      <c r="Z384" s="1112">
        <f t="shared" ref="Z384:Z385" si="109">J384+N384+R384+V384</f>
        <v>22</v>
      </c>
      <c r="AA384" s="1112">
        <f t="shared" ref="AA384:AA385" si="110">K384+O384+S384+W384</f>
        <v>22</v>
      </c>
      <c r="AB384" s="1121">
        <f t="shared" si="102"/>
        <v>2.1999999999999999E-2</v>
      </c>
      <c r="AC384" s="1121">
        <f t="shared" si="108"/>
        <v>6.6E-3</v>
      </c>
      <c r="AD384" s="1119"/>
      <c r="AE384" s="1122"/>
      <c r="AF384" s="1122"/>
      <c r="AG384" s="1122"/>
      <c r="AH384" s="1129">
        <v>33</v>
      </c>
      <c r="AI384" s="703">
        <v>88</v>
      </c>
      <c r="AJ384" s="1124">
        <v>0.3</v>
      </c>
      <c r="AK384" s="1122"/>
    </row>
    <row r="385" spans="1:37" s="1214" customFormat="1" ht="15" customHeight="1" x14ac:dyDescent="0.25">
      <c r="A385" s="1115">
        <v>12</v>
      </c>
      <c r="B385" s="1116"/>
      <c r="C385" s="1133" t="s">
        <v>999</v>
      </c>
      <c r="D385" s="703" t="s">
        <v>29</v>
      </c>
      <c r="E385" s="703">
        <v>0</v>
      </c>
      <c r="F385" s="1118">
        <v>0</v>
      </c>
      <c r="G385" s="1119"/>
      <c r="H385" s="1120"/>
      <c r="I385" s="1120"/>
      <c r="J385" s="1112">
        <v>15</v>
      </c>
      <c r="K385" s="1112">
        <f>SUM(J385,,)</f>
        <v>15</v>
      </c>
      <c r="L385" s="1120"/>
      <c r="M385" s="1120"/>
      <c r="N385" s="1112"/>
      <c r="O385" s="1112"/>
      <c r="P385" s="1120"/>
      <c r="Q385" s="1120"/>
      <c r="R385" s="1120"/>
      <c r="S385" s="1120"/>
      <c r="T385" s="318"/>
      <c r="U385" s="318"/>
      <c r="V385" s="318"/>
      <c r="W385" s="318"/>
      <c r="X385" s="1112"/>
      <c r="Y385" s="1112"/>
      <c r="Z385" s="1112">
        <f t="shared" si="109"/>
        <v>15</v>
      </c>
      <c r="AA385" s="1112">
        <f t="shared" si="110"/>
        <v>15</v>
      </c>
      <c r="AB385" s="1121">
        <f t="shared" si="102"/>
        <v>1.5000000000000001E-2</v>
      </c>
      <c r="AC385" s="1121">
        <f>AJ385*AA385/1000</f>
        <v>4.4999999999999997E-3</v>
      </c>
      <c r="AD385" s="1119"/>
      <c r="AE385" s="1122"/>
      <c r="AF385" s="1122"/>
      <c r="AG385" s="1122"/>
      <c r="AH385" s="1129">
        <v>33</v>
      </c>
      <c r="AI385" s="703">
        <v>88</v>
      </c>
      <c r="AJ385" s="1124">
        <v>0.3</v>
      </c>
      <c r="AK385" s="1122"/>
    </row>
    <row r="386" spans="1:37" s="1127" customFormat="1" ht="15" customHeight="1" x14ac:dyDescent="0.25">
      <c r="A386" s="325"/>
      <c r="B386" s="581"/>
      <c r="C386" s="1532" t="s">
        <v>30</v>
      </c>
      <c r="D386" s="1109" t="s">
        <v>29</v>
      </c>
      <c r="E386" s="1533"/>
      <c r="F386" s="1533"/>
      <c r="G386" s="1110"/>
      <c r="H386" s="1534"/>
      <c r="I386" s="1534"/>
      <c r="J386" s="1534">
        <f>SUM(J374:J385)</f>
        <v>5757</v>
      </c>
      <c r="K386" s="1534">
        <f>SUM(K374:K385)</f>
        <v>5757</v>
      </c>
      <c r="L386" s="1534">
        <f t="shared" ref="L386:O386" si="111">SUM(L374:L382)</f>
        <v>0</v>
      </c>
      <c r="M386" s="1534">
        <f t="shared" si="111"/>
        <v>0</v>
      </c>
      <c r="N386" s="1534">
        <f t="shared" si="111"/>
        <v>1</v>
      </c>
      <c r="O386" s="1534">
        <f t="shared" si="111"/>
        <v>1</v>
      </c>
      <c r="P386" s="1534"/>
      <c r="Q386" s="1534"/>
      <c r="R386" s="1534"/>
      <c r="S386" s="1534"/>
      <c r="T386" s="367"/>
      <c r="U386" s="367"/>
      <c r="V386" s="367"/>
      <c r="W386" s="367"/>
      <c r="X386" s="1120">
        <f t="shared" ref="X386:AA388" si="112">H386+L386+P386+T386</f>
        <v>0</v>
      </c>
      <c r="Y386" s="1120">
        <f t="shared" si="112"/>
        <v>0</v>
      </c>
      <c r="Z386" s="1120">
        <f t="shared" si="112"/>
        <v>5758</v>
      </c>
      <c r="AA386" s="1120">
        <f t="shared" si="112"/>
        <v>5758</v>
      </c>
      <c r="AB386" s="1113">
        <f>(AA386*AH386/1000)/AI386</f>
        <v>2.1592500000000001</v>
      </c>
      <c r="AC386" s="1113">
        <f t="shared" ref="AC386:AC388" si="113">AA386*AJ386/1000</f>
        <v>1.7273999999999998</v>
      </c>
      <c r="AD386" s="325"/>
      <c r="AE386" s="325"/>
      <c r="AF386" s="582"/>
      <c r="AG386" s="582"/>
      <c r="AH386" s="325">
        <v>33</v>
      </c>
      <c r="AI386" s="325">
        <v>88</v>
      </c>
      <c r="AJ386" s="741">
        <v>0.3</v>
      </c>
      <c r="AK386" s="1122"/>
    </row>
    <row r="387" spans="1:37" s="1127" customFormat="1" ht="15" customHeight="1" x14ac:dyDescent="0.25">
      <c r="A387" s="312">
        <v>1</v>
      </c>
      <c r="B387" s="581"/>
      <c r="C387" s="1536" t="s">
        <v>1000</v>
      </c>
      <c r="D387" s="1128" t="s">
        <v>29</v>
      </c>
      <c r="E387" s="1530"/>
      <c r="F387" s="1530"/>
      <c r="G387" s="1110"/>
      <c r="H387" s="1531"/>
      <c r="I387" s="1531"/>
      <c r="J387" s="367"/>
      <c r="K387" s="318">
        <f>SUM(H387:J387)</f>
        <v>0</v>
      </c>
      <c r="L387" s="1531"/>
      <c r="M387" s="1531"/>
      <c r="N387" s="318">
        <v>1</v>
      </c>
      <c r="O387" s="318">
        <f>L387+M387+N387</f>
        <v>1</v>
      </c>
      <c r="P387" s="1531"/>
      <c r="Q387" s="1531"/>
      <c r="R387" s="367"/>
      <c r="S387" s="318"/>
      <c r="T387" s="318"/>
      <c r="U387" s="318"/>
      <c r="V387" s="318"/>
      <c r="W387" s="318"/>
      <c r="X387" s="1112">
        <f t="shared" si="112"/>
        <v>0</v>
      </c>
      <c r="Y387" s="1112"/>
      <c r="Z387" s="1112">
        <f>J387+N387+R387</f>
        <v>1</v>
      </c>
      <c r="AA387" s="1112">
        <f t="shared" si="112"/>
        <v>1</v>
      </c>
      <c r="AB387" s="1121">
        <f>(AA387*AH387/1000)/AI387</f>
        <v>0.02</v>
      </c>
      <c r="AC387" s="1121">
        <f t="shared" si="113"/>
        <v>0.02</v>
      </c>
      <c r="AD387" s="312"/>
      <c r="AE387" s="312"/>
      <c r="AF387" s="679"/>
      <c r="AG387" s="679"/>
      <c r="AH387" s="312">
        <v>20</v>
      </c>
      <c r="AI387" s="312">
        <v>1</v>
      </c>
      <c r="AJ387" s="1131">
        <v>20</v>
      </c>
      <c r="AK387" s="1122"/>
    </row>
    <row r="388" spans="1:37" s="1127" customFormat="1" ht="15" customHeight="1" x14ac:dyDescent="0.25">
      <c r="A388" s="325"/>
      <c r="B388" s="581"/>
      <c r="C388" s="1532" t="s">
        <v>30</v>
      </c>
      <c r="D388" s="1109" t="s">
        <v>29</v>
      </c>
      <c r="E388" s="1533"/>
      <c r="F388" s="1533"/>
      <c r="G388" s="1110"/>
      <c r="H388" s="1534">
        <f>SUM(H387)</f>
        <v>0</v>
      </c>
      <c r="I388" s="1534"/>
      <c r="J388" s="1534"/>
      <c r="K388" s="1534">
        <f>SUM(K387)</f>
        <v>0</v>
      </c>
      <c r="L388" s="1534">
        <f>SUM(L387:L387)</f>
        <v>0</v>
      </c>
      <c r="M388" s="1534">
        <f>SUM(M387:M387)</f>
        <v>0</v>
      </c>
      <c r="N388" s="1534">
        <f>SUM(N387:N387)</f>
        <v>1</v>
      </c>
      <c r="O388" s="1534">
        <f>SUM(O387:O387)</f>
        <v>1</v>
      </c>
      <c r="P388" s="1534"/>
      <c r="Q388" s="1534"/>
      <c r="R388" s="1534"/>
      <c r="S388" s="1534"/>
      <c r="T388" s="367"/>
      <c r="U388" s="367"/>
      <c r="V388" s="367"/>
      <c r="W388" s="367"/>
      <c r="X388" s="1120">
        <f t="shared" si="112"/>
        <v>0</v>
      </c>
      <c r="Y388" s="1120"/>
      <c r="Z388" s="1120">
        <f>J388+N388+R388</f>
        <v>1</v>
      </c>
      <c r="AA388" s="1120">
        <f t="shared" si="112"/>
        <v>1</v>
      </c>
      <c r="AB388" s="1113">
        <f>(AA388*AH388/1000)/AI388</f>
        <v>0.02</v>
      </c>
      <c r="AC388" s="1113">
        <f t="shared" si="113"/>
        <v>0.02</v>
      </c>
      <c r="AD388" s="325"/>
      <c r="AE388" s="325"/>
      <c r="AF388" s="582"/>
      <c r="AG388" s="582"/>
      <c r="AH388" s="325">
        <v>20</v>
      </c>
      <c r="AI388" s="325">
        <v>1</v>
      </c>
      <c r="AJ388" s="741">
        <v>20</v>
      </c>
      <c r="AK388" s="1122"/>
    </row>
    <row r="389" spans="1:37" s="1214" customFormat="1" ht="15" customHeight="1" x14ac:dyDescent="0.25">
      <c r="A389" s="1115">
        <v>1</v>
      </c>
      <c r="B389" s="1116"/>
      <c r="C389" s="1133" t="s">
        <v>1002</v>
      </c>
      <c r="D389" s="703" t="s">
        <v>29</v>
      </c>
      <c r="E389" s="703">
        <v>0</v>
      </c>
      <c r="F389" s="1118">
        <v>0</v>
      </c>
      <c r="G389" s="1119"/>
      <c r="H389" s="1120"/>
      <c r="I389" s="1120"/>
      <c r="J389" s="1112">
        <v>20</v>
      </c>
      <c r="K389" s="1120">
        <f>SUM(J389,,)</f>
        <v>20</v>
      </c>
      <c r="L389" s="1120"/>
      <c r="M389" s="1120"/>
      <c r="N389" s="1112"/>
      <c r="O389" s="1112"/>
      <c r="P389" s="1120"/>
      <c r="Q389" s="1120"/>
      <c r="R389" s="1120"/>
      <c r="S389" s="1120"/>
      <c r="T389" s="318"/>
      <c r="U389" s="318"/>
      <c r="V389" s="318"/>
      <c r="W389" s="318"/>
      <c r="X389" s="1112"/>
      <c r="Y389" s="1112"/>
      <c r="Z389" s="1112">
        <f t="shared" ref="Z389" si="114">J389+N389+R389+V389</f>
        <v>20</v>
      </c>
      <c r="AA389" s="1112">
        <f>K389+O389+S389+W389</f>
        <v>20</v>
      </c>
      <c r="AB389" s="1121">
        <f>(AA389*AI389/1000)/AI389</f>
        <v>0.02</v>
      </c>
      <c r="AC389" s="1121">
        <f>AJ389*AA389/1000</f>
        <v>1.6000000000000001E-3</v>
      </c>
      <c r="AD389" s="1119"/>
      <c r="AE389" s="1122"/>
      <c r="AF389" s="1122"/>
      <c r="AG389" s="1122"/>
      <c r="AH389" s="312">
        <v>0.01</v>
      </c>
      <c r="AI389" s="703">
        <v>1</v>
      </c>
      <c r="AJ389" s="1124">
        <v>0.08</v>
      </c>
      <c r="AK389" s="1122"/>
    </row>
    <row r="390" spans="1:37" s="1127" customFormat="1" ht="15" customHeight="1" x14ac:dyDescent="0.25">
      <c r="A390" s="325"/>
      <c r="B390" s="581"/>
      <c r="C390" s="1126" t="s">
        <v>30</v>
      </c>
      <c r="D390" s="1109" t="s">
        <v>29</v>
      </c>
      <c r="E390" s="1108"/>
      <c r="F390" s="1108"/>
      <c r="G390" s="1110"/>
      <c r="H390" s="1111"/>
      <c r="I390" s="1111"/>
      <c r="J390" s="1111">
        <f>J389</f>
        <v>20</v>
      </c>
      <c r="K390" s="1111">
        <f>K389</f>
        <v>20</v>
      </c>
      <c r="L390" s="1111"/>
      <c r="M390" s="1111">
        <f>SUM(M388:M388)</f>
        <v>0</v>
      </c>
      <c r="N390" s="1111"/>
      <c r="O390" s="1111">
        <f>SUM(O388:O389)</f>
        <v>1</v>
      </c>
      <c r="P390" s="1111"/>
      <c r="Q390" s="1111"/>
      <c r="R390" s="1111"/>
      <c r="S390" s="1111"/>
      <c r="T390" s="367"/>
      <c r="U390" s="367"/>
      <c r="V390" s="367"/>
      <c r="W390" s="367"/>
      <c r="X390" s="1120"/>
      <c r="Y390" s="1120">
        <f t="shared" ref="Y390" si="115">I390+M390+Q390+U390</f>
        <v>0</v>
      </c>
      <c r="Z390" s="1120"/>
      <c r="AA390" s="1120">
        <f>K390+O390+S390+W390</f>
        <v>21</v>
      </c>
      <c r="AB390" s="1113">
        <f>SUM(AB388:AB389)</f>
        <v>0.04</v>
      </c>
      <c r="AC390" s="1113">
        <f t="shared" ref="AC390" si="116">AA390*AJ390/1000</f>
        <v>1.6799999999999999E-3</v>
      </c>
      <c r="AD390" s="325"/>
      <c r="AE390" s="325"/>
      <c r="AF390" s="582"/>
      <c r="AG390" s="582"/>
      <c r="AH390" s="325">
        <v>0.01</v>
      </c>
      <c r="AI390" s="325">
        <v>1</v>
      </c>
      <c r="AJ390" s="741">
        <v>0.08</v>
      </c>
      <c r="AK390" s="1114"/>
    </row>
    <row r="391" spans="1:37" s="1125" customFormat="1" ht="15" customHeight="1" x14ac:dyDescent="0.25">
      <c r="A391" s="1115">
        <v>1</v>
      </c>
      <c r="B391" s="1116"/>
      <c r="C391" s="1133" t="s">
        <v>1011</v>
      </c>
      <c r="D391" s="1128" t="s">
        <v>29</v>
      </c>
      <c r="E391" s="703">
        <v>112</v>
      </c>
      <c r="F391" s="1118">
        <v>75</v>
      </c>
      <c r="G391" s="1118"/>
      <c r="H391" s="1223"/>
      <c r="I391" s="1223"/>
      <c r="J391" s="1112">
        <v>50</v>
      </c>
      <c r="K391" s="1112">
        <f t="shared" ref="K391:K394" si="117">SUM(J391,,)</f>
        <v>50</v>
      </c>
      <c r="L391" s="1112"/>
      <c r="M391" s="1112"/>
      <c r="N391" s="1112"/>
      <c r="O391" s="1112"/>
      <c r="P391" s="1112"/>
      <c r="Q391" s="1112"/>
      <c r="R391" s="1112"/>
      <c r="S391" s="1112"/>
      <c r="T391" s="318"/>
      <c r="U391" s="318"/>
      <c r="V391" s="318"/>
      <c r="W391" s="318"/>
      <c r="X391" s="1112"/>
      <c r="Y391" s="1112"/>
      <c r="Z391" s="1112">
        <f t="shared" ref="Z391:Z394" si="118">J391+N391+R391+V391</f>
        <v>50</v>
      </c>
      <c r="AA391" s="1112">
        <f t="shared" ref="AA391:AA394" si="119">K391+O391+S391+W391</f>
        <v>50</v>
      </c>
      <c r="AB391" s="1121">
        <f t="shared" ref="AB391:AB394" si="120">AH391/AI391*AA391/1000</f>
        <v>1.5</v>
      </c>
      <c r="AC391" s="1121">
        <f t="shared" ref="AC391:AC394" si="121">AJ391*AA391/1000</f>
        <v>1.2150000000000001</v>
      </c>
      <c r="AD391" s="703"/>
      <c r="AE391" s="1142"/>
      <c r="AF391" s="1142"/>
      <c r="AG391" s="1142"/>
      <c r="AH391" s="1129">
        <v>30</v>
      </c>
      <c r="AI391" s="703">
        <v>1</v>
      </c>
      <c r="AJ391" s="1144">
        <v>24.3</v>
      </c>
      <c r="AK391" s="1142"/>
    </row>
    <row r="392" spans="1:37" s="1127" customFormat="1" ht="15" customHeight="1" x14ac:dyDescent="0.25">
      <c r="A392" s="1134"/>
      <c r="B392" s="1139"/>
      <c r="C392" s="1136" t="s">
        <v>30</v>
      </c>
      <c r="D392" s="1109" t="s">
        <v>29</v>
      </c>
      <c r="E392" s="1119"/>
      <c r="F392" s="1140"/>
      <c r="G392" s="1140"/>
      <c r="H392" s="1186"/>
      <c r="I392" s="1186"/>
      <c r="J392" s="1120">
        <f>SUM(J391)</f>
        <v>50</v>
      </c>
      <c r="K392" s="1120">
        <f t="shared" si="117"/>
        <v>50</v>
      </c>
      <c r="L392" s="1120"/>
      <c r="M392" s="1120"/>
      <c r="N392" s="1120"/>
      <c r="O392" s="1120"/>
      <c r="P392" s="1120"/>
      <c r="Q392" s="1120"/>
      <c r="R392" s="1120"/>
      <c r="S392" s="1120"/>
      <c r="T392" s="367"/>
      <c r="U392" s="367"/>
      <c r="V392" s="367"/>
      <c r="W392" s="367"/>
      <c r="X392" s="1120"/>
      <c r="Y392" s="1120"/>
      <c r="Z392" s="1120">
        <f t="shared" si="118"/>
        <v>50</v>
      </c>
      <c r="AA392" s="1120">
        <f t="shared" si="119"/>
        <v>50</v>
      </c>
      <c r="AB392" s="1113">
        <f t="shared" si="120"/>
        <v>1.5</v>
      </c>
      <c r="AC392" s="1113">
        <f t="shared" si="121"/>
        <v>1.2150000000000001</v>
      </c>
      <c r="AD392" s="1119"/>
      <c r="AE392" s="1122"/>
      <c r="AF392" s="1122"/>
      <c r="AG392" s="1122"/>
      <c r="AH392" s="1108">
        <v>30</v>
      </c>
      <c r="AI392" s="1119">
        <v>1</v>
      </c>
      <c r="AJ392" s="1145">
        <v>24.3</v>
      </c>
      <c r="AK392" s="1122"/>
    </row>
    <row r="393" spans="1:37" s="1125" customFormat="1" ht="15" customHeight="1" x14ac:dyDescent="0.25">
      <c r="A393" s="1115">
        <v>1</v>
      </c>
      <c r="B393" s="1116"/>
      <c r="C393" s="1133" t="s">
        <v>1013</v>
      </c>
      <c r="D393" s="1128" t="s">
        <v>29</v>
      </c>
      <c r="E393" s="703"/>
      <c r="F393" s="1118"/>
      <c r="G393" s="1118"/>
      <c r="H393" s="1223"/>
      <c r="I393" s="1223"/>
      <c r="J393" s="1112">
        <v>5</v>
      </c>
      <c r="K393" s="1112">
        <f t="shared" si="117"/>
        <v>5</v>
      </c>
      <c r="L393" s="1112"/>
      <c r="M393" s="1112"/>
      <c r="N393" s="1112"/>
      <c r="O393" s="1112"/>
      <c r="P393" s="1112"/>
      <c r="Q393" s="1112"/>
      <c r="R393" s="1112"/>
      <c r="S393" s="1112"/>
      <c r="T393" s="318"/>
      <c r="U393" s="318"/>
      <c r="V393" s="318"/>
      <c r="W393" s="318"/>
      <c r="X393" s="1112"/>
      <c r="Y393" s="1112"/>
      <c r="Z393" s="1112">
        <f t="shared" si="118"/>
        <v>5</v>
      </c>
      <c r="AA393" s="1112">
        <f t="shared" si="119"/>
        <v>5</v>
      </c>
      <c r="AB393" s="1121">
        <f t="shared" si="120"/>
        <v>0.06</v>
      </c>
      <c r="AC393" s="1121">
        <f t="shared" si="121"/>
        <v>4.5499999999999999E-2</v>
      </c>
      <c r="AD393" s="703"/>
      <c r="AE393" s="1142"/>
      <c r="AF393" s="1142"/>
      <c r="AG393" s="1142"/>
      <c r="AH393" s="1129">
        <v>12</v>
      </c>
      <c r="AI393" s="703">
        <v>1</v>
      </c>
      <c r="AJ393" s="1144">
        <v>9.1</v>
      </c>
      <c r="AK393" s="1142"/>
    </row>
    <row r="394" spans="1:37" s="1127" customFormat="1" ht="15" customHeight="1" x14ac:dyDescent="0.25">
      <c r="A394" s="1134"/>
      <c r="B394" s="1135"/>
      <c r="C394" s="1136" t="s">
        <v>30</v>
      </c>
      <c r="D394" s="1109" t="s">
        <v>29</v>
      </c>
      <c r="E394" s="1119"/>
      <c r="F394" s="1119"/>
      <c r="G394" s="1119"/>
      <c r="H394" s="1120"/>
      <c r="I394" s="1120"/>
      <c r="J394" s="1120">
        <f>SUM(J393)</f>
        <v>5</v>
      </c>
      <c r="K394" s="1120">
        <f t="shared" si="117"/>
        <v>5</v>
      </c>
      <c r="L394" s="1120"/>
      <c r="M394" s="1120"/>
      <c r="N394" s="1120"/>
      <c r="O394" s="1120"/>
      <c r="P394" s="1120"/>
      <c r="Q394" s="1120"/>
      <c r="R394" s="1120"/>
      <c r="S394" s="1120"/>
      <c r="T394" s="367"/>
      <c r="U394" s="367"/>
      <c r="V394" s="367"/>
      <c r="W394" s="367"/>
      <c r="X394" s="1120"/>
      <c r="Y394" s="1120"/>
      <c r="Z394" s="1120">
        <f t="shared" si="118"/>
        <v>5</v>
      </c>
      <c r="AA394" s="1120">
        <f t="shared" si="119"/>
        <v>5</v>
      </c>
      <c r="AB394" s="1113">
        <f t="shared" si="120"/>
        <v>0.06</v>
      </c>
      <c r="AC394" s="1113">
        <f t="shared" si="121"/>
        <v>4.5499999999999999E-2</v>
      </c>
      <c r="AD394" s="1119"/>
      <c r="AE394" s="1122"/>
      <c r="AF394" s="1122"/>
      <c r="AG394" s="1122"/>
      <c r="AH394" s="1108">
        <v>12</v>
      </c>
      <c r="AI394" s="1119">
        <v>1</v>
      </c>
      <c r="AJ394" s="1145">
        <v>9.1</v>
      </c>
      <c r="AK394" s="1122"/>
    </row>
    <row r="395" spans="1:37" s="1214" customFormat="1" ht="15" customHeight="1" x14ac:dyDescent="0.25">
      <c r="A395" s="1115"/>
      <c r="B395" s="1537"/>
      <c r="C395" s="1138" t="s">
        <v>1014</v>
      </c>
      <c r="D395" s="1128"/>
      <c r="E395" s="703"/>
      <c r="F395" s="703"/>
      <c r="G395" s="703"/>
      <c r="H395" s="1112"/>
      <c r="I395" s="1112"/>
      <c r="J395" s="1112"/>
      <c r="K395" s="1112"/>
      <c r="L395" s="1112"/>
      <c r="M395" s="1112"/>
      <c r="N395" s="1112"/>
      <c r="O395" s="1112"/>
      <c r="P395" s="1112"/>
      <c r="Q395" s="1112"/>
      <c r="R395" s="1112"/>
      <c r="S395" s="1112"/>
      <c r="T395" s="318"/>
      <c r="U395" s="318"/>
      <c r="V395" s="318"/>
      <c r="W395" s="318"/>
      <c r="X395" s="1112"/>
      <c r="Y395" s="1112"/>
      <c r="Z395" s="1112"/>
      <c r="AA395" s="1112"/>
      <c r="AB395" s="1121"/>
      <c r="AC395" s="1121"/>
      <c r="AD395" s="333"/>
      <c r="AE395" s="593"/>
      <c r="AF395" s="318"/>
      <c r="AG395" s="318"/>
      <c r="AH395" s="333"/>
      <c r="AI395" s="333"/>
      <c r="AJ395" s="1103"/>
      <c r="AK395" s="593"/>
    </row>
    <row r="396" spans="1:37" s="1214" customFormat="1" ht="15" customHeight="1" x14ac:dyDescent="0.25">
      <c r="A396" s="1538">
        <v>1</v>
      </c>
      <c r="B396" s="1539"/>
      <c r="C396" s="1540" t="s">
        <v>1015</v>
      </c>
      <c r="D396" s="1128" t="s">
        <v>29</v>
      </c>
      <c r="E396" s="1541">
        <v>0</v>
      </c>
      <c r="F396" s="1542">
        <v>0</v>
      </c>
      <c r="G396" s="1542"/>
      <c r="H396" s="1543"/>
      <c r="I396" s="1543"/>
      <c r="J396" s="1543"/>
      <c r="K396" s="1112"/>
      <c r="L396" s="1112"/>
      <c r="M396" s="1112"/>
      <c r="N396" s="1543">
        <v>4</v>
      </c>
      <c r="O396" s="1543">
        <f>SUM(L396:N396)</f>
        <v>4</v>
      </c>
      <c r="P396" s="1543"/>
      <c r="Q396" s="1543"/>
      <c r="R396" s="1543"/>
      <c r="S396" s="1543"/>
      <c r="T396" s="318"/>
      <c r="U396" s="318"/>
      <c r="V396" s="318"/>
      <c r="W396" s="318"/>
      <c r="X396" s="1112"/>
      <c r="Y396" s="1112"/>
      <c r="Z396" s="1112">
        <f t="shared" ref="Z396:Z459" si="122">J396+N396+R396+V396</f>
        <v>4</v>
      </c>
      <c r="AA396" s="1112">
        <f t="shared" ref="AA396:AA459" si="123">K396+O396+S396+W396</f>
        <v>4</v>
      </c>
      <c r="AB396" s="1121">
        <f>AH396/AI396*AA396/1000</f>
        <v>5.1999999999999998E-2</v>
      </c>
      <c r="AC396" s="1121">
        <f>AJ396*AA396/1000</f>
        <v>9.1999999999999998E-2</v>
      </c>
      <c r="AD396" s="1217" t="s">
        <v>308</v>
      </c>
      <c r="AE396" s="1217"/>
      <c r="AF396" s="1217"/>
      <c r="AG396" s="1217"/>
      <c r="AH396" s="1102">
        <v>26</v>
      </c>
      <c r="AI396" s="1102">
        <v>2</v>
      </c>
      <c r="AJ396" s="1193">
        <v>23</v>
      </c>
      <c r="AK396" s="1544"/>
    </row>
    <row r="397" spans="1:37" s="1127" customFormat="1" ht="15" customHeight="1" x14ac:dyDescent="0.25">
      <c r="A397" s="1545"/>
      <c r="B397" s="1546"/>
      <c r="C397" s="1547" t="s">
        <v>27</v>
      </c>
      <c r="D397" s="1109" t="s">
        <v>29</v>
      </c>
      <c r="E397" s="1548"/>
      <c r="F397" s="1549"/>
      <c r="G397" s="1549"/>
      <c r="H397" s="1550"/>
      <c r="I397" s="1550"/>
      <c r="J397" s="1550"/>
      <c r="K397" s="1120"/>
      <c r="L397" s="1120"/>
      <c r="M397" s="1120"/>
      <c r="N397" s="1120">
        <f>SUM(N396)</f>
        <v>4</v>
      </c>
      <c r="O397" s="1120">
        <f>SUM(O396)</f>
        <v>4</v>
      </c>
      <c r="P397" s="1550"/>
      <c r="Q397" s="1550"/>
      <c r="R397" s="1550"/>
      <c r="S397" s="1550"/>
      <c r="T397" s="367"/>
      <c r="U397" s="367"/>
      <c r="V397" s="367"/>
      <c r="W397" s="367"/>
      <c r="X397" s="1120"/>
      <c r="Y397" s="1120"/>
      <c r="Z397" s="1120">
        <f t="shared" si="122"/>
        <v>4</v>
      </c>
      <c r="AA397" s="1120">
        <f t="shared" si="123"/>
        <v>4</v>
      </c>
      <c r="AB397" s="1113">
        <f>AH397/AI397*AA397/1000</f>
        <v>5.1999999999999998E-2</v>
      </c>
      <c r="AC397" s="1113">
        <f>AJ397*AA397/1000</f>
        <v>9.1999999999999998E-2</v>
      </c>
      <c r="AD397" s="1196"/>
      <c r="AE397" s="1196"/>
      <c r="AF397" s="1196"/>
      <c r="AG397" s="1196"/>
      <c r="AH397" s="1196">
        <v>26</v>
      </c>
      <c r="AI397" s="1196">
        <v>2</v>
      </c>
      <c r="AJ397" s="1198">
        <v>23</v>
      </c>
      <c r="AK397" s="1114"/>
    </row>
    <row r="398" spans="1:37" s="1214" customFormat="1" ht="15" customHeight="1" x14ac:dyDescent="0.25">
      <c r="A398" s="1538">
        <v>1</v>
      </c>
      <c r="B398" s="1539"/>
      <c r="C398" s="1551" t="s">
        <v>1016</v>
      </c>
      <c r="D398" s="1128" t="s">
        <v>29</v>
      </c>
      <c r="E398" s="1541"/>
      <c r="F398" s="1542"/>
      <c r="G398" s="1542"/>
      <c r="H398" s="1543"/>
      <c r="I398" s="1543"/>
      <c r="J398" s="1543">
        <v>3</v>
      </c>
      <c r="K398" s="1112">
        <f>SUM(H398:J398)</f>
        <v>3</v>
      </c>
      <c r="L398" s="1112"/>
      <c r="M398" s="1112"/>
      <c r="N398" s="1543"/>
      <c r="O398" s="1543"/>
      <c r="P398" s="1543"/>
      <c r="Q398" s="1543"/>
      <c r="R398" s="1543"/>
      <c r="S398" s="1543"/>
      <c r="T398" s="318"/>
      <c r="U398" s="318"/>
      <c r="V398" s="318"/>
      <c r="W398" s="318"/>
      <c r="X398" s="1112"/>
      <c r="Y398" s="1112"/>
      <c r="Z398" s="1112">
        <f t="shared" si="122"/>
        <v>3</v>
      </c>
      <c r="AA398" s="1112">
        <f t="shared" si="123"/>
        <v>3</v>
      </c>
      <c r="AB398" s="1121">
        <f>AH398/AI398*AA398/1000</f>
        <v>2.1000000000000001E-2</v>
      </c>
      <c r="AC398" s="1121">
        <f t="shared" ref="AC398:AC399" si="124">AJ398*AA398/1000</f>
        <v>6.3000000000000009E-3</v>
      </c>
      <c r="AD398" s="1217" t="s">
        <v>308</v>
      </c>
      <c r="AE398" s="1217"/>
      <c r="AF398" s="1217"/>
      <c r="AG398" s="1217"/>
      <c r="AH398" s="1102">
        <v>7</v>
      </c>
      <c r="AI398" s="1542">
        <v>1</v>
      </c>
      <c r="AJ398" s="1144">
        <v>2.1</v>
      </c>
      <c r="AK398" s="1544"/>
    </row>
    <row r="399" spans="1:37" s="1127" customFormat="1" ht="15" customHeight="1" x14ac:dyDescent="0.25">
      <c r="A399" s="1545"/>
      <c r="B399" s="1546"/>
      <c r="C399" s="1547" t="s">
        <v>27</v>
      </c>
      <c r="D399" s="1109" t="s">
        <v>29</v>
      </c>
      <c r="E399" s="1548"/>
      <c r="F399" s="1549"/>
      <c r="G399" s="1549"/>
      <c r="H399" s="1550"/>
      <c r="I399" s="1550"/>
      <c r="J399" s="1550">
        <f>SUM(J398)</f>
        <v>3</v>
      </c>
      <c r="K399" s="1120">
        <f t="shared" ref="K399" si="125">SUM(H399:J399)</f>
        <v>3</v>
      </c>
      <c r="L399" s="1120"/>
      <c r="M399" s="1120"/>
      <c r="N399" s="1550"/>
      <c r="O399" s="1550"/>
      <c r="P399" s="1550"/>
      <c r="Q399" s="1550"/>
      <c r="R399" s="1550"/>
      <c r="S399" s="1550"/>
      <c r="T399" s="367"/>
      <c r="U399" s="367"/>
      <c r="V399" s="367"/>
      <c r="W399" s="367"/>
      <c r="X399" s="1120"/>
      <c r="Y399" s="1120"/>
      <c r="Z399" s="1120">
        <f t="shared" si="122"/>
        <v>3</v>
      </c>
      <c r="AA399" s="1120">
        <f t="shared" si="123"/>
        <v>3</v>
      </c>
      <c r="AB399" s="1113">
        <f t="shared" ref="AB399" si="126">AH399/AI399*AA399/1000</f>
        <v>2.1000000000000001E-2</v>
      </c>
      <c r="AC399" s="1113">
        <f t="shared" si="124"/>
        <v>6.3000000000000009E-3</v>
      </c>
      <c r="AD399" s="1196"/>
      <c r="AE399" s="1196"/>
      <c r="AF399" s="1196"/>
      <c r="AG399" s="1196"/>
      <c r="AH399" s="1196">
        <v>7</v>
      </c>
      <c r="AI399" s="1549">
        <v>1</v>
      </c>
      <c r="AJ399" s="1145">
        <v>2.1</v>
      </c>
      <c r="AK399" s="1114"/>
    </row>
    <row r="400" spans="1:37" s="1214" customFormat="1" ht="15" customHeight="1" x14ac:dyDescent="0.25">
      <c r="A400" s="1538">
        <v>1</v>
      </c>
      <c r="B400" s="1539"/>
      <c r="C400" s="1540" t="s">
        <v>1017</v>
      </c>
      <c r="D400" s="1128" t="s">
        <v>29</v>
      </c>
      <c r="E400" s="1541">
        <v>0</v>
      </c>
      <c r="F400" s="1542">
        <v>0</v>
      </c>
      <c r="G400" s="1542"/>
      <c r="H400" s="1543"/>
      <c r="I400" s="1543"/>
      <c r="J400" s="1543">
        <v>207</v>
      </c>
      <c r="K400" s="1112">
        <f>SUM(H400:J400)</f>
        <v>207</v>
      </c>
      <c r="L400" s="1112"/>
      <c r="M400" s="1112"/>
      <c r="N400" s="1543"/>
      <c r="O400" s="1543"/>
      <c r="P400" s="1543"/>
      <c r="Q400" s="1543"/>
      <c r="R400" s="1543"/>
      <c r="S400" s="1543"/>
      <c r="T400" s="318"/>
      <c r="U400" s="318"/>
      <c r="V400" s="318"/>
      <c r="W400" s="318"/>
      <c r="X400" s="1112"/>
      <c r="Y400" s="1112"/>
      <c r="Z400" s="1112">
        <f t="shared" si="122"/>
        <v>207</v>
      </c>
      <c r="AA400" s="1112">
        <f t="shared" si="123"/>
        <v>207</v>
      </c>
      <c r="AB400" s="1121">
        <f>AH400/AI400*AA400/1000</f>
        <v>14.49</v>
      </c>
      <c r="AC400" s="1121">
        <f>AJ400*AA400/1000</f>
        <v>10.557</v>
      </c>
      <c r="AD400" s="1217" t="s">
        <v>308</v>
      </c>
      <c r="AE400" s="1217"/>
      <c r="AF400" s="1217"/>
      <c r="AG400" s="1217"/>
      <c r="AH400" s="1102">
        <v>140</v>
      </c>
      <c r="AI400" s="1102">
        <v>2</v>
      </c>
      <c r="AJ400" s="1193">
        <v>51</v>
      </c>
      <c r="AK400" s="1544"/>
    </row>
    <row r="401" spans="1:37" s="1127" customFormat="1" ht="15" customHeight="1" x14ac:dyDescent="0.25">
      <c r="A401" s="1545"/>
      <c r="B401" s="1546"/>
      <c r="C401" s="1547" t="s">
        <v>27</v>
      </c>
      <c r="D401" s="1109" t="s">
        <v>29</v>
      </c>
      <c r="E401" s="1548"/>
      <c r="F401" s="1549"/>
      <c r="G401" s="1549"/>
      <c r="H401" s="1550"/>
      <c r="I401" s="1550"/>
      <c r="J401" s="1550">
        <f>SUM(J400)</f>
        <v>207</v>
      </c>
      <c r="K401" s="1120">
        <f>SUM(H401:J401)</f>
        <v>207</v>
      </c>
      <c r="L401" s="1120"/>
      <c r="M401" s="1120"/>
      <c r="N401" s="1550"/>
      <c r="O401" s="1550"/>
      <c r="P401" s="1550"/>
      <c r="Q401" s="1550"/>
      <c r="R401" s="1550"/>
      <c r="S401" s="1550"/>
      <c r="T401" s="367"/>
      <c r="U401" s="367"/>
      <c r="V401" s="367"/>
      <c r="W401" s="367"/>
      <c r="X401" s="1120"/>
      <c r="Y401" s="1120"/>
      <c r="Z401" s="1120">
        <f t="shared" si="122"/>
        <v>207</v>
      </c>
      <c r="AA401" s="1120">
        <f t="shared" si="123"/>
        <v>207</v>
      </c>
      <c r="AB401" s="1113">
        <f>AH401/AI401*AA401/1000</f>
        <v>14.49</v>
      </c>
      <c r="AC401" s="1113">
        <f>AJ401*AA401/1000</f>
        <v>10.557</v>
      </c>
      <c r="AD401" s="1196"/>
      <c r="AE401" s="1196"/>
      <c r="AF401" s="1196"/>
      <c r="AG401" s="1196"/>
      <c r="AH401" s="1196">
        <v>140</v>
      </c>
      <c r="AI401" s="1196">
        <v>2</v>
      </c>
      <c r="AJ401" s="1198">
        <v>51</v>
      </c>
      <c r="AK401" s="1114"/>
    </row>
    <row r="402" spans="1:37" s="1214" customFormat="1" ht="15" customHeight="1" x14ac:dyDescent="0.25">
      <c r="A402" s="1538">
        <v>1</v>
      </c>
      <c r="B402" s="1542" t="s">
        <v>1018</v>
      </c>
      <c r="C402" s="1552" t="s">
        <v>1019</v>
      </c>
      <c r="D402" s="1128" t="s">
        <v>29</v>
      </c>
      <c r="E402" s="1542"/>
      <c r="F402" s="1542"/>
      <c r="G402" s="1542"/>
      <c r="H402" s="1543"/>
      <c r="I402" s="1543"/>
      <c r="J402" s="1543">
        <v>206</v>
      </c>
      <c r="K402" s="1112">
        <f t="shared" ref="K402:K419" si="127">SUM(H402:J402)</f>
        <v>206</v>
      </c>
      <c r="L402" s="1112"/>
      <c r="M402" s="1112"/>
      <c r="N402" s="1543"/>
      <c r="O402" s="1543"/>
      <c r="P402" s="1543"/>
      <c r="Q402" s="1543"/>
      <c r="R402" s="1543"/>
      <c r="S402" s="1543"/>
      <c r="T402" s="318"/>
      <c r="U402" s="318"/>
      <c r="V402" s="318"/>
      <c r="W402" s="318"/>
      <c r="X402" s="1112"/>
      <c r="Y402" s="1112"/>
      <c r="Z402" s="1112">
        <f t="shared" si="122"/>
        <v>206</v>
      </c>
      <c r="AA402" s="1112">
        <f t="shared" si="123"/>
        <v>206</v>
      </c>
      <c r="AB402" s="1121">
        <f t="shared" ref="AB402" si="128">AH402/AI402*AA402/1000</f>
        <v>6.18</v>
      </c>
      <c r="AC402" s="1121">
        <f t="shared" ref="AC402:AC419" si="129">AJ402*AA402/1000</f>
        <v>3.8109999999999999</v>
      </c>
      <c r="AD402" s="1102"/>
      <c r="AE402" s="1102"/>
      <c r="AF402" s="1102"/>
      <c r="AG402" s="1102"/>
      <c r="AH402" s="1102">
        <v>30</v>
      </c>
      <c r="AI402" s="1542">
        <v>1</v>
      </c>
      <c r="AJ402" s="1144">
        <v>18.5</v>
      </c>
      <c r="AK402" s="704"/>
    </row>
    <row r="403" spans="1:37" s="1127" customFormat="1" ht="15" customHeight="1" x14ac:dyDescent="0.25">
      <c r="A403" s="1545"/>
      <c r="B403" s="1546"/>
      <c r="C403" s="1547" t="s">
        <v>27</v>
      </c>
      <c r="D403" s="1109" t="s">
        <v>29</v>
      </c>
      <c r="E403" s="1548"/>
      <c r="F403" s="1549"/>
      <c r="G403" s="1549"/>
      <c r="H403" s="1550"/>
      <c r="I403" s="1550"/>
      <c r="J403" s="1550">
        <v>206</v>
      </c>
      <c r="K403" s="1120">
        <f t="shared" si="127"/>
        <v>206</v>
      </c>
      <c r="L403" s="1120"/>
      <c r="M403" s="1120"/>
      <c r="N403" s="1550"/>
      <c r="O403" s="1550"/>
      <c r="P403" s="1550"/>
      <c r="Q403" s="1550"/>
      <c r="R403" s="1550"/>
      <c r="S403" s="1550"/>
      <c r="T403" s="367"/>
      <c r="U403" s="367"/>
      <c r="V403" s="367"/>
      <c r="W403" s="367"/>
      <c r="X403" s="1120"/>
      <c r="Y403" s="1120"/>
      <c r="Z403" s="1120">
        <f t="shared" si="122"/>
        <v>206</v>
      </c>
      <c r="AA403" s="1120">
        <f t="shared" si="123"/>
        <v>206</v>
      </c>
      <c r="AB403" s="1113">
        <f>AH403/AI403*AA403/1000</f>
        <v>6.18</v>
      </c>
      <c r="AC403" s="1113">
        <f t="shared" si="129"/>
        <v>3.8109999999999999</v>
      </c>
      <c r="AD403" s="1196"/>
      <c r="AE403" s="1196"/>
      <c r="AF403" s="1196"/>
      <c r="AG403" s="1196" t="s">
        <v>308</v>
      </c>
      <c r="AH403" s="1196">
        <v>30</v>
      </c>
      <c r="AI403" s="1549">
        <v>1</v>
      </c>
      <c r="AJ403" s="1145">
        <v>18.5</v>
      </c>
      <c r="AK403" s="1114"/>
    </row>
    <row r="404" spans="1:37" s="1214" customFormat="1" ht="15" customHeight="1" x14ac:dyDescent="0.25">
      <c r="A404" s="1538">
        <v>1</v>
      </c>
      <c r="B404" s="1542" t="s">
        <v>1020</v>
      </c>
      <c r="C404" s="1552" t="s">
        <v>1021</v>
      </c>
      <c r="D404" s="1128" t="s">
        <v>29</v>
      </c>
      <c r="E404" s="1542"/>
      <c r="F404" s="1542"/>
      <c r="G404" s="1542"/>
      <c r="H404" s="1543"/>
      <c r="I404" s="1543"/>
      <c r="J404" s="1543">
        <v>153</v>
      </c>
      <c r="K404" s="1112">
        <f t="shared" si="127"/>
        <v>153</v>
      </c>
      <c r="L404" s="1112"/>
      <c r="M404" s="1112"/>
      <c r="N404" s="1543"/>
      <c r="O404" s="1543"/>
      <c r="P404" s="1543"/>
      <c r="Q404" s="1543"/>
      <c r="R404" s="1543"/>
      <c r="S404" s="1543"/>
      <c r="T404" s="318"/>
      <c r="U404" s="318"/>
      <c r="V404" s="318"/>
      <c r="W404" s="318"/>
      <c r="X404" s="1112"/>
      <c r="Y404" s="1112"/>
      <c r="Z404" s="1112">
        <f t="shared" si="122"/>
        <v>153</v>
      </c>
      <c r="AA404" s="1112">
        <f t="shared" si="123"/>
        <v>153</v>
      </c>
      <c r="AB404" s="1121">
        <f t="shared" ref="AB404:AB405" si="130">AH404/AI404*AA404/1000</f>
        <v>6.12</v>
      </c>
      <c r="AC404" s="1121">
        <f t="shared" si="129"/>
        <v>4.8959999999999999</v>
      </c>
      <c r="AD404" s="1102"/>
      <c r="AE404" s="1102"/>
      <c r="AF404" s="1102"/>
      <c r="AG404" s="1102"/>
      <c r="AH404" s="1102">
        <v>40</v>
      </c>
      <c r="AI404" s="1542">
        <v>1</v>
      </c>
      <c r="AJ404" s="1144">
        <v>32</v>
      </c>
      <c r="AK404" s="704"/>
    </row>
    <row r="405" spans="1:37" s="1127" customFormat="1" ht="15" customHeight="1" x14ac:dyDescent="0.25">
      <c r="A405" s="1545"/>
      <c r="B405" s="1546"/>
      <c r="C405" s="1547" t="s">
        <v>27</v>
      </c>
      <c r="D405" s="1109" t="s">
        <v>29</v>
      </c>
      <c r="E405" s="1548"/>
      <c r="F405" s="1549"/>
      <c r="G405" s="1549"/>
      <c r="H405" s="1550"/>
      <c r="I405" s="1550"/>
      <c r="J405" s="1550">
        <v>153</v>
      </c>
      <c r="K405" s="1120">
        <f t="shared" si="127"/>
        <v>153</v>
      </c>
      <c r="L405" s="1120"/>
      <c r="M405" s="1120"/>
      <c r="N405" s="1550"/>
      <c r="O405" s="1550"/>
      <c r="P405" s="1550"/>
      <c r="Q405" s="1550"/>
      <c r="R405" s="1550"/>
      <c r="S405" s="1550"/>
      <c r="T405" s="367"/>
      <c r="U405" s="367"/>
      <c r="V405" s="367"/>
      <c r="W405" s="367"/>
      <c r="X405" s="1120"/>
      <c r="Y405" s="1120"/>
      <c r="Z405" s="1120">
        <f t="shared" si="122"/>
        <v>153</v>
      </c>
      <c r="AA405" s="1120">
        <f t="shared" si="123"/>
        <v>153</v>
      </c>
      <c r="AB405" s="1113">
        <f t="shared" si="130"/>
        <v>6.12</v>
      </c>
      <c r="AC405" s="1113">
        <f t="shared" si="129"/>
        <v>4.8959999999999999</v>
      </c>
      <c r="AD405" s="1196"/>
      <c r="AE405" s="1196"/>
      <c r="AF405" s="1196"/>
      <c r="AG405" s="1196" t="s">
        <v>308</v>
      </c>
      <c r="AH405" s="1196">
        <v>40</v>
      </c>
      <c r="AI405" s="1549">
        <v>1</v>
      </c>
      <c r="AJ405" s="1145">
        <v>32</v>
      </c>
      <c r="AK405" s="1114"/>
    </row>
    <row r="406" spans="1:37" s="1214" customFormat="1" ht="15" customHeight="1" x14ac:dyDescent="0.25">
      <c r="A406" s="1538">
        <v>1</v>
      </c>
      <c r="B406" s="1553" t="s">
        <v>1022</v>
      </c>
      <c r="C406" s="1552" t="s">
        <v>1023</v>
      </c>
      <c r="D406" s="1128" t="s">
        <v>29</v>
      </c>
      <c r="E406" s="1541"/>
      <c r="F406" s="1542"/>
      <c r="G406" s="1542"/>
      <c r="H406" s="1543"/>
      <c r="I406" s="1543"/>
      <c r="J406" s="1543">
        <v>213</v>
      </c>
      <c r="K406" s="1112">
        <f t="shared" si="127"/>
        <v>213</v>
      </c>
      <c r="L406" s="1112"/>
      <c r="M406" s="1112"/>
      <c r="N406" s="1543"/>
      <c r="O406" s="1543"/>
      <c r="P406" s="1543"/>
      <c r="Q406" s="1543"/>
      <c r="R406" s="1543"/>
      <c r="S406" s="1543"/>
      <c r="T406" s="318"/>
      <c r="U406" s="318"/>
      <c r="V406" s="318"/>
      <c r="W406" s="318"/>
      <c r="X406" s="1112"/>
      <c r="Y406" s="1112"/>
      <c r="Z406" s="1112">
        <f t="shared" si="122"/>
        <v>213</v>
      </c>
      <c r="AA406" s="1112">
        <f t="shared" si="123"/>
        <v>213</v>
      </c>
      <c r="AB406" s="1121">
        <f>AH406/AI406*AA406/1000</f>
        <v>1.704</v>
      </c>
      <c r="AC406" s="1121">
        <f t="shared" si="129"/>
        <v>2.4282000000000004</v>
      </c>
      <c r="AD406" s="1102"/>
      <c r="AE406" s="1102"/>
      <c r="AF406" s="1102"/>
      <c r="AG406" s="1102"/>
      <c r="AH406" s="1102">
        <v>16</v>
      </c>
      <c r="AI406" s="1542">
        <v>2</v>
      </c>
      <c r="AJ406" s="1144">
        <v>11.4</v>
      </c>
      <c r="AK406" s="704"/>
    </row>
    <row r="407" spans="1:37" s="1127" customFormat="1" ht="15" customHeight="1" x14ac:dyDescent="0.25">
      <c r="A407" s="1545"/>
      <c r="B407" s="1546"/>
      <c r="C407" s="1547" t="s">
        <v>27</v>
      </c>
      <c r="D407" s="1109" t="s">
        <v>29</v>
      </c>
      <c r="E407" s="1548"/>
      <c r="F407" s="1549"/>
      <c r="G407" s="1549"/>
      <c r="H407" s="1550"/>
      <c r="I407" s="1550"/>
      <c r="J407" s="1550">
        <v>213</v>
      </c>
      <c r="K407" s="1120">
        <f t="shared" si="127"/>
        <v>213</v>
      </c>
      <c r="L407" s="1120"/>
      <c r="M407" s="1120"/>
      <c r="N407" s="1550"/>
      <c r="O407" s="1550"/>
      <c r="P407" s="1550"/>
      <c r="Q407" s="1550"/>
      <c r="R407" s="1550"/>
      <c r="S407" s="1550"/>
      <c r="T407" s="367"/>
      <c r="U407" s="367"/>
      <c r="V407" s="367"/>
      <c r="W407" s="367"/>
      <c r="X407" s="1120"/>
      <c r="Y407" s="1120"/>
      <c r="Z407" s="1120">
        <f t="shared" si="122"/>
        <v>213</v>
      </c>
      <c r="AA407" s="1120">
        <f t="shared" si="123"/>
        <v>213</v>
      </c>
      <c r="AB407" s="1113">
        <f t="shared" ref="AB407:AB419" si="131">AH407/AI407*AA407/1000</f>
        <v>1.704</v>
      </c>
      <c r="AC407" s="1113">
        <f t="shared" si="129"/>
        <v>2.4282000000000004</v>
      </c>
      <c r="AD407" s="1196"/>
      <c r="AE407" s="1196"/>
      <c r="AF407" s="1196"/>
      <c r="AG407" s="1196" t="s">
        <v>308</v>
      </c>
      <c r="AH407" s="1196">
        <v>16</v>
      </c>
      <c r="AI407" s="1549">
        <v>2</v>
      </c>
      <c r="AJ407" s="1145">
        <v>11.4</v>
      </c>
      <c r="AK407" s="1114"/>
    </row>
    <row r="408" spans="1:37" s="1214" customFormat="1" ht="15" customHeight="1" x14ac:dyDescent="0.25">
      <c r="A408" s="1538">
        <v>1</v>
      </c>
      <c r="B408" s="1542" t="s">
        <v>1024</v>
      </c>
      <c r="C408" s="1554" t="s">
        <v>1025</v>
      </c>
      <c r="D408" s="1128" t="s">
        <v>29</v>
      </c>
      <c r="E408" s="1542"/>
      <c r="F408" s="1542"/>
      <c r="G408" s="1542"/>
      <c r="H408" s="1543"/>
      <c r="I408" s="1543"/>
      <c r="J408" s="1543">
        <v>112</v>
      </c>
      <c r="K408" s="1112">
        <f t="shared" si="127"/>
        <v>112</v>
      </c>
      <c r="L408" s="1112"/>
      <c r="M408" s="1112"/>
      <c r="N408" s="1543"/>
      <c r="O408" s="1543"/>
      <c r="P408" s="1543"/>
      <c r="Q408" s="1543"/>
      <c r="R408" s="1543"/>
      <c r="S408" s="1543"/>
      <c r="T408" s="318"/>
      <c r="U408" s="318"/>
      <c r="V408" s="318"/>
      <c r="W408" s="318"/>
      <c r="X408" s="1112"/>
      <c r="Y408" s="1112"/>
      <c r="Z408" s="1112">
        <f t="shared" si="122"/>
        <v>112</v>
      </c>
      <c r="AA408" s="1112">
        <f t="shared" si="123"/>
        <v>112</v>
      </c>
      <c r="AB408" s="1121">
        <f t="shared" si="131"/>
        <v>7.28</v>
      </c>
      <c r="AC408" s="1121">
        <f t="shared" si="129"/>
        <v>5.04</v>
      </c>
      <c r="AD408" s="1102"/>
      <c r="AE408" s="1102"/>
      <c r="AF408" s="1102"/>
      <c r="AG408" s="1102"/>
      <c r="AH408" s="1102">
        <v>130</v>
      </c>
      <c r="AI408" s="1542">
        <v>2</v>
      </c>
      <c r="AJ408" s="1144">
        <v>45</v>
      </c>
      <c r="AK408" s="704"/>
    </row>
    <row r="409" spans="1:37" s="1127" customFormat="1" ht="15" customHeight="1" x14ac:dyDescent="0.25">
      <c r="A409" s="1545"/>
      <c r="B409" s="1555"/>
      <c r="C409" s="1547" t="s">
        <v>27</v>
      </c>
      <c r="D409" s="1109" t="s">
        <v>29</v>
      </c>
      <c r="E409" s="1549"/>
      <c r="F409" s="1549"/>
      <c r="G409" s="1549"/>
      <c r="H409" s="1550"/>
      <c r="I409" s="1550"/>
      <c r="J409" s="1550">
        <v>112</v>
      </c>
      <c r="K409" s="1120">
        <f t="shared" si="127"/>
        <v>112</v>
      </c>
      <c r="L409" s="1120"/>
      <c r="M409" s="1120"/>
      <c r="N409" s="1550"/>
      <c r="O409" s="1550"/>
      <c r="P409" s="1550"/>
      <c r="Q409" s="1550"/>
      <c r="R409" s="1550"/>
      <c r="S409" s="1550"/>
      <c r="T409" s="367"/>
      <c r="U409" s="367"/>
      <c r="V409" s="367"/>
      <c r="W409" s="367"/>
      <c r="X409" s="1120"/>
      <c r="Y409" s="1120"/>
      <c r="Z409" s="1120">
        <f t="shared" si="122"/>
        <v>112</v>
      </c>
      <c r="AA409" s="1120">
        <f t="shared" si="123"/>
        <v>112</v>
      </c>
      <c r="AB409" s="1113">
        <f t="shared" si="131"/>
        <v>7.28</v>
      </c>
      <c r="AC409" s="1113">
        <f t="shared" si="129"/>
        <v>5.04</v>
      </c>
      <c r="AD409" s="1196"/>
      <c r="AE409" s="1196"/>
      <c r="AF409" s="1196"/>
      <c r="AG409" s="1196"/>
      <c r="AH409" s="1196">
        <v>130</v>
      </c>
      <c r="AI409" s="1549">
        <v>2</v>
      </c>
      <c r="AJ409" s="1145">
        <v>45</v>
      </c>
      <c r="AK409" s="1114"/>
    </row>
    <row r="410" spans="1:37" s="1214" customFormat="1" ht="15" customHeight="1" x14ac:dyDescent="0.25">
      <c r="A410" s="1538">
        <v>1</v>
      </c>
      <c r="B410" s="1542" t="s">
        <v>1026</v>
      </c>
      <c r="C410" s="1556" t="s">
        <v>1027</v>
      </c>
      <c r="D410" s="1128" t="s">
        <v>29</v>
      </c>
      <c r="E410" s="1542"/>
      <c r="F410" s="1542"/>
      <c r="G410" s="1542"/>
      <c r="H410" s="1543"/>
      <c r="I410" s="1543"/>
      <c r="J410" s="1543">
        <v>105</v>
      </c>
      <c r="K410" s="1112">
        <f t="shared" si="127"/>
        <v>105</v>
      </c>
      <c r="L410" s="1112"/>
      <c r="M410" s="1112"/>
      <c r="N410" s="1543"/>
      <c r="O410" s="1543"/>
      <c r="P410" s="1543"/>
      <c r="Q410" s="1543"/>
      <c r="R410" s="1543"/>
      <c r="S410" s="1543"/>
      <c r="T410" s="318"/>
      <c r="U410" s="318"/>
      <c r="V410" s="318"/>
      <c r="W410" s="318"/>
      <c r="X410" s="1112"/>
      <c r="Y410" s="1112"/>
      <c r="Z410" s="1112">
        <f t="shared" si="122"/>
        <v>105</v>
      </c>
      <c r="AA410" s="1112">
        <f t="shared" si="123"/>
        <v>105</v>
      </c>
      <c r="AB410" s="1121">
        <f t="shared" si="131"/>
        <v>3.6749999999999998</v>
      </c>
      <c r="AC410" s="1121">
        <f t="shared" si="129"/>
        <v>1.764</v>
      </c>
      <c r="AD410" s="1102"/>
      <c r="AE410" s="1102"/>
      <c r="AF410" s="1102"/>
      <c r="AG410" s="1102"/>
      <c r="AH410" s="1102">
        <v>35</v>
      </c>
      <c r="AI410" s="1542">
        <v>1</v>
      </c>
      <c r="AJ410" s="1144">
        <v>16.8</v>
      </c>
      <c r="AK410" s="704"/>
    </row>
    <row r="411" spans="1:37" s="1127" customFormat="1" ht="15" customHeight="1" x14ac:dyDescent="0.25">
      <c r="A411" s="1545"/>
      <c r="B411" s="1555"/>
      <c r="C411" s="1547" t="s">
        <v>27</v>
      </c>
      <c r="D411" s="1109" t="s">
        <v>29</v>
      </c>
      <c r="E411" s="1549"/>
      <c r="F411" s="1549"/>
      <c r="G411" s="1549"/>
      <c r="H411" s="1550"/>
      <c r="I411" s="1550"/>
      <c r="J411" s="1550">
        <v>105</v>
      </c>
      <c r="K411" s="1120">
        <f t="shared" si="127"/>
        <v>105</v>
      </c>
      <c r="L411" s="1120"/>
      <c r="M411" s="1120"/>
      <c r="N411" s="1550"/>
      <c r="O411" s="1550"/>
      <c r="P411" s="1550"/>
      <c r="Q411" s="1550"/>
      <c r="R411" s="1550"/>
      <c r="S411" s="1550"/>
      <c r="T411" s="367"/>
      <c r="U411" s="367"/>
      <c r="V411" s="367"/>
      <c r="W411" s="367"/>
      <c r="X411" s="1120"/>
      <c r="Y411" s="1120"/>
      <c r="Z411" s="1120">
        <f t="shared" si="122"/>
        <v>105</v>
      </c>
      <c r="AA411" s="1120">
        <f t="shared" si="123"/>
        <v>105</v>
      </c>
      <c r="AB411" s="1113">
        <f t="shared" si="131"/>
        <v>3.6749999999999998</v>
      </c>
      <c r="AC411" s="1113">
        <f t="shared" si="129"/>
        <v>1.764</v>
      </c>
      <c r="AD411" s="1196"/>
      <c r="AE411" s="1196"/>
      <c r="AF411" s="1196"/>
      <c r="AG411" s="1196"/>
      <c r="AH411" s="1196">
        <v>35</v>
      </c>
      <c r="AI411" s="1549">
        <v>1</v>
      </c>
      <c r="AJ411" s="1145">
        <v>16.8</v>
      </c>
      <c r="AK411" s="1114"/>
    </row>
    <row r="412" spans="1:37" s="1214" customFormat="1" ht="15" customHeight="1" x14ac:dyDescent="0.25">
      <c r="A412" s="1538">
        <v>1</v>
      </c>
      <c r="B412" s="1542" t="s">
        <v>1028</v>
      </c>
      <c r="C412" s="1556" t="s">
        <v>1029</v>
      </c>
      <c r="D412" s="1128" t="s">
        <v>29</v>
      </c>
      <c r="E412" s="1542"/>
      <c r="F412" s="1542"/>
      <c r="G412" s="1542"/>
      <c r="H412" s="1543"/>
      <c r="I412" s="1543"/>
      <c r="J412" s="1543">
        <v>76</v>
      </c>
      <c r="K412" s="1112">
        <f t="shared" si="127"/>
        <v>76</v>
      </c>
      <c r="L412" s="1112"/>
      <c r="M412" s="1112"/>
      <c r="N412" s="1543"/>
      <c r="O412" s="1112"/>
      <c r="P412" s="1543"/>
      <c r="Q412" s="1543"/>
      <c r="R412" s="1543"/>
      <c r="S412" s="1543"/>
      <c r="T412" s="318"/>
      <c r="U412" s="318"/>
      <c r="V412" s="318"/>
      <c r="W412" s="318"/>
      <c r="X412" s="1112"/>
      <c r="Y412" s="1112"/>
      <c r="Z412" s="1112">
        <f t="shared" si="122"/>
        <v>76</v>
      </c>
      <c r="AA412" s="1112">
        <f t="shared" si="123"/>
        <v>76</v>
      </c>
      <c r="AB412" s="1121">
        <f t="shared" si="131"/>
        <v>1.976</v>
      </c>
      <c r="AC412" s="1121">
        <f t="shared" si="129"/>
        <v>1.748</v>
      </c>
      <c r="AD412" s="1102"/>
      <c r="AE412" s="1102"/>
      <c r="AF412" s="1102"/>
      <c r="AG412" s="1102"/>
      <c r="AH412" s="1102">
        <v>52</v>
      </c>
      <c r="AI412" s="1542">
        <v>2</v>
      </c>
      <c r="AJ412" s="1144">
        <v>23</v>
      </c>
      <c r="AK412" s="704"/>
    </row>
    <row r="413" spans="1:37" s="1127" customFormat="1" ht="15" customHeight="1" x14ac:dyDescent="0.25">
      <c r="A413" s="1545"/>
      <c r="B413" s="1555"/>
      <c r="C413" s="1547" t="s">
        <v>27</v>
      </c>
      <c r="D413" s="1109" t="s">
        <v>29</v>
      </c>
      <c r="E413" s="1549"/>
      <c r="F413" s="1549"/>
      <c r="G413" s="1549"/>
      <c r="H413" s="1550"/>
      <c r="I413" s="1550"/>
      <c r="J413" s="1550">
        <v>76</v>
      </c>
      <c r="K413" s="1120">
        <f t="shared" si="127"/>
        <v>76</v>
      </c>
      <c r="L413" s="1120"/>
      <c r="M413" s="1120"/>
      <c r="N413" s="1550"/>
      <c r="O413" s="1120"/>
      <c r="P413" s="1550"/>
      <c r="Q413" s="1550"/>
      <c r="R413" s="1550"/>
      <c r="S413" s="1550"/>
      <c r="T413" s="367"/>
      <c r="U413" s="367"/>
      <c r="V413" s="367"/>
      <c r="W413" s="367"/>
      <c r="X413" s="1120"/>
      <c r="Y413" s="1120"/>
      <c r="Z413" s="1120">
        <f t="shared" si="122"/>
        <v>76</v>
      </c>
      <c r="AA413" s="1120">
        <f t="shared" si="123"/>
        <v>76</v>
      </c>
      <c r="AB413" s="1113">
        <f t="shared" si="131"/>
        <v>1.976</v>
      </c>
      <c r="AC413" s="1113">
        <f t="shared" si="129"/>
        <v>1.748</v>
      </c>
      <c r="AD413" s="1196"/>
      <c r="AE413" s="1196"/>
      <c r="AF413" s="1196"/>
      <c r="AG413" s="1196"/>
      <c r="AH413" s="1196">
        <v>52</v>
      </c>
      <c r="AI413" s="1549">
        <v>2</v>
      </c>
      <c r="AJ413" s="1145">
        <v>23</v>
      </c>
      <c r="AK413" s="1114"/>
    </row>
    <row r="414" spans="1:37" s="1214" customFormat="1" ht="15" customHeight="1" x14ac:dyDescent="0.25">
      <c r="A414" s="1538">
        <v>1</v>
      </c>
      <c r="B414" s="1542" t="s">
        <v>1030</v>
      </c>
      <c r="C414" s="1552" t="s">
        <v>1031</v>
      </c>
      <c r="D414" s="1128" t="s">
        <v>29</v>
      </c>
      <c r="E414" s="1542">
        <v>0</v>
      </c>
      <c r="F414" s="1542">
        <v>0</v>
      </c>
      <c r="G414" s="1542"/>
      <c r="H414" s="1543"/>
      <c r="I414" s="1543"/>
      <c r="J414" s="1543">
        <v>60</v>
      </c>
      <c r="K414" s="1112">
        <f t="shared" si="127"/>
        <v>60</v>
      </c>
      <c r="L414" s="1112"/>
      <c r="M414" s="1112"/>
      <c r="N414" s="1543">
        <v>4</v>
      </c>
      <c r="O414" s="1112">
        <f>SUM(L414:N414)</f>
        <v>4</v>
      </c>
      <c r="P414" s="1543"/>
      <c r="Q414" s="1543"/>
      <c r="R414" s="1543"/>
      <c r="S414" s="1543"/>
      <c r="T414" s="318"/>
      <c r="U414" s="318"/>
      <c r="V414" s="318"/>
      <c r="W414" s="318"/>
      <c r="X414" s="1112"/>
      <c r="Y414" s="1112"/>
      <c r="Z414" s="1112">
        <f t="shared" si="122"/>
        <v>64</v>
      </c>
      <c r="AA414" s="1112">
        <f t="shared" si="123"/>
        <v>64</v>
      </c>
      <c r="AB414" s="1121">
        <f t="shared" si="131"/>
        <v>0.76800000000000002</v>
      </c>
      <c r="AC414" s="1121">
        <f t="shared" si="129"/>
        <v>0.49280000000000002</v>
      </c>
      <c r="AD414" s="1102"/>
      <c r="AE414" s="1102"/>
      <c r="AF414" s="1102"/>
      <c r="AG414" s="1102"/>
      <c r="AH414" s="1102">
        <v>12</v>
      </c>
      <c r="AI414" s="1542">
        <v>1</v>
      </c>
      <c r="AJ414" s="1144">
        <v>7.7</v>
      </c>
      <c r="AK414" s="704"/>
    </row>
    <row r="415" spans="1:37" s="1127" customFormat="1" ht="15" customHeight="1" x14ac:dyDescent="0.25">
      <c r="A415" s="1545"/>
      <c r="B415" s="1555"/>
      <c r="C415" s="1547" t="s">
        <v>27</v>
      </c>
      <c r="D415" s="1109" t="s">
        <v>29</v>
      </c>
      <c r="E415" s="1549"/>
      <c r="F415" s="1549"/>
      <c r="G415" s="1549"/>
      <c r="H415" s="1550"/>
      <c r="I415" s="1550"/>
      <c r="J415" s="1550">
        <v>60</v>
      </c>
      <c r="K415" s="1120">
        <f t="shared" si="127"/>
        <v>60</v>
      </c>
      <c r="L415" s="1120"/>
      <c r="M415" s="1120"/>
      <c r="N415" s="1120">
        <f>SUM(N414)</f>
        <v>4</v>
      </c>
      <c r="O415" s="1120">
        <f>SUM(O414)</f>
        <v>4</v>
      </c>
      <c r="P415" s="1550"/>
      <c r="Q415" s="1550"/>
      <c r="R415" s="1550"/>
      <c r="S415" s="1550"/>
      <c r="T415" s="367"/>
      <c r="U415" s="367"/>
      <c r="V415" s="367"/>
      <c r="W415" s="367"/>
      <c r="X415" s="1120"/>
      <c r="Y415" s="1120"/>
      <c r="Z415" s="1120">
        <f t="shared" si="122"/>
        <v>64</v>
      </c>
      <c r="AA415" s="1120">
        <f t="shared" si="123"/>
        <v>64</v>
      </c>
      <c r="AB415" s="1113">
        <f t="shared" si="131"/>
        <v>0.76800000000000002</v>
      </c>
      <c r="AC415" s="1113">
        <f t="shared" si="129"/>
        <v>0.49280000000000002</v>
      </c>
      <c r="AD415" s="1196"/>
      <c r="AE415" s="1196"/>
      <c r="AF415" s="1196"/>
      <c r="AG415" s="1557" t="s">
        <v>308</v>
      </c>
      <c r="AH415" s="1196">
        <v>12</v>
      </c>
      <c r="AI415" s="1549">
        <v>1</v>
      </c>
      <c r="AJ415" s="1145">
        <v>7.7</v>
      </c>
      <c r="AK415" s="1114"/>
    </row>
    <row r="416" spans="1:37" s="1214" customFormat="1" ht="15" customHeight="1" x14ac:dyDescent="0.25">
      <c r="A416" s="1538">
        <v>1</v>
      </c>
      <c r="B416" s="1542" t="s">
        <v>1032</v>
      </c>
      <c r="C416" s="1552" t="s">
        <v>1033</v>
      </c>
      <c r="D416" s="1128" t="s">
        <v>29</v>
      </c>
      <c r="E416" s="1542">
        <v>31</v>
      </c>
      <c r="F416" s="1542">
        <v>82</v>
      </c>
      <c r="G416" s="1542"/>
      <c r="H416" s="1543"/>
      <c r="I416" s="1543"/>
      <c r="J416" s="1543">
        <v>8</v>
      </c>
      <c r="K416" s="1112">
        <f t="shared" si="127"/>
        <v>8</v>
      </c>
      <c r="L416" s="1543"/>
      <c r="M416" s="1543"/>
      <c r="N416" s="1543"/>
      <c r="O416" s="1543"/>
      <c r="P416" s="1543"/>
      <c r="Q416" s="1543"/>
      <c r="R416" s="1543"/>
      <c r="S416" s="1543"/>
      <c r="T416" s="318"/>
      <c r="U416" s="318"/>
      <c r="V416" s="318"/>
      <c r="W416" s="318"/>
      <c r="X416" s="1112"/>
      <c r="Y416" s="1112"/>
      <c r="Z416" s="1112">
        <f t="shared" si="122"/>
        <v>8</v>
      </c>
      <c r="AA416" s="1112">
        <f t="shared" si="123"/>
        <v>8</v>
      </c>
      <c r="AB416" s="1121">
        <f t="shared" si="131"/>
        <v>0.8</v>
      </c>
      <c r="AC416" s="1121">
        <f t="shared" si="129"/>
        <v>0.40799999999999997</v>
      </c>
      <c r="AD416" s="1102"/>
      <c r="AE416" s="1102"/>
      <c r="AF416" s="1102"/>
      <c r="AG416" s="1558" t="s">
        <v>308</v>
      </c>
      <c r="AH416" s="1102">
        <v>100</v>
      </c>
      <c r="AI416" s="1542">
        <v>1</v>
      </c>
      <c r="AJ416" s="1144">
        <v>51</v>
      </c>
      <c r="AK416" s="704"/>
    </row>
    <row r="417" spans="1:37" s="1214" customFormat="1" ht="15" customHeight="1" x14ac:dyDescent="0.25">
      <c r="A417" s="1538">
        <v>2</v>
      </c>
      <c r="B417" s="1542" t="s">
        <v>1032</v>
      </c>
      <c r="C417" s="1552" t="s">
        <v>1033</v>
      </c>
      <c r="D417" s="1128" t="s">
        <v>29</v>
      </c>
      <c r="E417" s="1542">
        <v>20</v>
      </c>
      <c r="F417" s="1542">
        <v>83</v>
      </c>
      <c r="G417" s="1542"/>
      <c r="H417" s="1543"/>
      <c r="I417" s="1543"/>
      <c r="J417" s="1543">
        <v>7</v>
      </c>
      <c r="K417" s="1112">
        <f t="shared" si="127"/>
        <v>7</v>
      </c>
      <c r="L417" s="1543"/>
      <c r="M417" s="1543"/>
      <c r="N417" s="1543"/>
      <c r="O417" s="1543"/>
      <c r="P417" s="1543"/>
      <c r="Q417" s="1543"/>
      <c r="R417" s="1543"/>
      <c r="S417" s="1543"/>
      <c r="T417" s="318"/>
      <c r="U417" s="318"/>
      <c r="V417" s="318"/>
      <c r="W417" s="318"/>
      <c r="X417" s="1112"/>
      <c r="Y417" s="1112"/>
      <c r="Z417" s="1112">
        <f t="shared" si="122"/>
        <v>7</v>
      </c>
      <c r="AA417" s="1112">
        <f t="shared" si="123"/>
        <v>7</v>
      </c>
      <c r="AB417" s="1121">
        <f t="shared" si="131"/>
        <v>0.7</v>
      </c>
      <c r="AC417" s="1121">
        <f t="shared" si="129"/>
        <v>0.35699999999999998</v>
      </c>
      <c r="AD417" s="1102"/>
      <c r="AE417" s="1102"/>
      <c r="AF417" s="1102"/>
      <c r="AG417" s="1102"/>
      <c r="AH417" s="1102">
        <v>100</v>
      </c>
      <c r="AI417" s="1542">
        <v>1</v>
      </c>
      <c r="AJ417" s="1144">
        <v>51</v>
      </c>
      <c r="AK417" s="704"/>
    </row>
    <row r="418" spans="1:37" s="1214" customFormat="1" ht="15" customHeight="1" x14ac:dyDescent="0.25">
      <c r="A418" s="1538">
        <v>3</v>
      </c>
      <c r="B418" s="1542" t="s">
        <v>1032</v>
      </c>
      <c r="C418" s="1552" t="s">
        <v>1033</v>
      </c>
      <c r="D418" s="1128" t="s">
        <v>29</v>
      </c>
      <c r="E418" s="1542">
        <v>23</v>
      </c>
      <c r="F418" s="1542">
        <v>83</v>
      </c>
      <c r="G418" s="1542"/>
      <c r="H418" s="1543"/>
      <c r="I418" s="1543"/>
      <c r="J418" s="1543">
        <v>10</v>
      </c>
      <c r="K418" s="1112">
        <f t="shared" si="127"/>
        <v>10</v>
      </c>
      <c r="L418" s="1543"/>
      <c r="M418" s="1543"/>
      <c r="N418" s="1543"/>
      <c r="O418" s="1543"/>
      <c r="P418" s="1543"/>
      <c r="Q418" s="1543"/>
      <c r="R418" s="1543"/>
      <c r="S418" s="1543"/>
      <c r="T418" s="318"/>
      <c r="U418" s="318"/>
      <c r="V418" s="318"/>
      <c r="W418" s="318"/>
      <c r="X418" s="1112"/>
      <c r="Y418" s="1112"/>
      <c r="Z418" s="1112">
        <f t="shared" si="122"/>
        <v>10</v>
      </c>
      <c r="AA418" s="1112">
        <f t="shared" si="123"/>
        <v>10</v>
      </c>
      <c r="AB418" s="1121">
        <f t="shared" si="131"/>
        <v>1</v>
      </c>
      <c r="AC418" s="1121">
        <f t="shared" si="129"/>
        <v>0.51</v>
      </c>
      <c r="AD418" s="1102"/>
      <c r="AE418" s="1102"/>
      <c r="AF418" s="1102"/>
      <c r="AG418" s="1102"/>
      <c r="AH418" s="1102">
        <v>100</v>
      </c>
      <c r="AI418" s="1542">
        <v>1</v>
      </c>
      <c r="AJ418" s="1144">
        <v>51</v>
      </c>
      <c r="AK418" s="704"/>
    </row>
    <row r="419" spans="1:37" s="1127" customFormat="1" ht="15" customHeight="1" x14ac:dyDescent="0.25">
      <c r="A419" s="1545"/>
      <c r="B419" s="1555"/>
      <c r="C419" s="1547" t="s">
        <v>27</v>
      </c>
      <c r="D419" s="1109" t="s">
        <v>29</v>
      </c>
      <c r="E419" s="1549"/>
      <c r="F419" s="1549"/>
      <c r="G419" s="1549"/>
      <c r="H419" s="1550"/>
      <c r="I419" s="1550"/>
      <c r="J419" s="1550">
        <v>25</v>
      </c>
      <c r="K419" s="1120">
        <f t="shared" si="127"/>
        <v>25</v>
      </c>
      <c r="L419" s="1550"/>
      <c r="M419" s="1550"/>
      <c r="N419" s="1550"/>
      <c r="O419" s="1550"/>
      <c r="P419" s="1550"/>
      <c r="Q419" s="1550"/>
      <c r="R419" s="1550"/>
      <c r="S419" s="1550"/>
      <c r="T419" s="367"/>
      <c r="U419" s="367"/>
      <c r="V419" s="367"/>
      <c r="W419" s="367"/>
      <c r="X419" s="1120"/>
      <c r="Y419" s="1120"/>
      <c r="Z419" s="1120">
        <f t="shared" si="122"/>
        <v>25</v>
      </c>
      <c r="AA419" s="1120">
        <f t="shared" si="123"/>
        <v>25</v>
      </c>
      <c r="AB419" s="1113">
        <f t="shared" si="131"/>
        <v>2.5</v>
      </c>
      <c r="AC419" s="1113">
        <f t="shared" si="129"/>
        <v>1.2749999999999999</v>
      </c>
      <c r="AD419" s="1196"/>
      <c r="AE419" s="1196"/>
      <c r="AF419" s="1196"/>
      <c r="AG419" s="1196"/>
      <c r="AH419" s="1196">
        <v>100</v>
      </c>
      <c r="AI419" s="1549">
        <v>1</v>
      </c>
      <c r="AJ419" s="1145">
        <v>51</v>
      </c>
      <c r="AK419" s="1114"/>
    </row>
    <row r="420" spans="1:37" s="1214" customFormat="1" ht="15" customHeight="1" x14ac:dyDescent="0.25">
      <c r="A420" s="1538">
        <v>1</v>
      </c>
      <c r="B420" s="1542" t="s">
        <v>1034</v>
      </c>
      <c r="C420" s="1552" t="s">
        <v>1035</v>
      </c>
      <c r="D420" s="1128" t="s">
        <v>29</v>
      </c>
      <c r="E420" s="1542">
        <v>37</v>
      </c>
      <c r="F420" s="1542">
        <v>83</v>
      </c>
      <c r="G420" s="1542"/>
      <c r="H420" s="1543"/>
      <c r="I420" s="1543"/>
      <c r="J420" s="1543">
        <v>19</v>
      </c>
      <c r="K420" s="1112">
        <f>SUM(H420:J420)</f>
        <v>19</v>
      </c>
      <c r="L420" s="1543"/>
      <c r="M420" s="1543"/>
      <c r="N420" s="1543"/>
      <c r="O420" s="1543"/>
      <c r="P420" s="1543"/>
      <c r="Q420" s="1543"/>
      <c r="R420" s="1543"/>
      <c r="S420" s="1543"/>
      <c r="T420" s="318"/>
      <c r="U420" s="318"/>
      <c r="V420" s="318"/>
      <c r="W420" s="318"/>
      <c r="X420" s="1112"/>
      <c r="Y420" s="1112"/>
      <c r="Z420" s="1112">
        <f t="shared" si="122"/>
        <v>19</v>
      </c>
      <c r="AA420" s="1112">
        <f t="shared" si="123"/>
        <v>19</v>
      </c>
      <c r="AB420" s="1121">
        <f>AH420/AI420*AA420/1000</f>
        <v>1.9</v>
      </c>
      <c r="AC420" s="1121">
        <f>AJ420*AA420/1000</f>
        <v>0.96899999999999997</v>
      </c>
      <c r="AD420" s="1102"/>
      <c r="AE420" s="1102"/>
      <c r="AF420" s="1102"/>
      <c r="AG420" s="1102"/>
      <c r="AH420" s="1102">
        <v>100</v>
      </c>
      <c r="AI420" s="1542">
        <v>1</v>
      </c>
      <c r="AJ420" s="1144">
        <v>51</v>
      </c>
      <c r="AK420" s="704"/>
    </row>
    <row r="421" spans="1:37" s="1214" customFormat="1" ht="15" customHeight="1" x14ac:dyDescent="0.25">
      <c r="A421" s="1538">
        <v>2</v>
      </c>
      <c r="B421" s="1542" t="s">
        <v>1034</v>
      </c>
      <c r="C421" s="1552" t="s">
        <v>1035</v>
      </c>
      <c r="D421" s="1128" t="s">
        <v>29</v>
      </c>
      <c r="E421" s="1542">
        <v>7</v>
      </c>
      <c r="F421" s="1542">
        <v>85</v>
      </c>
      <c r="G421" s="1542"/>
      <c r="H421" s="1543"/>
      <c r="I421" s="1543"/>
      <c r="J421" s="1543">
        <v>3</v>
      </c>
      <c r="K421" s="1112">
        <f>SUM(H421:J421)</f>
        <v>3</v>
      </c>
      <c r="L421" s="1543"/>
      <c r="M421" s="1543"/>
      <c r="N421" s="1543"/>
      <c r="O421" s="1543"/>
      <c r="P421" s="1543"/>
      <c r="Q421" s="1543"/>
      <c r="R421" s="1543"/>
      <c r="S421" s="1543"/>
      <c r="T421" s="318"/>
      <c r="U421" s="318"/>
      <c r="V421" s="318"/>
      <c r="W421" s="318"/>
      <c r="X421" s="1112"/>
      <c r="Y421" s="1112"/>
      <c r="Z421" s="1112">
        <f t="shared" si="122"/>
        <v>3</v>
      </c>
      <c r="AA421" s="1112">
        <f t="shared" si="123"/>
        <v>3</v>
      </c>
      <c r="AB421" s="1121">
        <f>AH421/AI421*AA421/1000</f>
        <v>0.3</v>
      </c>
      <c r="AC421" s="1121">
        <f>AJ421*AA421/1000</f>
        <v>0.153</v>
      </c>
      <c r="AD421" s="1102"/>
      <c r="AE421" s="1102"/>
      <c r="AF421" s="1102"/>
      <c r="AG421" s="1102"/>
      <c r="AH421" s="1102">
        <v>100</v>
      </c>
      <c r="AI421" s="1542">
        <v>1</v>
      </c>
      <c r="AJ421" s="1144">
        <v>51</v>
      </c>
      <c r="AK421" s="704"/>
    </row>
    <row r="422" spans="1:37" s="1127" customFormat="1" ht="15" customHeight="1" x14ac:dyDescent="0.25">
      <c r="A422" s="1545"/>
      <c r="B422" s="1555"/>
      <c r="C422" s="1136" t="s">
        <v>30</v>
      </c>
      <c r="D422" s="1109" t="s">
        <v>29</v>
      </c>
      <c r="E422" s="1549"/>
      <c r="F422" s="1549"/>
      <c r="G422" s="1549"/>
      <c r="H422" s="1550"/>
      <c r="I422" s="1550"/>
      <c r="J422" s="1550">
        <f>SUM(J420:J421)</f>
        <v>22</v>
      </c>
      <c r="K422" s="1120">
        <f>SUM(H422:J422)</f>
        <v>22</v>
      </c>
      <c r="L422" s="1550"/>
      <c r="M422" s="1550"/>
      <c r="N422" s="1550"/>
      <c r="O422" s="1550"/>
      <c r="P422" s="1550"/>
      <c r="Q422" s="1550"/>
      <c r="R422" s="1550"/>
      <c r="S422" s="1550"/>
      <c r="T422" s="367"/>
      <c r="U422" s="367"/>
      <c r="V422" s="367"/>
      <c r="W422" s="367"/>
      <c r="X422" s="1120"/>
      <c r="Y422" s="1120"/>
      <c r="Z422" s="1120">
        <f t="shared" si="122"/>
        <v>22</v>
      </c>
      <c r="AA422" s="1120">
        <f t="shared" si="123"/>
        <v>22</v>
      </c>
      <c r="AB422" s="1113">
        <f>AH422/AI422*AA422/1000</f>
        <v>2.2000000000000002</v>
      </c>
      <c r="AC422" s="1113">
        <f>AJ422*AA422/1000</f>
        <v>1.1220000000000001</v>
      </c>
      <c r="AD422" s="1196"/>
      <c r="AE422" s="1196"/>
      <c r="AF422" s="1196"/>
      <c r="AG422" s="1196"/>
      <c r="AH422" s="1196">
        <v>100</v>
      </c>
      <c r="AI422" s="1549">
        <v>1</v>
      </c>
      <c r="AJ422" s="1145">
        <v>51</v>
      </c>
      <c r="AK422" s="1114"/>
    </row>
    <row r="423" spans="1:37" s="1214" customFormat="1" ht="15" customHeight="1" x14ac:dyDescent="0.25">
      <c r="A423" s="1538">
        <v>1</v>
      </c>
      <c r="B423" s="1542" t="s">
        <v>1036</v>
      </c>
      <c r="C423" s="1552" t="s">
        <v>1037</v>
      </c>
      <c r="D423" s="1128" t="s">
        <v>29</v>
      </c>
      <c r="E423" s="1542">
        <v>26</v>
      </c>
      <c r="F423" s="1542">
        <v>83</v>
      </c>
      <c r="G423" s="1542"/>
      <c r="H423" s="1543"/>
      <c r="I423" s="1543"/>
      <c r="J423" s="1543">
        <v>2</v>
      </c>
      <c r="K423" s="1112">
        <f t="shared" ref="K423:K424" si="132">SUM(H423:J423)</f>
        <v>2</v>
      </c>
      <c r="L423" s="1543"/>
      <c r="M423" s="1543"/>
      <c r="N423" s="1543"/>
      <c r="O423" s="1543"/>
      <c r="P423" s="1543"/>
      <c r="Q423" s="1543"/>
      <c r="R423" s="1543"/>
      <c r="S423" s="1543"/>
      <c r="T423" s="318"/>
      <c r="U423" s="318"/>
      <c r="V423" s="318"/>
      <c r="W423" s="318"/>
      <c r="X423" s="1112"/>
      <c r="Y423" s="1112"/>
      <c r="Z423" s="1112">
        <f t="shared" si="122"/>
        <v>2</v>
      </c>
      <c r="AA423" s="1112">
        <f t="shared" si="123"/>
        <v>2</v>
      </c>
      <c r="AB423" s="1121">
        <f t="shared" ref="AB423:AB424" si="133">AH423/AI423*AA423/1000</f>
        <v>0.2</v>
      </c>
      <c r="AC423" s="1121">
        <f t="shared" ref="AC423:AC424" si="134">AJ423*AA423/1000</f>
        <v>0.10199999999999999</v>
      </c>
      <c r="AD423" s="1102"/>
      <c r="AE423" s="1102"/>
      <c r="AF423" s="1102"/>
      <c r="AG423" s="1102"/>
      <c r="AH423" s="1102">
        <v>100</v>
      </c>
      <c r="AI423" s="1542">
        <v>1</v>
      </c>
      <c r="AJ423" s="1144">
        <v>51</v>
      </c>
      <c r="AK423" s="704"/>
    </row>
    <row r="424" spans="1:37" s="1214" customFormat="1" ht="15" customHeight="1" x14ac:dyDescent="0.25">
      <c r="A424" s="1538">
        <v>2</v>
      </c>
      <c r="B424" s="1542" t="s">
        <v>1036</v>
      </c>
      <c r="C424" s="1552" t="s">
        <v>1037</v>
      </c>
      <c r="D424" s="1128" t="s">
        <v>29</v>
      </c>
      <c r="E424" s="1542">
        <v>40</v>
      </c>
      <c r="F424" s="1542">
        <v>83</v>
      </c>
      <c r="G424" s="1542"/>
      <c r="H424" s="1543"/>
      <c r="I424" s="1543"/>
      <c r="J424" s="1543">
        <v>10</v>
      </c>
      <c r="K424" s="1112">
        <f t="shared" si="132"/>
        <v>10</v>
      </c>
      <c r="L424" s="1543"/>
      <c r="M424" s="1543"/>
      <c r="N424" s="1543"/>
      <c r="O424" s="1543"/>
      <c r="P424" s="1543"/>
      <c r="Q424" s="1543"/>
      <c r="R424" s="1543"/>
      <c r="S424" s="1543"/>
      <c r="T424" s="318"/>
      <c r="U424" s="318"/>
      <c r="V424" s="318"/>
      <c r="W424" s="318"/>
      <c r="X424" s="1112"/>
      <c r="Y424" s="1112"/>
      <c r="Z424" s="1112">
        <f t="shared" si="122"/>
        <v>10</v>
      </c>
      <c r="AA424" s="1112">
        <f t="shared" si="123"/>
        <v>10</v>
      </c>
      <c r="AB424" s="1121">
        <f t="shared" si="133"/>
        <v>1</v>
      </c>
      <c r="AC424" s="1121">
        <f t="shared" si="134"/>
        <v>0.51</v>
      </c>
      <c r="AD424" s="1102"/>
      <c r="AE424" s="1102"/>
      <c r="AF424" s="1102"/>
      <c r="AG424" s="1559"/>
      <c r="AH424" s="1102">
        <v>100</v>
      </c>
      <c r="AI424" s="1542">
        <v>1</v>
      </c>
      <c r="AJ424" s="1144">
        <v>51</v>
      </c>
      <c r="AK424" s="704"/>
    </row>
    <row r="425" spans="1:37" s="1214" customFormat="1" ht="15" customHeight="1" x14ac:dyDescent="0.25">
      <c r="A425" s="1129">
        <v>3</v>
      </c>
      <c r="B425" s="1542" t="s">
        <v>1036</v>
      </c>
      <c r="C425" s="1552" t="s">
        <v>1037</v>
      </c>
      <c r="D425" s="1128" t="s">
        <v>29</v>
      </c>
      <c r="E425" s="1129">
        <v>31</v>
      </c>
      <c r="F425" s="1129">
        <v>85</v>
      </c>
      <c r="G425" s="1129"/>
      <c r="H425" s="1130"/>
      <c r="I425" s="1130"/>
      <c r="J425" s="1130">
        <v>10</v>
      </c>
      <c r="K425" s="1130">
        <v>10</v>
      </c>
      <c r="L425" s="1130"/>
      <c r="M425" s="1130"/>
      <c r="N425" s="1130"/>
      <c r="O425" s="1130"/>
      <c r="P425" s="1130"/>
      <c r="Q425" s="1130"/>
      <c r="R425" s="1130"/>
      <c r="S425" s="1130"/>
      <c r="T425" s="318"/>
      <c r="U425" s="318"/>
      <c r="V425" s="318"/>
      <c r="W425" s="318"/>
      <c r="X425" s="1112"/>
      <c r="Y425" s="1112"/>
      <c r="Z425" s="1112">
        <f t="shared" si="122"/>
        <v>10</v>
      </c>
      <c r="AA425" s="1112">
        <f t="shared" si="123"/>
        <v>10</v>
      </c>
      <c r="AB425" s="1121">
        <f>(AA425*AH425/1000)/AI425</f>
        <v>1</v>
      </c>
      <c r="AC425" s="1121">
        <f>AA425*AJ425/1000</f>
        <v>0.51</v>
      </c>
      <c r="AD425" s="1129"/>
      <c r="AE425" s="1129"/>
      <c r="AF425" s="1150"/>
      <c r="AG425" s="1150"/>
      <c r="AH425" s="1129">
        <v>100</v>
      </c>
      <c r="AI425" s="1129">
        <v>1</v>
      </c>
      <c r="AJ425" s="1144">
        <v>51</v>
      </c>
      <c r="AK425" s="1151"/>
    </row>
    <row r="426" spans="1:37" s="1214" customFormat="1" ht="15" customHeight="1" x14ac:dyDescent="0.25">
      <c r="A426" s="1129">
        <v>4</v>
      </c>
      <c r="B426" s="1542" t="s">
        <v>1036</v>
      </c>
      <c r="C426" s="1552" t="s">
        <v>1037</v>
      </c>
      <c r="D426" s="1128" t="s">
        <v>29</v>
      </c>
      <c r="E426" s="1129">
        <v>34</v>
      </c>
      <c r="F426" s="1129">
        <v>86</v>
      </c>
      <c r="G426" s="1129"/>
      <c r="H426" s="1130"/>
      <c r="I426" s="1130"/>
      <c r="J426" s="1130">
        <v>14</v>
      </c>
      <c r="K426" s="1130">
        <v>14</v>
      </c>
      <c r="L426" s="1130"/>
      <c r="M426" s="1130"/>
      <c r="N426" s="1130"/>
      <c r="O426" s="1130"/>
      <c r="P426" s="1130"/>
      <c r="Q426" s="1130"/>
      <c r="R426" s="1130"/>
      <c r="S426" s="1130"/>
      <c r="T426" s="318"/>
      <c r="U426" s="318"/>
      <c r="V426" s="318"/>
      <c r="W426" s="318"/>
      <c r="X426" s="1112"/>
      <c r="Y426" s="1112"/>
      <c r="Z426" s="1112">
        <f t="shared" si="122"/>
        <v>14</v>
      </c>
      <c r="AA426" s="1112">
        <f t="shared" si="123"/>
        <v>14</v>
      </c>
      <c r="AB426" s="1121">
        <f>(AA426*AH426/1000)/AI426</f>
        <v>1.4</v>
      </c>
      <c r="AC426" s="1121">
        <f>AA426*AJ426/1000</f>
        <v>0.71399999999999997</v>
      </c>
      <c r="AD426" s="1129"/>
      <c r="AE426" s="1129"/>
      <c r="AF426" s="1150"/>
      <c r="AG426" s="1150"/>
      <c r="AH426" s="1129">
        <v>100</v>
      </c>
      <c r="AI426" s="1129">
        <v>1</v>
      </c>
      <c r="AJ426" s="1144">
        <v>51</v>
      </c>
      <c r="AK426" s="1151"/>
    </row>
    <row r="427" spans="1:37" s="1214" customFormat="1" ht="15" customHeight="1" x14ac:dyDescent="0.25">
      <c r="A427" s="1129">
        <v>5</v>
      </c>
      <c r="B427" s="1542" t="s">
        <v>1036</v>
      </c>
      <c r="C427" s="1552" t="s">
        <v>1037</v>
      </c>
      <c r="D427" s="1128" t="s">
        <v>29</v>
      </c>
      <c r="E427" s="1129">
        <v>35</v>
      </c>
      <c r="F427" s="1129">
        <v>86</v>
      </c>
      <c r="G427" s="1129"/>
      <c r="H427" s="1130"/>
      <c r="I427" s="1130"/>
      <c r="J427" s="1130">
        <v>43</v>
      </c>
      <c r="K427" s="1130">
        <v>43</v>
      </c>
      <c r="L427" s="1130"/>
      <c r="M427" s="1130"/>
      <c r="N427" s="1130"/>
      <c r="O427" s="1130"/>
      <c r="P427" s="1130"/>
      <c r="Q427" s="1130"/>
      <c r="R427" s="1130"/>
      <c r="S427" s="1130"/>
      <c r="T427" s="318"/>
      <c r="U427" s="318"/>
      <c r="V427" s="318"/>
      <c r="W427" s="318"/>
      <c r="X427" s="1112"/>
      <c r="Y427" s="1112"/>
      <c r="Z427" s="1112">
        <f t="shared" si="122"/>
        <v>43</v>
      </c>
      <c r="AA427" s="1112">
        <f t="shared" si="123"/>
        <v>43</v>
      </c>
      <c r="AB427" s="1121">
        <f>(AA427*AH427/1000)/AI427</f>
        <v>4.3</v>
      </c>
      <c r="AC427" s="1121">
        <f>AA427*AJ427/1000</f>
        <v>2.1930000000000001</v>
      </c>
      <c r="AD427" s="1129"/>
      <c r="AE427" s="1129"/>
      <c r="AF427" s="1150"/>
      <c r="AG427" s="1150"/>
      <c r="AH427" s="1129">
        <v>100</v>
      </c>
      <c r="AI427" s="1129">
        <v>1</v>
      </c>
      <c r="AJ427" s="1144">
        <v>51</v>
      </c>
      <c r="AK427" s="1151"/>
    </row>
    <row r="428" spans="1:37" s="1127" customFormat="1" ht="15" customHeight="1" x14ac:dyDescent="0.25">
      <c r="A428" s="1545"/>
      <c r="B428" s="1555"/>
      <c r="C428" s="1136" t="s">
        <v>30</v>
      </c>
      <c r="D428" s="1109" t="s">
        <v>29</v>
      </c>
      <c r="E428" s="1549"/>
      <c r="F428" s="1549"/>
      <c r="G428" s="1549"/>
      <c r="H428" s="1550"/>
      <c r="I428" s="1550"/>
      <c r="J428" s="1550">
        <f>SUM(J423:J427)</f>
        <v>79</v>
      </c>
      <c r="K428" s="1120">
        <f t="shared" ref="K428:K464" si="135">SUM(H428:J428)</f>
        <v>79</v>
      </c>
      <c r="L428" s="1550"/>
      <c r="M428" s="1550"/>
      <c r="N428" s="1550"/>
      <c r="O428" s="1550"/>
      <c r="P428" s="1550"/>
      <c r="Q428" s="1550"/>
      <c r="R428" s="1550"/>
      <c r="S428" s="1550"/>
      <c r="T428" s="367"/>
      <c r="U428" s="367"/>
      <c r="V428" s="367"/>
      <c r="W428" s="367"/>
      <c r="X428" s="1120"/>
      <c r="Y428" s="1120"/>
      <c r="Z428" s="1120">
        <f t="shared" si="122"/>
        <v>79</v>
      </c>
      <c r="AA428" s="1120">
        <f t="shared" si="123"/>
        <v>79</v>
      </c>
      <c r="AB428" s="1113">
        <f t="shared" ref="AB428:AB460" si="136">AH428/AI428*AA428/1000</f>
        <v>7.9</v>
      </c>
      <c r="AC428" s="1113">
        <f t="shared" ref="AC428:AC464" si="137">AJ428*AA428/1000</f>
        <v>4.0289999999999999</v>
      </c>
      <c r="AD428" s="1196"/>
      <c r="AE428" s="1196"/>
      <c r="AF428" s="1196"/>
      <c r="AG428" s="1196"/>
      <c r="AH428" s="1196">
        <v>100</v>
      </c>
      <c r="AI428" s="1549">
        <v>1</v>
      </c>
      <c r="AJ428" s="1145">
        <v>51</v>
      </c>
      <c r="AK428" s="1114"/>
    </row>
    <row r="429" spans="1:37" s="1214" customFormat="1" ht="15" customHeight="1" x14ac:dyDescent="0.25">
      <c r="A429" s="1115">
        <v>1</v>
      </c>
      <c r="B429" s="1143"/>
      <c r="C429" s="1172" t="s">
        <v>1038</v>
      </c>
      <c r="D429" s="1128" t="s">
        <v>29</v>
      </c>
      <c r="E429" s="703"/>
      <c r="F429" s="703"/>
      <c r="G429" s="703"/>
      <c r="H429" s="1112"/>
      <c r="I429" s="1112"/>
      <c r="J429" s="1112">
        <v>2</v>
      </c>
      <c r="K429" s="1112">
        <f t="shared" si="135"/>
        <v>2</v>
      </c>
      <c r="L429" s="1112"/>
      <c r="M429" s="1112"/>
      <c r="N429" s="1112"/>
      <c r="O429" s="1112"/>
      <c r="P429" s="1112"/>
      <c r="Q429" s="1112"/>
      <c r="R429" s="1112"/>
      <c r="S429" s="1112"/>
      <c r="T429" s="318"/>
      <c r="U429" s="318"/>
      <c r="V429" s="318"/>
      <c r="W429" s="318"/>
      <c r="X429" s="1112"/>
      <c r="Y429" s="1112"/>
      <c r="Z429" s="1112">
        <f t="shared" si="122"/>
        <v>2</v>
      </c>
      <c r="AA429" s="1112">
        <f t="shared" si="123"/>
        <v>2</v>
      </c>
      <c r="AB429" s="1121">
        <f t="shared" si="136"/>
        <v>0.46</v>
      </c>
      <c r="AC429" s="1121">
        <f t="shared" si="137"/>
        <v>0.32</v>
      </c>
      <c r="AD429" s="1102"/>
      <c r="AE429" s="1102"/>
      <c r="AF429" s="1102"/>
      <c r="AG429" s="1102"/>
      <c r="AH429" s="1102">
        <v>230</v>
      </c>
      <c r="AI429" s="1542">
        <v>1</v>
      </c>
      <c r="AJ429" s="1144">
        <v>160</v>
      </c>
      <c r="AK429" s="704"/>
    </row>
    <row r="430" spans="1:37" s="1127" customFormat="1" ht="15" customHeight="1" x14ac:dyDescent="0.25">
      <c r="A430" s="1134"/>
      <c r="B430" s="1135"/>
      <c r="C430" s="1136" t="s">
        <v>30</v>
      </c>
      <c r="D430" s="1109" t="s">
        <v>29</v>
      </c>
      <c r="E430" s="1119"/>
      <c r="F430" s="1119"/>
      <c r="G430" s="1119"/>
      <c r="H430" s="1120"/>
      <c r="I430" s="1120"/>
      <c r="J430" s="1120">
        <f>SUM(J429)</f>
        <v>2</v>
      </c>
      <c r="K430" s="1120">
        <f t="shared" si="135"/>
        <v>2</v>
      </c>
      <c r="L430" s="1120"/>
      <c r="M430" s="1120"/>
      <c r="N430" s="1120"/>
      <c r="O430" s="1120"/>
      <c r="P430" s="1120"/>
      <c r="Q430" s="1120"/>
      <c r="R430" s="1120"/>
      <c r="S430" s="1120"/>
      <c r="T430" s="367"/>
      <c r="U430" s="367"/>
      <c r="V430" s="367"/>
      <c r="W430" s="367"/>
      <c r="X430" s="1120"/>
      <c r="Y430" s="1120"/>
      <c r="Z430" s="1120">
        <f t="shared" si="122"/>
        <v>2</v>
      </c>
      <c r="AA430" s="1120">
        <f t="shared" si="123"/>
        <v>2</v>
      </c>
      <c r="AB430" s="1113">
        <f t="shared" si="136"/>
        <v>0.46</v>
      </c>
      <c r="AC430" s="1113">
        <f t="shared" si="137"/>
        <v>0.32</v>
      </c>
      <c r="AD430" s="1196"/>
      <c r="AE430" s="1196"/>
      <c r="AF430" s="1196"/>
      <c r="AG430" s="1196"/>
      <c r="AH430" s="1196">
        <v>230</v>
      </c>
      <c r="AI430" s="1549">
        <v>1</v>
      </c>
      <c r="AJ430" s="1145">
        <v>160</v>
      </c>
      <c r="AK430" s="1114"/>
    </row>
    <row r="431" spans="1:37" s="1214" customFormat="1" ht="15" customHeight="1" x14ac:dyDescent="0.25">
      <c r="A431" s="1115">
        <v>1</v>
      </c>
      <c r="B431" s="1143"/>
      <c r="C431" s="1143" t="s">
        <v>1039</v>
      </c>
      <c r="D431" s="1128" t="s">
        <v>29</v>
      </c>
      <c r="E431" s="703"/>
      <c r="F431" s="703"/>
      <c r="G431" s="703"/>
      <c r="H431" s="1112"/>
      <c r="I431" s="1112"/>
      <c r="J431" s="1112">
        <v>4</v>
      </c>
      <c r="K431" s="1112">
        <f t="shared" si="135"/>
        <v>4</v>
      </c>
      <c r="L431" s="1112"/>
      <c r="M431" s="1112"/>
      <c r="N431" s="1112"/>
      <c r="O431" s="1112"/>
      <c r="P431" s="1112"/>
      <c r="Q431" s="1112"/>
      <c r="R431" s="1112"/>
      <c r="S431" s="1112"/>
      <c r="T431" s="318"/>
      <c r="U431" s="318"/>
      <c r="V431" s="318"/>
      <c r="W431" s="318"/>
      <c r="X431" s="1112"/>
      <c r="Y431" s="1112"/>
      <c r="Z431" s="1112">
        <f t="shared" si="122"/>
        <v>4</v>
      </c>
      <c r="AA431" s="1112">
        <f t="shared" si="123"/>
        <v>4</v>
      </c>
      <c r="AB431" s="1121">
        <f t="shared" si="136"/>
        <v>0.1052</v>
      </c>
      <c r="AC431" s="1121">
        <f t="shared" si="137"/>
        <v>0.1052</v>
      </c>
      <c r="AD431" s="1102"/>
      <c r="AE431" s="1102"/>
      <c r="AF431" s="1102"/>
      <c r="AG431" s="1102"/>
      <c r="AH431" s="1560">
        <v>26.3</v>
      </c>
      <c r="AI431" s="703">
        <v>1</v>
      </c>
      <c r="AJ431" s="1144">
        <v>26.3</v>
      </c>
      <c r="AK431" s="704"/>
    </row>
    <row r="432" spans="1:37" s="1127" customFormat="1" ht="15" customHeight="1" x14ac:dyDescent="0.25">
      <c r="A432" s="1134"/>
      <c r="B432" s="1135"/>
      <c r="C432" s="1136" t="s">
        <v>30</v>
      </c>
      <c r="D432" s="1109" t="s">
        <v>29</v>
      </c>
      <c r="E432" s="1119"/>
      <c r="F432" s="1119"/>
      <c r="G432" s="1119"/>
      <c r="H432" s="1120"/>
      <c r="I432" s="1120"/>
      <c r="J432" s="1120">
        <f>SUM(J431)</f>
        <v>4</v>
      </c>
      <c r="K432" s="1120">
        <f t="shared" si="135"/>
        <v>4</v>
      </c>
      <c r="L432" s="1120"/>
      <c r="M432" s="1120"/>
      <c r="N432" s="1120"/>
      <c r="O432" s="1120"/>
      <c r="P432" s="1120"/>
      <c r="Q432" s="1120"/>
      <c r="R432" s="1120"/>
      <c r="S432" s="1120"/>
      <c r="T432" s="367"/>
      <c r="U432" s="367"/>
      <c r="V432" s="367"/>
      <c r="W432" s="367"/>
      <c r="X432" s="1120"/>
      <c r="Y432" s="1120"/>
      <c r="Z432" s="1120">
        <f t="shared" si="122"/>
        <v>4</v>
      </c>
      <c r="AA432" s="1120">
        <f t="shared" si="123"/>
        <v>4</v>
      </c>
      <c r="AB432" s="1113">
        <f t="shared" si="136"/>
        <v>0.1052</v>
      </c>
      <c r="AC432" s="1113">
        <f t="shared" si="137"/>
        <v>0.1052</v>
      </c>
      <c r="AD432" s="1196"/>
      <c r="AE432" s="1196"/>
      <c r="AF432" s="1196"/>
      <c r="AG432" s="1196"/>
      <c r="AH432" s="1561">
        <v>26.3</v>
      </c>
      <c r="AI432" s="1119">
        <v>1</v>
      </c>
      <c r="AJ432" s="1145">
        <v>26.3</v>
      </c>
      <c r="AK432" s="1114"/>
    </row>
    <row r="433" spans="1:37" s="1214" customFormat="1" ht="15" customHeight="1" x14ac:dyDescent="0.25">
      <c r="A433" s="1115">
        <v>1</v>
      </c>
      <c r="B433" s="1143"/>
      <c r="C433" s="1143" t="s">
        <v>1040</v>
      </c>
      <c r="D433" s="1128" t="s">
        <v>29</v>
      </c>
      <c r="E433" s="703"/>
      <c r="F433" s="703"/>
      <c r="G433" s="703"/>
      <c r="H433" s="1112"/>
      <c r="I433" s="1112"/>
      <c r="J433" s="1112">
        <v>1</v>
      </c>
      <c r="K433" s="1112">
        <f t="shared" si="135"/>
        <v>1</v>
      </c>
      <c r="L433" s="1112"/>
      <c r="M433" s="1112"/>
      <c r="N433" s="1112"/>
      <c r="O433" s="1112"/>
      <c r="P433" s="1112"/>
      <c r="Q433" s="1112"/>
      <c r="R433" s="1112"/>
      <c r="S433" s="1112"/>
      <c r="T433" s="318"/>
      <c r="U433" s="318"/>
      <c r="V433" s="318"/>
      <c r="W433" s="318"/>
      <c r="X433" s="1112"/>
      <c r="Y433" s="1112"/>
      <c r="Z433" s="1112">
        <f t="shared" si="122"/>
        <v>1</v>
      </c>
      <c r="AA433" s="1112">
        <f t="shared" si="123"/>
        <v>1</v>
      </c>
      <c r="AB433" s="1121">
        <f t="shared" si="136"/>
        <v>3.4500000000000003E-2</v>
      </c>
      <c r="AC433" s="1121">
        <f t="shared" si="137"/>
        <v>3.4500000000000003E-2</v>
      </c>
      <c r="AD433" s="1102"/>
      <c r="AE433" s="1102"/>
      <c r="AF433" s="1102"/>
      <c r="AG433" s="1102"/>
      <c r="AH433" s="1560">
        <v>34.5</v>
      </c>
      <c r="AI433" s="703">
        <v>1</v>
      </c>
      <c r="AJ433" s="1144">
        <v>34.5</v>
      </c>
      <c r="AK433" s="704"/>
    </row>
    <row r="434" spans="1:37" s="1127" customFormat="1" ht="15" customHeight="1" x14ac:dyDescent="0.25">
      <c r="A434" s="1134"/>
      <c r="B434" s="1135"/>
      <c r="C434" s="1136" t="s">
        <v>30</v>
      </c>
      <c r="D434" s="1109" t="s">
        <v>29</v>
      </c>
      <c r="E434" s="1119"/>
      <c r="F434" s="1119"/>
      <c r="G434" s="1119"/>
      <c r="H434" s="1120"/>
      <c r="I434" s="1120"/>
      <c r="J434" s="1120">
        <f>SUM(J433)</f>
        <v>1</v>
      </c>
      <c r="K434" s="1120">
        <f t="shared" si="135"/>
        <v>1</v>
      </c>
      <c r="L434" s="1120"/>
      <c r="M434" s="1120"/>
      <c r="N434" s="1120"/>
      <c r="O434" s="1120"/>
      <c r="P434" s="1120"/>
      <c r="Q434" s="1120"/>
      <c r="R434" s="1120"/>
      <c r="S434" s="1120"/>
      <c r="T434" s="367"/>
      <c r="U434" s="367"/>
      <c r="V434" s="367"/>
      <c r="W434" s="367"/>
      <c r="X434" s="1120"/>
      <c r="Y434" s="1120"/>
      <c r="Z434" s="1120">
        <f t="shared" si="122"/>
        <v>1</v>
      </c>
      <c r="AA434" s="1120">
        <f t="shared" si="123"/>
        <v>1</v>
      </c>
      <c r="AB434" s="1113">
        <f t="shared" si="136"/>
        <v>3.4500000000000003E-2</v>
      </c>
      <c r="AC434" s="1113">
        <f t="shared" si="137"/>
        <v>3.4500000000000003E-2</v>
      </c>
      <c r="AD434" s="1196"/>
      <c r="AE434" s="1196"/>
      <c r="AF434" s="1196"/>
      <c r="AG434" s="1196"/>
      <c r="AH434" s="1561">
        <v>34.5</v>
      </c>
      <c r="AI434" s="1119">
        <v>1</v>
      </c>
      <c r="AJ434" s="1145">
        <v>34.5</v>
      </c>
      <c r="AK434" s="1114"/>
    </row>
    <row r="435" spans="1:37" s="1214" customFormat="1" ht="15" customHeight="1" x14ac:dyDescent="0.25">
      <c r="A435" s="1115">
        <v>1</v>
      </c>
      <c r="B435" s="1143"/>
      <c r="C435" s="1143" t="s">
        <v>1041</v>
      </c>
      <c r="D435" s="1128" t="s">
        <v>29</v>
      </c>
      <c r="E435" s="703"/>
      <c r="F435" s="703"/>
      <c r="G435" s="703"/>
      <c r="H435" s="1112"/>
      <c r="I435" s="1112"/>
      <c r="J435" s="1112">
        <v>9</v>
      </c>
      <c r="K435" s="1112">
        <f t="shared" si="135"/>
        <v>9</v>
      </c>
      <c r="L435" s="1112"/>
      <c r="M435" s="1112"/>
      <c r="N435" s="1112"/>
      <c r="O435" s="1112"/>
      <c r="P435" s="1112"/>
      <c r="Q435" s="1112"/>
      <c r="R435" s="1112"/>
      <c r="S435" s="1112"/>
      <c r="T435" s="318"/>
      <c r="U435" s="318"/>
      <c r="V435" s="318"/>
      <c r="W435" s="318"/>
      <c r="X435" s="1112"/>
      <c r="Y435" s="1112"/>
      <c r="Z435" s="1112">
        <f t="shared" si="122"/>
        <v>9</v>
      </c>
      <c r="AA435" s="1112">
        <f t="shared" si="123"/>
        <v>9</v>
      </c>
      <c r="AB435" s="1121">
        <f t="shared" si="136"/>
        <v>0.1089</v>
      </c>
      <c r="AC435" s="1121">
        <f t="shared" si="137"/>
        <v>0.1089</v>
      </c>
      <c r="AD435" s="1102"/>
      <c r="AE435" s="1102"/>
      <c r="AF435" s="1102"/>
      <c r="AG435" s="1102"/>
      <c r="AH435" s="1560">
        <v>12.1</v>
      </c>
      <c r="AI435" s="703">
        <v>1</v>
      </c>
      <c r="AJ435" s="1144">
        <v>12.1</v>
      </c>
      <c r="AK435" s="704"/>
    </row>
    <row r="436" spans="1:37" s="1524" customFormat="1" ht="15" customHeight="1" x14ac:dyDescent="0.25">
      <c r="A436" s="1512"/>
      <c r="B436" s="1520"/>
      <c r="C436" s="1513" t="s">
        <v>30</v>
      </c>
      <c r="D436" s="1521" t="s">
        <v>29</v>
      </c>
      <c r="E436" s="1507"/>
      <c r="F436" s="1507"/>
      <c r="G436" s="1507"/>
      <c r="H436" s="1508"/>
      <c r="I436" s="1508"/>
      <c r="J436" s="1508">
        <f>SUM(J435)</f>
        <v>9</v>
      </c>
      <c r="K436" s="1508">
        <f t="shared" si="135"/>
        <v>9</v>
      </c>
      <c r="L436" s="1508"/>
      <c r="M436" s="1508"/>
      <c r="N436" s="1508"/>
      <c r="O436" s="1508"/>
      <c r="P436" s="1508"/>
      <c r="Q436" s="1508"/>
      <c r="R436" s="1508"/>
      <c r="S436" s="1508"/>
      <c r="T436" s="50"/>
      <c r="U436" s="50"/>
      <c r="V436" s="50"/>
      <c r="W436" s="50"/>
      <c r="X436" s="1508"/>
      <c r="Y436" s="1508"/>
      <c r="Z436" s="1508">
        <f t="shared" si="122"/>
        <v>9</v>
      </c>
      <c r="AA436" s="1508">
        <f t="shared" si="123"/>
        <v>9</v>
      </c>
      <c r="AB436" s="1514">
        <f t="shared" si="136"/>
        <v>0.1089</v>
      </c>
      <c r="AC436" s="1514">
        <f t="shared" si="137"/>
        <v>0.1089</v>
      </c>
      <c r="AD436" s="1627"/>
      <c r="AE436" s="1627"/>
      <c r="AF436" s="1627"/>
      <c r="AG436" s="1627"/>
      <c r="AH436" s="1628">
        <v>12.1</v>
      </c>
      <c r="AI436" s="1507">
        <v>1</v>
      </c>
      <c r="AJ436" s="1523">
        <v>12.1</v>
      </c>
      <c r="AK436" s="1629"/>
    </row>
    <row r="437" spans="1:37" s="1214" customFormat="1" ht="15" customHeight="1" x14ac:dyDescent="0.25">
      <c r="A437" s="1115">
        <v>1</v>
      </c>
      <c r="B437" s="1143"/>
      <c r="C437" s="1143" t="s">
        <v>1042</v>
      </c>
      <c r="D437" s="1128" t="s">
        <v>29</v>
      </c>
      <c r="E437" s="703"/>
      <c r="F437" s="703"/>
      <c r="G437" s="703"/>
      <c r="H437" s="1112"/>
      <c r="I437" s="1112"/>
      <c r="J437" s="1112">
        <v>1</v>
      </c>
      <c r="K437" s="1112">
        <f t="shared" si="135"/>
        <v>1</v>
      </c>
      <c r="L437" s="1112"/>
      <c r="M437" s="1112"/>
      <c r="N437" s="1112"/>
      <c r="O437" s="1112"/>
      <c r="P437" s="1112"/>
      <c r="Q437" s="1112"/>
      <c r="R437" s="1112"/>
      <c r="S437" s="1112"/>
      <c r="T437" s="318"/>
      <c r="U437" s="318"/>
      <c r="V437" s="318"/>
      <c r="W437" s="318"/>
      <c r="X437" s="1112"/>
      <c r="Y437" s="1112"/>
      <c r="Z437" s="1112">
        <f t="shared" si="122"/>
        <v>1</v>
      </c>
      <c r="AA437" s="1112">
        <f t="shared" si="123"/>
        <v>1</v>
      </c>
      <c r="AB437" s="1121">
        <f t="shared" si="136"/>
        <v>0.02</v>
      </c>
      <c r="AC437" s="1121">
        <f t="shared" si="137"/>
        <v>0.02</v>
      </c>
      <c r="AD437" s="1102"/>
      <c r="AE437" s="1102"/>
      <c r="AF437" s="1102"/>
      <c r="AG437" s="1102"/>
      <c r="AH437" s="1560">
        <v>20</v>
      </c>
      <c r="AI437" s="703">
        <v>1</v>
      </c>
      <c r="AJ437" s="1144">
        <v>20</v>
      </c>
      <c r="AK437" s="704"/>
    </row>
    <row r="438" spans="1:37" s="1127" customFormat="1" ht="15" customHeight="1" x14ac:dyDescent="0.25">
      <c r="A438" s="1134"/>
      <c r="B438" s="1135"/>
      <c r="C438" s="1136" t="s">
        <v>30</v>
      </c>
      <c r="D438" s="1109" t="s">
        <v>29</v>
      </c>
      <c r="E438" s="1119"/>
      <c r="F438" s="1119"/>
      <c r="G438" s="1119"/>
      <c r="H438" s="1120"/>
      <c r="I438" s="1120"/>
      <c r="J438" s="1120">
        <f>SUM(J437)</f>
        <v>1</v>
      </c>
      <c r="K438" s="1120">
        <f t="shared" si="135"/>
        <v>1</v>
      </c>
      <c r="L438" s="1120"/>
      <c r="M438" s="1120"/>
      <c r="N438" s="1120"/>
      <c r="O438" s="1120"/>
      <c r="P438" s="1120"/>
      <c r="Q438" s="1120"/>
      <c r="R438" s="1120"/>
      <c r="S438" s="1120"/>
      <c r="T438" s="367"/>
      <c r="U438" s="367"/>
      <c r="V438" s="367"/>
      <c r="W438" s="367"/>
      <c r="X438" s="1120"/>
      <c r="Y438" s="1120"/>
      <c r="Z438" s="1120">
        <f t="shared" si="122"/>
        <v>1</v>
      </c>
      <c r="AA438" s="1120">
        <f t="shared" si="123"/>
        <v>1</v>
      </c>
      <c r="AB438" s="1113">
        <f t="shared" si="136"/>
        <v>0.02</v>
      </c>
      <c r="AC438" s="1113">
        <f t="shared" si="137"/>
        <v>0.02</v>
      </c>
      <c r="AD438" s="1196"/>
      <c r="AE438" s="1196"/>
      <c r="AF438" s="1196"/>
      <c r="AG438" s="1196"/>
      <c r="AH438" s="1561">
        <v>20</v>
      </c>
      <c r="AI438" s="1119">
        <v>1</v>
      </c>
      <c r="AJ438" s="1145">
        <v>20</v>
      </c>
      <c r="AK438" s="1114"/>
    </row>
    <row r="439" spans="1:37" s="1214" customFormat="1" ht="15" customHeight="1" x14ac:dyDescent="0.25">
      <c r="A439" s="1115">
        <v>1</v>
      </c>
      <c r="B439" s="1143"/>
      <c r="C439" s="1143" t="s">
        <v>1043</v>
      </c>
      <c r="D439" s="1128" t="s">
        <v>29</v>
      </c>
      <c r="E439" s="703"/>
      <c r="F439" s="703"/>
      <c r="G439" s="703"/>
      <c r="H439" s="1112"/>
      <c r="I439" s="1112"/>
      <c r="J439" s="1112">
        <v>1</v>
      </c>
      <c r="K439" s="1112">
        <f t="shared" si="135"/>
        <v>1</v>
      </c>
      <c r="L439" s="1112"/>
      <c r="M439" s="1112"/>
      <c r="N439" s="1112"/>
      <c r="O439" s="1112"/>
      <c r="P439" s="1112"/>
      <c r="Q439" s="1112"/>
      <c r="R439" s="1112"/>
      <c r="S439" s="1112"/>
      <c r="T439" s="318"/>
      <c r="U439" s="318"/>
      <c r="V439" s="318"/>
      <c r="W439" s="318"/>
      <c r="X439" s="1112"/>
      <c r="Y439" s="1112"/>
      <c r="Z439" s="1112">
        <f t="shared" si="122"/>
        <v>1</v>
      </c>
      <c r="AA439" s="1112">
        <f t="shared" si="123"/>
        <v>1</v>
      </c>
      <c r="AB439" s="1121">
        <f t="shared" si="136"/>
        <v>2.12E-2</v>
      </c>
      <c r="AC439" s="1121">
        <f t="shared" si="137"/>
        <v>2.12E-2</v>
      </c>
      <c r="AD439" s="1102"/>
      <c r="AE439" s="1102"/>
      <c r="AF439" s="1102"/>
      <c r="AG439" s="1102"/>
      <c r="AH439" s="1560">
        <v>21.2</v>
      </c>
      <c r="AI439" s="703">
        <v>1</v>
      </c>
      <c r="AJ439" s="1144">
        <v>21.2</v>
      </c>
      <c r="AK439" s="704"/>
    </row>
    <row r="440" spans="1:37" s="1127" customFormat="1" ht="15" customHeight="1" x14ac:dyDescent="0.25">
      <c r="A440" s="1134"/>
      <c r="B440" s="1135"/>
      <c r="C440" s="1136" t="s">
        <v>30</v>
      </c>
      <c r="D440" s="1109" t="s">
        <v>29</v>
      </c>
      <c r="E440" s="1119"/>
      <c r="F440" s="1119"/>
      <c r="G440" s="1119"/>
      <c r="H440" s="1120"/>
      <c r="I440" s="1120"/>
      <c r="J440" s="1120">
        <f>SUM(J439)</f>
        <v>1</v>
      </c>
      <c r="K440" s="1120">
        <f t="shared" si="135"/>
        <v>1</v>
      </c>
      <c r="L440" s="1120"/>
      <c r="M440" s="1120"/>
      <c r="N440" s="1120"/>
      <c r="O440" s="1120"/>
      <c r="P440" s="1120"/>
      <c r="Q440" s="1120"/>
      <c r="R440" s="1120"/>
      <c r="S440" s="1120"/>
      <c r="T440" s="367"/>
      <c r="U440" s="367"/>
      <c r="V440" s="367"/>
      <c r="W440" s="367"/>
      <c r="X440" s="1120"/>
      <c r="Y440" s="1120"/>
      <c r="Z440" s="1120">
        <f t="shared" si="122"/>
        <v>1</v>
      </c>
      <c r="AA440" s="1120">
        <f t="shared" si="123"/>
        <v>1</v>
      </c>
      <c r="AB440" s="1113">
        <f t="shared" si="136"/>
        <v>2.12E-2</v>
      </c>
      <c r="AC440" s="1113">
        <f t="shared" si="137"/>
        <v>2.12E-2</v>
      </c>
      <c r="AD440" s="1196"/>
      <c r="AE440" s="1196"/>
      <c r="AF440" s="1196"/>
      <c r="AG440" s="1196"/>
      <c r="AH440" s="1561">
        <v>21.2</v>
      </c>
      <c r="AI440" s="1119">
        <v>1</v>
      </c>
      <c r="AJ440" s="1145">
        <v>21.2</v>
      </c>
      <c r="AK440" s="1114"/>
    </row>
    <row r="441" spans="1:37" s="1214" customFormat="1" ht="15" customHeight="1" x14ac:dyDescent="0.25">
      <c r="A441" s="1115">
        <v>1</v>
      </c>
      <c r="B441" s="1143"/>
      <c r="C441" s="1143" t="s">
        <v>1044</v>
      </c>
      <c r="D441" s="1128" t="s">
        <v>29</v>
      </c>
      <c r="E441" s="703"/>
      <c r="F441" s="703"/>
      <c r="G441" s="703"/>
      <c r="H441" s="1112"/>
      <c r="I441" s="1112"/>
      <c r="J441" s="1112">
        <v>9</v>
      </c>
      <c r="K441" s="1112">
        <f t="shared" si="135"/>
        <v>9</v>
      </c>
      <c r="L441" s="1112"/>
      <c r="M441" s="1112"/>
      <c r="N441" s="1112"/>
      <c r="O441" s="1112"/>
      <c r="P441" s="1112"/>
      <c r="Q441" s="1112"/>
      <c r="R441" s="1112"/>
      <c r="S441" s="1112"/>
      <c r="T441" s="318"/>
      <c r="U441" s="318"/>
      <c r="V441" s="318"/>
      <c r="W441" s="318"/>
      <c r="X441" s="1112"/>
      <c r="Y441" s="1112"/>
      <c r="Z441" s="1112">
        <f t="shared" si="122"/>
        <v>9</v>
      </c>
      <c r="AA441" s="1112">
        <f t="shared" si="123"/>
        <v>9</v>
      </c>
      <c r="AB441" s="1121">
        <f t="shared" si="136"/>
        <v>0.23579999999999998</v>
      </c>
      <c r="AC441" s="1121">
        <f t="shared" si="137"/>
        <v>0.23579999999999998</v>
      </c>
      <c r="AD441" s="1102"/>
      <c r="AE441" s="1102"/>
      <c r="AF441" s="1102"/>
      <c r="AG441" s="1102"/>
      <c r="AH441" s="1560">
        <v>26.2</v>
      </c>
      <c r="AI441" s="703">
        <v>1</v>
      </c>
      <c r="AJ441" s="1144">
        <v>26.2</v>
      </c>
      <c r="AK441" s="704"/>
    </row>
    <row r="442" spans="1:37" s="1127" customFormat="1" ht="15" customHeight="1" x14ac:dyDescent="0.25">
      <c r="A442" s="1134"/>
      <c r="B442" s="1135"/>
      <c r="C442" s="1136" t="s">
        <v>30</v>
      </c>
      <c r="D442" s="1109" t="s">
        <v>29</v>
      </c>
      <c r="E442" s="1119"/>
      <c r="F442" s="1119"/>
      <c r="G442" s="1119"/>
      <c r="H442" s="1120"/>
      <c r="I442" s="1120"/>
      <c r="J442" s="1120">
        <f>SUM(J441)</f>
        <v>9</v>
      </c>
      <c r="K442" s="1120">
        <f t="shared" si="135"/>
        <v>9</v>
      </c>
      <c r="L442" s="1120"/>
      <c r="M442" s="1120"/>
      <c r="N442" s="1120"/>
      <c r="O442" s="1120"/>
      <c r="P442" s="1120"/>
      <c r="Q442" s="1120"/>
      <c r="R442" s="1120"/>
      <c r="S442" s="1120"/>
      <c r="T442" s="367"/>
      <c r="U442" s="367"/>
      <c r="V442" s="367"/>
      <c r="W442" s="367"/>
      <c r="X442" s="1120"/>
      <c r="Y442" s="1120"/>
      <c r="Z442" s="1120">
        <f t="shared" si="122"/>
        <v>9</v>
      </c>
      <c r="AA442" s="1120">
        <f t="shared" si="123"/>
        <v>9</v>
      </c>
      <c r="AB442" s="1113">
        <f t="shared" si="136"/>
        <v>0.23579999999999998</v>
      </c>
      <c r="AC442" s="1113">
        <f t="shared" si="137"/>
        <v>0.23579999999999998</v>
      </c>
      <c r="AD442" s="1196"/>
      <c r="AE442" s="1196"/>
      <c r="AF442" s="1196"/>
      <c r="AG442" s="1196"/>
      <c r="AH442" s="1561">
        <v>26.2</v>
      </c>
      <c r="AI442" s="1119">
        <v>1</v>
      </c>
      <c r="AJ442" s="1145">
        <v>26.2</v>
      </c>
      <c r="AK442" s="1114"/>
    </row>
    <row r="443" spans="1:37" s="1214" customFormat="1" ht="15" customHeight="1" x14ac:dyDescent="0.25">
      <c r="A443" s="1115">
        <v>1</v>
      </c>
      <c r="B443" s="1143"/>
      <c r="C443" s="1143" t="s">
        <v>1045</v>
      </c>
      <c r="D443" s="1128" t="s">
        <v>29</v>
      </c>
      <c r="E443" s="703"/>
      <c r="F443" s="703"/>
      <c r="G443" s="703"/>
      <c r="H443" s="1112"/>
      <c r="I443" s="1112"/>
      <c r="J443" s="1112">
        <v>1</v>
      </c>
      <c r="K443" s="1112">
        <f t="shared" si="135"/>
        <v>1</v>
      </c>
      <c r="L443" s="1112"/>
      <c r="M443" s="1112"/>
      <c r="N443" s="1112"/>
      <c r="O443" s="1112"/>
      <c r="P443" s="1112"/>
      <c r="Q443" s="1112"/>
      <c r="R443" s="1112"/>
      <c r="S443" s="1112"/>
      <c r="T443" s="318"/>
      <c r="U443" s="318"/>
      <c r="V443" s="318"/>
      <c r="W443" s="318"/>
      <c r="X443" s="1112"/>
      <c r="Y443" s="1112"/>
      <c r="Z443" s="1112">
        <f t="shared" si="122"/>
        <v>1</v>
      </c>
      <c r="AA443" s="1112">
        <f t="shared" si="123"/>
        <v>1</v>
      </c>
      <c r="AB443" s="1121">
        <f t="shared" si="136"/>
        <v>2.4500000000000001E-2</v>
      </c>
      <c r="AC443" s="1121">
        <f t="shared" si="137"/>
        <v>2.4500000000000001E-2</v>
      </c>
      <c r="AD443" s="1102"/>
      <c r="AE443" s="1102"/>
      <c r="AF443" s="1102"/>
      <c r="AG443" s="1102"/>
      <c r="AH443" s="1560">
        <v>24.5</v>
      </c>
      <c r="AI443" s="703">
        <v>1</v>
      </c>
      <c r="AJ443" s="1144">
        <v>24.5</v>
      </c>
      <c r="AK443" s="704"/>
    </row>
    <row r="444" spans="1:37" s="1127" customFormat="1" ht="15" customHeight="1" x14ac:dyDescent="0.25">
      <c r="A444" s="1134"/>
      <c r="B444" s="1135"/>
      <c r="C444" s="1136" t="s">
        <v>30</v>
      </c>
      <c r="D444" s="1109" t="s">
        <v>29</v>
      </c>
      <c r="E444" s="1119"/>
      <c r="F444" s="1119"/>
      <c r="G444" s="1119"/>
      <c r="H444" s="1120"/>
      <c r="I444" s="1120"/>
      <c r="J444" s="1120">
        <f>SUM(J443)</f>
        <v>1</v>
      </c>
      <c r="K444" s="1120">
        <f t="shared" si="135"/>
        <v>1</v>
      </c>
      <c r="L444" s="1120"/>
      <c r="M444" s="1120"/>
      <c r="N444" s="1120"/>
      <c r="O444" s="1120"/>
      <c r="P444" s="1120"/>
      <c r="Q444" s="1120"/>
      <c r="R444" s="1120"/>
      <c r="S444" s="1120"/>
      <c r="T444" s="367"/>
      <c r="U444" s="367"/>
      <c r="V444" s="367"/>
      <c r="W444" s="367"/>
      <c r="X444" s="1120"/>
      <c r="Y444" s="1120"/>
      <c r="Z444" s="1120">
        <f t="shared" si="122"/>
        <v>1</v>
      </c>
      <c r="AA444" s="1120">
        <f t="shared" si="123"/>
        <v>1</v>
      </c>
      <c r="AB444" s="1113">
        <f t="shared" si="136"/>
        <v>2.4500000000000001E-2</v>
      </c>
      <c r="AC444" s="1113">
        <f t="shared" si="137"/>
        <v>2.4500000000000001E-2</v>
      </c>
      <c r="AD444" s="1196"/>
      <c r="AE444" s="1196"/>
      <c r="AF444" s="1196"/>
      <c r="AG444" s="1196"/>
      <c r="AH444" s="1561">
        <v>24.5</v>
      </c>
      <c r="AI444" s="1119">
        <v>1</v>
      </c>
      <c r="AJ444" s="1145">
        <v>24.5</v>
      </c>
      <c r="AK444" s="1114"/>
    </row>
    <row r="445" spans="1:37" s="1214" customFormat="1" ht="15" customHeight="1" x14ac:dyDescent="0.25">
      <c r="A445" s="1115">
        <v>1</v>
      </c>
      <c r="B445" s="1143"/>
      <c r="C445" s="1143" t="s">
        <v>1046</v>
      </c>
      <c r="D445" s="1128" t="s">
        <v>29</v>
      </c>
      <c r="E445" s="703"/>
      <c r="F445" s="703"/>
      <c r="G445" s="703"/>
      <c r="H445" s="1112"/>
      <c r="I445" s="1112"/>
      <c r="J445" s="1112">
        <v>1</v>
      </c>
      <c r="K445" s="1112">
        <f t="shared" si="135"/>
        <v>1</v>
      </c>
      <c r="L445" s="1112"/>
      <c r="M445" s="1112"/>
      <c r="N445" s="1112"/>
      <c r="O445" s="1112"/>
      <c r="P445" s="1112"/>
      <c r="Q445" s="1112"/>
      <c r="R445" s="1112"/>
      <c r="S445" s="1112"/>
      <c r="T445" s="318"/>
      <c r="U445" s="318"/>
      <c r="V445" s="318"/>
      <c r="W445" s="318"/>
      <c r="X445" s="1112"/>
      <c r="Y445" s="1112"/>
      <c r="Z445" s="1112">
        <f t="shared" si="122"/>
        <v>1</v>
      </c>
      <c r="AA445" s="1112">
        <f t="shared" si="123"/>
        <v>1</v>
      </c>
      <c r="AB445" s="1121">
        <f t="shared" si="136"/>
        <v>2.9000000000000001E-2</v>
      </c>
      <c r="AC445" s="1121">
        <f t="shared" si="137"/>
        <v>2.9000000000000001E-2</v>
      </c>
      <c r="AD445" s="1102"/>
      <c r="AE445" s="1102"/>
      <c r="AF445" s="1102"/>
      <c r="AG445" s="1102"/>
      <c r="AH445" s="1562">
        <v>29</v>
      </c>
      <c r="AI445" s="703">
        <v>1</v>
      </c>
      <c r="AJ445" s="1144">
        <v>29</v>
      </c>
      <c r="AK445" s="704"/>
    </row>
    <row r="446" spans="1:37" s="1127" customFormat="1" ht="15" customHeight="1" x14ac:dyDescent="0.25">
      <c r="A446" s="1134"/>
      <c r="B446" s="1135"/>
      <c r="C446" s="1136" t="s">
        <v>30</v>
      </c>
      <c r="D446" s="1109" t="s">
        <v>29</v>
      </c>
      <c r="E446" s="1119"/>
      <c r="F446" s="1119"/>
      <c r="G446" s="1119"/>
      <c r="H446" s="1120"/>
      <c r="I446" s="1120"/>
      <c r="J446" s="1120">
        <f>SUM(J445)</f>
        <v>1</v>
      </c>
      <c r="K446" s="1120">
        <f t="shared" si="135"/>
        <v>1</v>
      </c>
      <c r="L446" s="1120"/>
      <c r="M446" s="1120"/>
      <c r="N446" s="1120"/>
      <c r="O446" s="1120"/>
      <c r="P446" s="1120"/>
      <c r="Q446" s="1120"/>
      <c r="R446" s="1120"/>
      <c r="S446" s="1120"/>
      <c r="T446" s="367"/>
      <c r="U446" s="367"/>
      <c r="V446" s="367"/>
      <c r="W446" s="367"/>
      <c r="X446" s="1120"/>
      <c r="Y446" s="1120"/>
      <c r="Z446" s="1120">
        <f t="shared" si="122"/>
        <v>1</v>
      </c>
      <c r="AA446" s="1120">
        <f t="shared" si="123"/>
        <v>1</v>
      </c>
      <c r="AB446" s="1113">
        <f t="shared" si="136"/>
        <v>2.9000000000000001E-2</v>
      </c>
      <c r="AC446" s="1113">
        <f t="shared" si="137"/>
        <v>2.9000000000000001E-2</v>
      </c>
      <c r="AD446" s="1196"/>
      <c r="AE446" s="1196"/>
      <c r="AF446" s="1196"/>
      <c r="AG446" s="1196"/>
      <c r="AH446" s="1563">
        <v>29</v>
      </c>
      <c r="AI446" s="1119">
        <v>1</v>
      </c>
      <c r="AJ446" s="1145">
        <v>29</v>
      </c>
      <c r="AK446" s="1114"/>
    </row>
    <row r="447" spans="1:37" s="1214" customFormat="1" ht="15" customHeight="1" x14ac:dyDescent="0.25">
      <c r="A447" s="1115">
        <v>1</v>
      </c>
      <c r="B447" s="1143"/>
      <c r="C447" s="1143" t="s">
        <v>1047</v>
      </c>
      <c r="D447" s="1128" t="s">
        <v>29</v>
      </c>
      <c r="E447" s="703"/>
      <c r="F447" s="703"/>
      <c r="G447" s="703"/>
      <c r="H447" s="1112"/>
      <c r="I447" s="1112"/>
      <c r="J447" s="1112">
        <v>1</v>
      </c>
      <c r="K447" s="1112">
        <f t="shared" si="135"/>
        <v>1</v>
      </c>
      <c r="L447" s="1112"/>
      <c r="M447" s="1112"/>
      <c r="N447" s="1112"/>
      <c r="O447" s="1112"/>
      <c r="P447" s="1112"/>
      <c r="Q447" s="1112"/>
      <c r="R447" s="1112"/>
      <c r="S447" s="1112"/>
      <c r="T447" s="318"/>
      <c r="U447" s="318"/>
      <c r="V447" s="318"/>
      <c r="W447" s="318"/>
      <c r="X447" s="1112"/>
      <c r="Y447" s="1112"/>
      <c r="Z447" s="1112">
        <f t="shared" si="122"/>
        <v>1</v>
      </c>
      <c r="AA447" s="1112">
        <f t="shared" si="123"/>
        <v>1</v>
      </c>
      <c r="AB447" s="1121">
        <f t="shared" si="136"/>
        <v>6.5000000000000002E-2</v>
      </c>
      <c r="AC447" s="1121">
        <f t="shared" si="137"/>
        <v>6.5000000000000002E-2</v>
      </c>
      <c r="AD447" s="1102"/>
      <c r="AE447" s="1102"/>
      <c r="AF447" s="1102"/>
      <c r="AG447" s="1102"/>
      <c r="AH447" s="1562">
        <v>65</v>
      </c>
      <c r="AI447" s="703">
        <v>1</v>
      </c>
      <c r="AJ447" s="1144">
        <v>65</v>
      </c>
      <c r="AK447" s="704"/>
    </row>
    <row r="448" spans="1:37" s="1127" customFormat="1" ht="15" customHeight="1" x14ac:dyDescent="0.25">
      <c r="A448" s="1134"/>
      <c r="B448" s="1135"/>
      <c r="C448" s="1136" t="s">
        <v>30</v>
      </c>
      <c r="D448" s="1109" t="s">
        <v>29</v>
      </c>
      <c r="E448" s="1119"/>
      <c r="F448" s="1119"/>
      <c r="G448" s="1119"/>
      <c r="H448" s="1120"/>
      <c r="I448" s="1120"/>
      <c r="J448" s="1120">
        <f>SUM(J447)</f>
        <v>1</v>
      </c>
      <c r="K448" s="1120">
        <f t="shared" si="135"/>
        <v>1</v>
      </c>
      <c r="L448" s="1120"/>
      <c r="M448" s="1120"/>
      <c r="N448" s="1120"/>
      <c r="O448" s="1120"/>
      <c r="P448" s="1120"/>
      <c r="Q448" s="1120"/>
      <c r="R448" s="1120"/>
      <c r="S448" s="1120"/>
      <c r="T448" s="367"/>
      <c r="U448" s="367"/>
      <c r="V448" s="367"/>
      <c r="W448" s="367"/>
      <c r="X448" s="1120"/>
      <c r="Y448" s="1120"/>
      <c r="Z448" s="1120">
        <f t="shared" si="122"/>
        <v>1</v>
      </c>
      <c r="AA448" s="1120">
        <f t="shared" si="123"/>
        <v>1</v>
      </c>
      <c r="AB448" s="1113">
        <f t="shared" si="136"/>
        <v>6.5000000000000002E-2</v>
      </c>
      <c r="AC448" s="1113">
        <f t="shared" si="137"/>
        <v>6.5000000000000002E-2</v>
      </c>
      <c r="AD448" s="1196"/>
      <c r="AE448" s="1196"/>
      <c r="AF448" s="1196"/>
      <c r="AG448" s="1196"/>
      <c r="AH448" s="1563">
        <v>65</v>
      </c>
      <c r="AI448" s="1119">
        <v>1</v>
      </c>
      <c r="AJ448" s="1145">
        <v>65</v>
      </c>
      <c r="AK448" s="1114"/>
    </row>
    <row r="449" spans="1:37" s="1214" customFormat="1" ht="15" customHeight="1" x14ac:dyDescent="0.25">
      <c r="A449" s="1115">
        <v>1</v>
      </c>
      <c r="B449" s="1143"/>
      <c r="C449" s="1143" t="s">
        <v>1048</v>
      </c>
      <c r="D449" s="1128" t="s">
        <v>29</v>
      </c>
      <c r="E449" s="703"/>
      <c r="F449" s="703"/>
      <c r="G449" s="703"/>
      <c r="H449" s="1112"/>
      <c r="I449" s="1112"/>
      <c r="J449" s="1112">
        <v>3</v>
      </c>
      <c r="K449" s="1112">
        <f t="shared" si="135"/>
        <v>3</v>
      </c>
      <c r="L449" s="1112"/>
      <c r="M449" s="1112"/>
      <c r="N449" s="1112"/>
      <c r="O449" s="1112"/>
      <c r="P449" s="1112"/>
      <c r="Q449" s="1112"/>
      <c r="R449" s="1112"/>
      <c r="S449" s="1112"/>
      <c r="T449" s="318"/>
      <c r="U449" s="318"/>
      <c r="V449" s="318"/>
      <c r="W449" s="318"/>
      <c r="X449" s="1112"/>
      <c r="Y449" s="1112"/>
      <c r="Z449" s="1112">
        <f t="shared" si="122"/>
        <v>3</v>
      </c>
      <c r="AA449" s="1112">
        <f t="shared" si="123"/>
        <v>3</v>
      </c>
      <c r="AB449" s="1121">
        <f t="shared" si="136"/>
        <v>2.2499999999999999E-2</v>
      </c>
      <c r="AC449" s="1121">
        <f t="shared" si="137"/>
        <v>2.2499999999999999E-2</v>
      </c>
      <c r="AD449" s="1102"/>
      <c r="AE449" s="1102"/>
      <c r="AF449" s="1102"/>
      <c r="AG449" s="1102"/>
      <c r="AH449" s="1560">
        <v>7.5</v>
      </c>
      <c r="AI449" s="703">
        <v>1</v>
      </c>
      <c r="AJ449" s="1144">
        <v>7.5</v>
      </c>
      <c r="AK449" s="704"/>
    </row>
    <row r="450" spans="1:37" s="1127" customFormat="1" ht="15" customHeight="1" x14ac:dyDescent="0.25">
      <c r="A450" s="1134"/>
      <c r="B450" s="1135"/>
      <c r="C450" s="1136" t="s">
        <v>30</v>
      </c>
      <c r="D450" s="1109" t="s">
        <v>29</v>
      </c>
      <c r="E450" s="1119"/>
      <c r="F450" s="1119"/>
      <c r="G450" s="1119"/>
      <c r="H450" s="1120"/>
      <c r="I450" s="1120"/>
      <c r="J450" s="1120">
        <f>SUM(J449)</f>
        <v>3</v>
      </c>
      <c r="K450" s="1120">
        <f t="shared" si="135"/>
        <v>3</v>
      </c>
      <c r="L450" s="1120"/>
      <c r="M450" s="1120"/>
      <c r="N450" s="1120"/>
      <c r="O450" s="1120"/>
      <c r="P450" s="1120"/>
      <c r="Q450" s="1120"/>
      <c r="R450" s="1120"/>
      <c r="S450" s="1120"/>
      <c r="T450" s="367"/>
      <c r="U450" s="367"/>
      <c r="V450" s="367"/>
      <c r="W450" s="367"/>
      <c r="X450" s="1120"/>
      <c r="Y450" s="1120"/>
      <c r="Z450" s="1120">
        <f t="shared" si="122"/>
        <v>3</v>
      </c>
      <c r="AA450" s="1120">
        <f t="shared" si="123"/>
        <v>3</v>
      </c>
      <c r="AB450" s="1113">
        <f t="shared" si="136"/>
        <v>2.2499999999999999E-2</v>
      </c>
      <c r="AC450" s="1113">
        <f t="shared" si="137"/>
        <v>2.2499999999999999E-2</v>
      </c>
      <c r="AD450" s="1196"/>
      <c r="AE450" s="1196"/>
      <c r="AF450" s="1196"/>
      <c r="AG450" s="1196"/>
      <c r="AH450" s="1561">
        <v>7.5</v>
      </c>
      <c r="AI450" s="1119">
        <v>1</v>
      </c>
      <c r="AJ450" s="1145">
        <v>7.5</v>
      </c>
      <c r="AK450" s="1114"/>
    </row>
    <row r="451" spans="1:37" s="1214" customFormat="1" ht="15" customHeight="1" x14ac:dyDescent="0.25">
      <c r="A451" s="1115">
        <v>1</v>
      </c>
      <c r="B451" s="1143"/>
      <c r="C451" s="1143" t="s">
        <v>1049</v>
      </c>
      <c r="D451" s="1128" t="s">
        <v>29</v>
      </c>
      <c r="E451" s="703"/>
      <c r="F451" s="703"/>
      <c r="G451" s="703"/>
      <c r="H451" s="1112"/>
      <c r="I451" s="1112"/>
      <c r="J451" s="1112">
        <v>1</v>
      </c>
      <c r="K451" s="1112">
        <f t="shared" si="135"/>
        <v>1</v>
      </c>
      <c r="L451" s="1112"/>
      <c r="M451" s="1112"/>
      <c r="N451" s="1112"/>
      <c r="O451" s="1112"/>
      <c r="P451" s="1112"/>
      <c r="Q451" s="1112"/>
      <c r="R451" s="1112"/>
      <c r="S451" s="1112"/>
      <c r="T451" s="318"/>
      <c r="U451" s="318"/>
      <c r="V451" s="318"/>
      <c r="W451" s="318"/>
      <c r="X451" s="1112"/>
      <c r="Y451" s="1112"/>
      <c r="Z451" s="1112">
        <f t="shared" si="122"/>
        <v>1</v>
      </c>
      <c r="AA451" s="1112">
        <f t="shared" si="123"/>
        <v>1</v>
      </c>
      <c r="AB451" s="1121">
        <f t="shared" si="136"/>
        <v>3.5200000000000002E-2</v>
      </c>
      <c r="AC451" s="1121">
        <f t="shared" si="137"/>
        <v>3.5200000000000002E-2</v>
      </c>
      <c r="AD451" s="1102"/>
      <c r="AE451" s="1102"/>
      <c r="AF451" s="1102"/>
      <c r="AG451" s="1102"/>
      <c r="AH451" s="1560">
        <v>35.200000000000003</v>
      </c>
      <c r="AI451" s="703">
        <v>1</v>
      </c>
      <c r="AJ451" s="1144">
        <v>35.200000000000003</v>
      </c>
      <c r="AK451" s="704"/>
    </row>
    <row r="452" spans="1:37" s="1127" customFormat="1" ht="15" customHeight="1" x14ac:dyDescent="0.25">
      <c r="A452" s="1134"/>
      <c r="B452" s="1135"/>
      <c r="C452" s="1136" t="s">
        <v>30</v>
      </c>
      <c r="D452" s="1109" t="s">
        <v>29</v>
      </c>
      <c r="E452" s="1119"/>
      <c r="F452" s="1119"/>
      <c r="G452" s="1119"/>
      <c r="H452" s="1120"/>
      <c r="I452" s="1120"/>
      <c r="J452" s="1120">
        <f>SUM(J451)</f>
        <v>1</v>
      </c>
      <c r="K452" s="1120">
        <f t="shared" si="135"/>
        <v>1</v>
      </c>
      <c r="L452" s="1120"/>
      <c r="M452" s="1120"/>
      <c r="N452" s="1120"/>
      <c r="O452" s="1120"/>
      <c r="P452" s="1120"/>
      <c r="Q452" s="1120"/>
      <c r="R452" s="1120"/>
      <c r="S452" s="1120"/>
      <c r="T452" s="367"/>
      <c r="U452" s="367"/>
      <c r="V452" s="367"/>
      <c r="W452" s="367"/>
      <c r="X452" s="1120"/>
      <c r="Y452" s="1120"/>
      <c r="Z452" s="1120">
        <f t="shared" si="122"/>
        <v>1</v>
      </c>
      <c r="AA452" s="1120">
        <f t="shared" si="123"/>
        <v>1</v>
      </c>
      <c r="AB452" s="1113">
        <f t="shared" si="136"/>
        <v>3.5200000000000002E-2</v>
      </c>
      <c r="AC452" s="1113">
        <f t="shared" si="137"/>
        <v>3.5200000000000002E-2</v>
      </c>
      <c r="AD452" s="1196"/>
      <c r="AE452" s="1196"/>
      <c r="AF452" s="1196"/>
      <c r="AG452" s="1196"/>
      <c r="AH452" s="1561">
        <v>35.200000000000003</v>
      </c>
      <c r="AI452" s="1119">
        <v>1</v>
      </c>
      <c r="AJ452" s="1145">
        <v>35.200000000000003</v>
      </c>
      <c r="AK452" s="1114"/>
    </row>
    <row r="453" spans="1:37" s="1214" customFormat="1" ht="15" customHeight="1" x14ac:dyDescent="0.25">
      <c r="A453" s="1115">
        <v>1</v>
      </c>
      <c r="B453" s="1143"/>
      <c r="C453" s="1143" t="s">
        <v>1050</v>
      </c>
      <c r="D453" s="1128" t="s">
        <v>29</v>
      </c>
      <c r="E453" s="703"/>
      <c r="F453" s="703"/>
      <c r="G453" s="703"/>
      <c r="H453" s="1112"/>
      <c r="I453" s="1112"/>
      <c r="J453" s="1112">
        <v>1</v>
      </c>
      <c r="K453" s="1112">
        <f t="shared" si="135"/>
        <v>1</v>
      </c>
      <c r="L453" s="1112"/>
      <c r="M453" s="1112"/>
      <c r="N453" s="1112"/>
      <c r="O453" s="1112"/>
      <c r="P453" s="1112"/>
      <c r="Q453" s="1112"/>
      <c r="R453" s="1112"/>
      <c r="S453" s="1112"/>
      <c r="T453" s="318"/>
      <c r="U453" s="318"/>
      <c r="V453" s="318"/>
      <c r="W453" s="318"/>
      <c r="X453" s="1112"/>
      <c r="Y453" s="1112"/>
      <c r="Z453" s="1112">
        <f t="shared" si="122"/>
        <v>1</v>
      </c>
      <c r="AA453" s="1112">
        <f t="shared" si="123"/>
        <v>1</v>
      </c>
      <c r="AB453" s="1121">
        <f t="shared" si="136"/>
        <v>1.47E-2</v>
      </c>
      <c r="AC453" s="1121">
        <f t="shared" si="137"/>
        <v>1.47E-2</v>
      </c>
      <c r="AD453" s="1102"/>
      <c r="AE453" s="1102"/>
      <c r="AF453" s="1102"/>
      <c r="AG453" s="1102"/>
      <c r="AH453" s="1560">
        <v>14.7</v>
      </c>
      <c r="AI453" s="703">
        <v>1</v>
      </c>
      <c r="AJ453" s="1144">
        <v>14.7</v>
      </c>
      <c r="AK453" s="704"/>
    </row>
    <row r="454" spans="1:37" s="1127" customFormat="1" ht="15" customHeight="1" x14ac:dyDescent="0.25">
      <c r="A454" s="1134"/>
      <c r="B454" s="1135"/>
      <c r="C454" s="1136" t="s">
        <v>30</v>
      </c>
      <c r="D454" s="1109" t="s">
        <v>29</v>
      </c>
      <c r="E454" s="1119"/>
      <c r="F454" s="1119"/>
      <c r="G454" s="1119"/>
      <c r="H454" s="1120"/>
      <c r="I454" s="1120"/>
      <c r="J454" s="1120">
        <f>SUM(J453)</f>
        <v>1</v>
      </c>
      <c r="K454" s="1120">
        <f t="shared" si="135"/>
        <v>1</v>
      </c>
      <c r="L454" s="1120"/>
      <c r="M454" s="1120"/>
      <c r="N454" s="1120"/>
      <c r="O454" s="1120"/>
      <c r="P454" s="1120"/>
      <c r="Q454" s="1120"/>
      <c r="R454" s="1120"/>
      <c r="S454" s="1120"/>
      <c r="T454" s="367"/>
      <c r="U454" s="367"/>
      <c r="V454" s="367"/>
      <c r="W454" s="367"/>
      <c r="X454" s="1120"/>
      <c r="Y454" s="1120"/>
      <c r="Z454" s="1120">
        <f t="shared" si="122"/>
        <v>1</v>
      </c>
      <c r="AA454" s="1120">
        <f t="shared" si="123"/>
        <v>1</v>
      </c>
      <c r="AB454" s="1113">
        <f t="shared" si="136"/>
        <v>1.47E-2</v>
      </c>
      <c r="AC454" s="1113">
        <f t="shared" si="137"/>
        <v>1.47E-2</v>
      </c>
      <c r="AD454" s="1196"/>
      <c r="AE454" s="1196"/>
      <c r="AF454" s="1196"/>
      <c r="AG454" s="1196"/>
      <c r="AH454" s="1561">
        <v>14.7</v>
      </c>
      <c r="AI454" s="1119">
        <v>1</v>
      </c>
      <c r="AJ454" s="1145">
        <v>14.7</v>
      </c>
      <c r="AK454" s="1114"/>
    </row>
    <row r="455" spans="1:37" s="1214" customFormat="1" ht="15" customHeight="1" x14ac:dyDescent="0.25">
      <c r="A455" s="1115">
        <v>1</v>
      </c>
      <c r="B455" s="1143"/>
      <c r="C455" s="1143" t="s">
        <v>1051</v>
      </c>
      <c r="D455" s="1128" t="s">
        <v>29</v>
      </c>
      <c r="E455" s="703"/>
      <c r="F455" s="703"/>
      <c r="G455" s="703"/>
      <c r="H455" s="1112"/>
      <c r="I455" s="1112"/>
      <c r="J455" s="1112">
        <v>1</v>
      </c>
      <c r="K455" s="1112">
        <f t="shared" si="135"/>
        <v>1</v>
      </c>
      <c r="L455" s="1112"/>
      <c r="M455" s="1112"/>
      <c r="N455" s="1112"/>
      <c r="O455" s="1112"/>
      <c r="P455" s="1112"/>
      <c r="Q455" s="1112"/>
      <c r="R455" s="1112"/>
      <c r="S455" s="1112"/>
      <c r="T455" s="318"/>
      <c r="U455" s="318"/>
      <c r="V455" s="318"/>
      <c r="W455" s="318"/>
      <c r="X455" s="1112"/>
      <c r="Y455" s="1112"/>
      <c r="Z455" s="1112">
        <f t="shared" si="122"/>
        <v>1</v>
      </c>
      <c r="AA455" s="1112">
        <f t="shared" si="123"/>
        <v>1</v>
      </c>
      <c r="AB455" s="1121">
        <f t="shared" si="136"/>
        <v>1.72E-2</v>
      </c>
      <c r="AC455" s="1121">
        <f t="shared" si="137"/>
        <v>1.72E-2</v>
      </c>
      <c r="AD455" s="1102"/>
      <c r="AE455" s="1102"/>
      <c r="AF455" s="1102"/>
      <c r="AG455" s="1102"/>
      <c r="AH455" s="1560">
        <v>17.2</v>
      </c>
      <c r="AI455" s="703">
        <v>1</v>
      </c>
      <c r="AJ455" s="1144">
        <v>17.2</v>
      </c>
      <c r="AK455" s="704"/>
    </row>
    <row r="456" spans="1:37" s="1127" customFormat="1" ht="15" customHeight="1" x14ac:dyDescent="0.25">
      <c r="A456" s="1134"/>
      <c r="B456" s="1135"/>
      <c r="C456" s="1136" t="s">
        <v>30</v>
      </c>
      <c r="D456" s="1109" t="s">
        <v>29</v>
      </c>
      <c r="E456" s="1119"/>
      <c r="F456" s="1119"/>
      <c r="G456" s="1119"/>
      <c r="H456" s="1120"/>
      <c r="I456" s="1120"/>
      <c r="J456" s="1120">
        <f>SUM(J455)</f>
        <v>1</v>
      </c>
      <c r="K456" s="1120">
        <f t="shared" si="135"/>
        <v>1</v>
      </c>
      <c r="L456" s="1120"/>
      <c r="M456" s="1120"/>
      <c r="N456" s="1120"/>
      <c r="O456" s="1120"/>
      <c r="P456" s="1120"/>
      <c r="Q456" s="1120"/>
      <c r="R456" s="1120"/>
      <c r="S456" s="1120"/>
      <c r="T456" s="367"/>
      <c r="U456" s="367"/>
      <c r="V456" s="367"/>
      <c r="W456" s="367"/>
      <c r="X456" s="1120"/>
      <c r="Y456" s="1120"/>
      <c r="Z456" s="1120">
        <f t="shared" si="122"/>
        <v>1</v>
      </c>
      <c r="AA456" s="1120">
        <f t="shared" si="123"/>
        <v>1</v>
      </c>
      <c r="AB456" s="1113">
        <f t="shared" si="136"/>
        <v>1.72E-2</v>
      </c>
      <c r="AC456" s="1113">
        <f t="shared" si="137"/>
        <v>1.72E-2</v>
      </c>
      <c r="AD456" s="1196"/>
      <c r="AE456" s="1196"/>
      <c r="AF456" s="1196"/>
      <c r="AG456" s="1196"/>
      <c r="AH456" s="1561">
        <v>17.2</v>
      </c>
      <c r="AI456" s="1119">
        <v>1</v>
      </c>
      <c r="AJ456" s="1145">
        <v>17.2</v>
      </c>
      <c r="AK456" s="1114"/>
    </row>
    <row r="457" spans="1:37" s="1214" customFormat="1" ht="15" customHeight="1" x14ac:dyDescent="0.25">
      <c r="A457" s="1538">
        <v>1</v>
      </c>
      <c r="B457" s="1552"/>
      <c r="C457" s="1554" t="s">
        <v>1052</v>
      </c>
      <c r="D457" s="1128" t="s">
        <v>29</v>
      </c>
      <c r="E457" s="1119"/>
      <c r="F457" s="1119"/>
      <c r="G457" s="1119"/>
      <c r="H457" s="1120"/>
      <c r="I457" s="1120"/>
      <c r="J457" s="1543">
        <v>207</v>
      </c>
      <c r="K457" s="1112">
        <f t="shared" si="135"/>
        <v>207</v>
      </c>
      <c r="L457" s="1120"/>
      <c r="M457" s="1120"/>
      <c r="N457" s="1120"/>
      <c r="O457" s="1120"/>
      <c r="P457" s="1120"/>
      <c r="Q457" s="1120"/>
      <c r="R457" s="1120"/>
      <c r="S457" s="1120"/>
      <c r="T457" s="318"/>
      <c r="U457" s="318"/>
      <c r="V457" s="318"/>
      <c r="W457" s="318"/>
      <c r="X457" s="1112"/>
      <c r="Y457" s="1112"/>
      <c r="Z457" s="1112">
        <f t="shared" si="122"/>
        <v>207</v>
      </c>
      <c r="AA457" s="1112">
        <f t="shared" si="123"/>
        <v>207</v>
      </c>
      <c r="AB457" s="1121">
        <f t="shared" si="136"/>
        <v>0.27945000000000003</v>
      </c>
      <c r="AC457" s="1121">
        <f t="shared" si="137"/>
        <v>0.10349999999999999</v>
      </c>
      <c r="AD457" s="1196"/>
      <c r="AE457" s="1196"/>
      <c r="AF457" s="1196"/>
      <c r="AG457" s="1196"/>
      <c r="AH457" s="1562">
        <v>27</v>
      </c>
      <c r="AI457" s="1542">
        <v>20</v>
      </c>
      <c r="AJ457" s="1564">
        <v>0.5</v>
      </c>
      <c r="AK457" s="1114"/>
    </row>
    <row r="458" spans="1:37" s="1127" customFormat="1" ht="19.149999999999999" customHeight="1" x14ac:dyDescent="0.25">
      <c r="A458" s="1545"/>
      <c r="B458" s="1555"/>
      <c r="C458" s="1547" t="s">
        <v>27</v>
      </c>
      <c r="D458" s="1109" t="s">
        <v>29</v>
      </c>
      <c r="E458" s="1119"/>
      <c r="F458" s="1119"/>
      <c r="G458" s="1119"/>
      <c r="H458" s="1120"/>
      <c r="I458" s="1120"/>
      <c r="J458" s="1550">
        <v>207</v>
      </c>
      <c r="K458" s="1120">
        <f t="shared" si="135"/>
        <v>207</v>
      </c>
      <c r="L458" s="1120"/>
      <c r="M458" s="1120"/>
      <c r="N458" s="1120"/>
      <c r="O458" s="1120"/>
      <c r="P458" s="1120"/>
      <c r="Q458" s="1120"/>
      <c r="R458" s="1120"/>
      <c r="S458" s="1120"/>
      <c r="T458" s="367"/>
      <c r="U458" s="367"/>
      <c r="V458" s="367"/>
      <c r="W458" s="367"/>
      <c r="X458" s="1120"/>
      <c r="Y458" s="1120"/>
      <c r="Z458" s="1120">
        <f t="shared" si="122"/>
        <v>207</v>
      </c>
      <c r="AA458" s="1120">
        <f t="shared" si="123"/>
        <v>207</v>
      </c>
      <c r="AB458" s="1113">
        <f t="shared" si="136"/>
        <v>0.27945000000000003</v>
      </c>
      <c r="AC458" s="1113">
        <f t="shared" si="137"/>
        <v>0.10349999999999999</v>
      </c>
      <c r="AD458" s="1196"/>
      <c r="AE458" s="1196"/>
      <c r="AF458" s="1196"/>
      <c r="AG458" s="1196"/>
      <c r="AH458" s="1563">
        <v>27</v>
      </c>
      <c r="AI458" s="1549">
        <v>20</v>
      </c>
      <c r="AJ458" s="1565">
        <v>0.5</v>
      </c>
      <c r="AK458" s="1114"/>
    </row>
    <row r="459" spans="1:37" s="1214" customFormat="1" ht="19.149999999999999" customHeight="1" x14ac:dyDescent="0.25">
      <c r="A459" s="1538">
        <v>1</v>
      </c>
      <c r="B459" s="1555"/>
      <c r="C459" s="1556" t="s">
        <v>1053</v>
      </c>
      <c r="D459" s="1128" t="s">
        <v>29</v>
      </c>
      <c r="E459" s="1119"/>
      <c r="F459" s="1119"/>
      <c r="G459" s="1119"/>
      <c r="H459" s="1120"/>
      <c r="I459" s="1120"/>
      <c r="J459" s="1543">
        <v>127</v>
      </c>
      <c r="K459" s="1112">
        <f t="shared" si="135"/>
        <v>127</v>
      </c>
      <c r="L459" s="1120"/>
      <c r="M459" s="1120"/>
      <c r="N459" s="1120"/>
      <c r="O459" s="1120"/>
      <c r="P459" s="1120"/>
      <c r="Q459" s="1120"/>
      <c r="R459" s="1120"/>
      <c r="S459" s="1120"/>
      <c r="T459" s="318"/>
      <c r="U459" s="318"/>
      <c r="V459" s="318"/>
      <c r="W459" s="318"/>
      <c r="X459" s="1112"/>
      <c r="Y459" s="1112"/>
      <c r="Z459" s="1112">
        <f t="shared" si="122"/>
        <v>127</v>
      </c>
      <c r="AA459" s="1112">
        <f t="shared" si="123"/>
        <v>127</v>
      </c>
      <c r="AB459" s="1121">
        <f t="shared" si="136"/>
        <v>2.032</v>
      </c>
      <c r="AC459" s="1121">
        <f t="shared" si="137"/>
        <v>1.4097</v>
      </c>
      <c r="AD459" s="1196"/>
      <c r="AE459" s="1196"/>
      <c r="AF459" s="1196"/>
      <c r="AG459" s="1196"/>
      <c r="AH459" s="1562">
        <v>32</v>
      </c>
      <c r="AI459" s="1542">
        <v>2</v>
      </c>
      <c r="AJ459" s="1564">
        <v>11.1</v>
      </c>
      <c r="AK459" s="1114"/>
    </row>
    <row r="460" spans="1:37" s="1127" customFormat="1" ht="18" customHeight="1" x14ac:dyDescent="0.25">
      <c r="A460" s="1545"/>
      <c r="B460" s="1555"/>
      <c r="C460" s="1547" t="s">
        <v>27</v>
      </c>
      <c r="D460" s="1109" t="s">
        <v>29</v>
      </c>
      <c r="E460" s="1119"/>
      <c r="F460" s="1119"/>
      <c r="G460" s="1119"/>
      <c r="H460" s="1120"/>
      <c r="I460" s="1120"/>
      <c r="J460" s="1550">
        <v>127</v>
      </c>
      <c r="K460" s="1120">
        <f t="shared" si="135"/>
        <v>127</v>
      </c>
      <c r="L460" s="1120"/>
      <c r="M460" s="1120"/>
      <c r="N460" s="1120"/>
      <c r="O460" s="1120"/>
      <c r="P460" s="1120"/>
      <c r="Q460" s="1120"/>
      <c r="R460" s="1120"/>
      <c r="S460" s="1120"/>
      <c r="T460" s="367"/>
      <c r="U460" s="367"/>
      <c r="V460" s="367"/>
      <c r="W460" s="367"/>
      <c r="X460" s="1120"/>
      <c r="Y460" s="1120"/>
      <c r="Z460" s="1120">
        <f t="shared" ref="Z460:Z464" si="138">J460+N460+R460+V460</f>
        <v>127</v>
      </c>
      <c r="AA460" s="1120">
        <f t="shared" ref="AA460:AA510" si="139">K460+O460+S460+W460</f>
        <v>127</v>
      </c>
      <c r="AB460" s="1113">
        <f t="shared" si="136"/>
        <v>2.032</v>
      </c>
      <c r="AC460" s="1113">
        <f t="shared" si="137"/>
        <v>1.4097</v>
      </c>
      <c r="AD460" s="1196"/>
      <c r="AE460" s="1196"/>
      <c r="AF460" s="1196"/>
      <c r="AG460" s="1196"/>
      <c r="AH460" s="1563">
        <v>32</v>
      </c>
      <c r="AI460" s="1549">
        <v>2</v>
      </c>
      <c r="AJ460" s="1565">
        <v>11.1</v>
      </c>
      <c r="AK460" s="1114"/>
    </row>
    <row r="461" spans="1:37" s="1214" customFormat="1" ht="18" customHeight="1" x14ac:dyDescent="0.25">
      <c r="A461" s="1538">
        <v>1</v>
      </c>
      <c r="B461" s="1555"/>
      <c r="C461" s="1556" t="s">
        <v>1054</v>
      </c>
      <c r="D461" s="1128" t="s">
        <v>29</v>
      </c>
      <c r="E461" s="1119"/>
      <c r="F461" s="1119"/>
      <c r="G461" s="1119"/>
      <c r="H461" s="1120"/>
      <c r="I461" s="1120"/>
      <c r="J461" s="1543">
        <v>61</v>
      </c>
      <c r="K461" s="1112">
        <f t="shared" si="135"/>
        <v>61</v>
      </c>
      <c r="L461" s="1120"/>
      <c r="M461" s="1120"/>
      <c r="N461" s="1120"/>
      <c r="O461" s="1120"/>
      <c r="P461" s="1120"/>
      <c r="Q461" s="1120"/>
      <c r="R461" s="1120"/>
      <c r="S461" s="1120"/>
      <c r="T461" s="318"/>
      <c r="U461" s="318"/>
      <c r="V461" s="318"/>
      <c r="W461" s="318"/>
      <c r="X461" s="1112"/>
      <c r="Y461" s="1112"/>
      <c r="Z461" s="1112">
        <f t="shared" si="138"/>
        <v>61</v>
      </c>
      <c r="AA461" s="1112">
        <f t="shared" si="139"/>
        <v>61</v>
      </c>
      <c r="AB461" s="1121">
        <f>AH461/AI461*AA461/1000</f>
        <v>0.22875000000000001</v>
      </c>
      <c r="AC461" s="1121">
        <f t="shared" si="137"/>
        <v>0.183</v>
      </c>
      <c r="AD461" s="1196"/>
      <c r="AE461" s="1196"/>
      <c r="AF461" s="1196"/>
      <c r="AG461" s="1196"/>
      <c r="AH461" s="1562">
        <v>15</v>
      </c>
      <c r="AI461" s="1542">
        <v>4</v>
      </c>
      <c r="AJ461" s="1564">
        <v>3</v>
      </c>
      <c r="AK461" s="1114"/>
    </row>
    <row r="462" spans="1:37" s="1127" customFormat="1" ht="18" customHeight="1" x14ac:dyDescent="0.25">
      <c r="A462" s="1545"/>
      <c r="B462" s="1555"/>
      <c r="C462" s="1547" t="s">
        <v>27</v>
      </c>
      <c r="D462" s="1109" t="s">
        <v>29</v>
      </c>
      <c r="E462" s="1119"/>
      <c r="F462" s="1119"/>
      <c r="G462" s="1119"/>
      <c r="H462" s="1120"/>
      <c r="I462" s="1120"/>
      <c r="J462" s="1550">
        <v>61</v>
      </c>
      <c r="K462" s="1120">
        <f t="shared" si="135"/>
        <v>61</v>
      </c>
      <c r="L462" s="1120"/>
      <c r="M462" s="1120"/>
      <c r="N462" s="1120"/>
      <c r="O462" s="1120"/>
      <c r="P462" s="1120"/>
      <c r="Q462" s="1120"/>
      <c r="R462" s="1120"/>
      <c r="S462" s="1120"/>
      <c r="T462" s="367"/>
      <c r="U462" s="367"/>
      <c r="V462" s="367"/>
      <c r="W462" s="367"/>
      <c r="X462" s="1120"/>
      <c r="Y462" s="1120"/>
      <c r="Z462" s="1120">
        <f t="shared" si="138"/>
        <v>61</v>
      </c>
      <c r="AA462" s="1120">
        <f t="shared" si="139"/>
        <v>61</v>
      </c>
      <c r="AB462" s="1113">
        <f>AH462/AI462*AA462/1000</f>
        <v>0.22875000000000001</v>
      </c>
      <c r="AC462" s="1113">
        <f t="shared" si="137"/>
        <v>0.183</v>
      </c>
      <c r="AD462" s="1196"/>
      <c r="AE462" s="1196"/>
      <c r="AF462" s="1196"/>
      <c r="AG462" s="1196"/>
      <c r="AH462" s="1563">
        <v>15</v>
      </c>
      <c r="AI462" s="1549">
        <v>4</v>
      </c>
      <c r="AJ462" s="1565">
        <v>3</v>
      </c>
      <c r="AK462" s="1114"/>
    </row>
    <row r="463" spans="1:37" s="1214" customFormat="1" ht="18.600000000000001" customHeight="1" x14ac:dyDescent="0.25">
      <c r="A463" s="1538">
        <v>1</v>
      </c>
      <c r="B463" s="1555"/>
      <c r="C463" s="1556" t="s">
        <v>1055</v>
      </c>
      <c r="D463" s="1128" t="s">
        <v>29</v>
      </c>
      <c r="E463" s="1119"/>
      <c r="F463" s="1119"/>
      <c r="G463" s="1119"/>
      <c r="H463" s="1120"/>
      <c r="I463" s="1120"/>
      <c r="J463" s="1543">
        <v>248</v>
      </c>
      <c r="K463" s="1112">
        <f t="shared" si="135"/>
        <v>248</v>
      </c>
      <c r="L463" s="1120"/>
      <c r="M463" s="1120"/>
      <c r="N463" s="1112">
        <v>2</v>
      </c>
      <c r="O463" s="1112">
        <f>SUM(L463:N463)</f>
        <v>2</v>
      </c>
      <c r="P463" s="1120"/>
      <c r="Q463" s="1120"/>
      <c r="R463" s="1120"/>
      <c r="S463" s="1120"/>
      <c r="T463" s="318"/>
      <c r="U463" s="318"/>
      <c r="V463" s="318"/>
      <c r="W463" s="318"/>
      <c r="X463" s="1112"/>
      <c r="Y463" s="1112"/>
      <c r="Z463" s="1112">
        <f t="shared" si="138"/>
        <v>250</v>
      </c>
      <c r="AA463" s="1112">
        <f t="shared" si="139"/>
        <v>250</v>
      </c>
      <c r="AB463" s="1121">
        <f>AH463/AI463*AA463/1000</f>
        <v>0.40625</v>
      </c>
      <c r="AC463" s="1121">
        <f t="shared" si="137"/>
        <v>0.125</v>
      </c>
      <c r="AD463" s="1196"/>
      <c r="AE463" s="1196"/>
      <c r="AF463" s="1196"/>
      <c r="AG463" s="1196"/>
      <c r="AH463" s="1562">
        <v>26</v>
      </c>
      <c r="AI463" s="1542">
        <v>16</v>
      </c>
      <c r="AJ463" s="1564">
        <v>0.5</v>
      </c>
      <c r="AK463" s="1114"/>
    </row>
    <row r="464" spans="1:37" s="1127" customFormat="1" ht="18.600000000000001" customHeight="1" x14ac:dyDescent="0.25">
      <c r="A464" s="1545"/>
      <c r="B464" s="1555"/>
      <c r="C464" s="1547" t="s">
        <v>27</v>
      </c>
      <c r="D464" s="1109" t="s">
        <v>29</v>
      </c>
      <c r="E464" s="1119"/>
      <c r="F464" s="1119"/>
      <c r="G464" s="1119"/>
      <c r="H464" s="1120"/>
      <c r="I464" s="1120"/>
      <c r="J464" s="1550">
        <v>248</v>
      </c>
      <c r="K464" s="1120">
        <f t="shared" si="135"/>
        <v>248</v>
      </c>
      <c r="L464" s="1120"/>
      <c r="M464" s="1120"/>
      <c r="N464" s="1120">
        <f>SUM(N463)</f>
        <v>2</v>
      </c>
      <c r="O464" s="1120">
        <f>SUM(O463)</f>
        <v>2</v>
      </c>
      <c r="P464" s="1120"/>
      <c r="Q464" s="1120"/>
      <c r="R464" s="1120"/>
      <c r="S464" s="1120"/>
      <c r="T464" s="367"/>
      <c r="U464" s="367"/>
      <c r="V464" s="367"/>
      <c r="W464" s="367"/>
      <c r="X464" s="1120"/>
      <c r="Y464" s="1120"/>
      <c r="Z464" s="1120">
        <f t="shared" si="138"/>
        <v>250</v>
      </c>
      <c r="AA464" s="1120">
        <f t="shared" si="139"/>
        <v>250</v>
      </c>
      <c r="AB464" s="1113">
        <f>AH464/AI464*AA464/1000</f>
        <v>0.40625</v>
      </c>
      <c r="AC464" s="1113">
        <f t="shared" si="137"/>
        <v>0.125</v>
      </c>
      <c r="AD464" s="1196"/>
      <c r="AE464" s="1196"/>
      <c r="AF464" s="1196"/>
      <c r="AG464" s="1196"/>
      <c r="AH464" s="1563">
        <v>26</v>
      </c>
      <c r="AI464" s="1549">
        <v>16</v>
      </c>
      <c r="AJ464" s="1565">
        <v>0.5</v>
      </c>
      <c r="AK464" s="1114"/>
    </row>
    <row r="465" spans="1:37" s="1214" customFormat="1" ht="15" customHeight="1" x14ac:dyDescent="0.25">
      <c r="A465" s="1148">
        <v>1</v>
      </c>
      <c r="B465" s="1171" t="s">
        <v>1058</v>
      </c>
      <c r="C465" s="1222" t="s">
        <v>1059</v>
      </c>
      <c r="D465" s="1128" t="s">
        <v>29</v>
      </c>
      <c r="E465" s="1148">
        <v>25</v>
      </c>
      <c r="F465" s="1566">
        <v>82</v>
      </c>
      <c r="G465" s="1148"/>
      <c r="H465" s="1130"/>
      <c r="I465" s="1130"/>
      <c r="J465" s="1567">
        <v>1</v>
      </c>
      <c r="K465" s="1567">
        <v>1</v>
      </c>
      <c r="L465" s="1567"/>
      <c r="M465" s="1567"/>
      <c r="N465" s="1130"/>
      <c r="O465" s="1130"/>
      <c r="P465" s="1567"/>
      <c r="Q465" s="1567"/>
      <c r="R465" s="1130"/>
      <c r="S465" s="1130"/>
      <c r="T465" s="318"/>
      <c r="U465" s="318"/>
      <c r="V465" s="318"/>
      <c r="W465" s="318"/>
      <c r="X465" s="1112"/>
      <c r="Y465" s="1112"/>
      <c r="Z465" s="1112">
        <f t="shared" ref="Z465:Z510" si="140">J465+N465+R465+V465</f>
        <v>1</v>
      </c>
      <c r="AA465" s="1112">
        <f t="shared" si="139"/>
        <v>1</v>
      </c>
      <c r="AB465" s="1121">
        <f t="shared" ref="AB465:AB470" si="141">(AA465*AH465/1000)/AI465</f>
        <v>0.06</v>
      </c>
      <c r="AC465" s="1121">
        <f t="shared" ref="AC465:AC470" si="142">AA465*AJ465/1000</f>
        <v>3.2000000000000001E-2</v>
      </c>
      <c r="AD465" s="1129"/>
      <c r="AE465" s="1129"/>
      <c r="AF465" s="1150"/>
      <c r="AG465" s="1150"/>
      <c r="AH465" s="1129">
        <v>60</v>
      </c>
      <c r="AI465" s="1129">
        <v>1</v>
      </c>
      <c r="AJ465" s="1144">
        <v>32</v>
      </c>
      <c r="AK465" s="1151"/>
    </row>
    <row r="466" spans="1:37" s="1519" customFormat="1" ht="15" customHeight="1" x14ac:dyDescent="0.25">
      <c r="A466" s="1274">
        <v>2</v>
      </c>
      <c r="B466" s="1265" t="s">
        <v>1058</v>
      </c>
      <c r="C466" s="1630" t="s">
        <v>1059</v>
      </c>
      <c r="D466" s="1516" t="s">
        <v>29</v>
      </c>
      <c r="E466" s="1274">
        <v>25</v>
      </c>
      <c r="F466" s="1631">
        <v>83</v>
      </c>
      <c r="G466" s="1274"/>
      <c r="H466" s="1267"/>
      <c r="I466" s="1267"/>
      <c r="J466" s="1632">
        <v>4</v>
      </c>
      <c r="K466" s="1632">
        <v>4</v>
      </c>
      <c r="L466" s="1632"/>
      <c r="M466" s="1632"/>
      <c r="N466" s="1267"/>
      <c r="O466" s="1267"/>
      <c r="P466" s="1632"/>
      <c r="Q466" s="1632"/>
      <c r="R466" s="1267"/>
      <c r="S466" s="1267"/>
      <c r="T466" s="3"/>
      <c r="U466" s="3"/>
      <c r="V466" s="3"/>
      <c r="W466" s="3"/>
      <c r="X466" s="1509"/>
      <c r="Y466" s="1509"/>
      <c r="Z466" s="1509">
        <f t="shared" si="140"/>
        <v>4</v>
      </c>
      <c r="AA466" s="1509">
        <f t="shared" si="139"/>
        <v>4</v>
      </c>
      <c r="AB466" s="1510">
        <f t="shared" si="141"/>
        <v>0.24</v>
      </c>
      <c r="AC466" s="1510">
        <f t="shared" si="142"/>
        <v>0.128</v>
      </c>
      <c r="AD466" s="1262"/>
      <c r="AE466" s="1262"/>
      <c r="AF466" s="1269"/>
      <c r="AG466" s="1269"/>
      <c r="AH466" s="1262">
        <v>60</v>
      </c>
      <c r="AI466" s="1262">
        <v>1</v>
      </c>
      <c r="AJ466" s="1518">
        <v>32</v>
      </c>
      <c r="AK466" s="1633"/>
    </row>
    <row r="467" spans="1:37" s="1214" customFormat="1" ht="15" customHeight="1" x14ac:dyDescent="0.25">
      <c r="A467" s="1148">
        <v>3</v>
      </c>
      <c r="B467" s="1171" t="s">
        <v>1058</v>
      </c>
      <c r="C467" s="1222" t="s">
        <v>1059</v>
      </c>
      <c r="D467" s="1128" t="s">
        <v>29</v>
      </c>
      <c r="E467" s="1148">
        <v>25</v>
      </c>
      <c r="F467" s="1566">
        <v>84</v>
      </c>
      <c r="G467" s="1148"/>
      <c r="H467" s="1130"/>
      <c r="I467" s="1130"/>
      <c r="J467" s="1567">
        <v>2</v>
      </c>
      <c r="K467" s="1567">
        <v>2</v>
      </c>
      <c r="L467" s="1567"/>
      <c r="M467" s="1567"/>
      <c r="N467" s="1130"/>
      <c r="O467" s="1130"/>
      <c r="P467" s="1567"/>
      <c r="Q467" s="1567"/>
      <c r="R467" s="1130"/>
      <c r="S467" s="1130"/>
      <c r="T467" s="318"/>
      <c r="U467" s="318"/>
      <c r="V467" s="318"/>
      <c r="W467" s="318"/>
      <c r="X467" s="1112"/>
      <c r="Y467" s="1112"/>
      <c r="Z467" s="1112">
        <f t="shared" si="140"/>
        <v>2</v>
      </c>
      <c r="AA467" s="1112">
        <f t="shared" si="139"/>
        <v>2</v>
      </c>
      <c r="AB467" s="1121">
        <f t="shared" si="141"/>
        <v>0.12</v>
      </c>
      <c r="AC467" s="1121">
        <f t="shared" si="142"/>
        <v>6.4000000000000001E-2</v>
      </c>
      <c r="AD467" s="1129"/>
      <c r="AE467" s="1129"/>
      <c r="AF467" s="1150"/>
      <c r="AG467" s="1150"/>
      <c r="AH467" s="1129">
        <v>60</v>
      </c>
      <c r="AI467" s="1129">
        <v>1</v>
      </c>
      <c r="AJ467" s="1144">
        <v>32</v>
      </c>
      <c r="AK467" s="1151"/>
    </row>
    <row r="468" spans="1:37" s="1214" customFormat="1" ht="15" customHeight="1" x14ac:dyDescent="0.25">
      <c r="A468" s="1148">
        <v>4</v>
      </c>
      <c r="B468" s="1171" t="s">
        <v>1058</v>
      </c>
      <c r="C468" s="1222" t="s">
        <v>1059</v>
      </c>
      <c r="D468" s="1128" t="s">
        <v>29</v>
      </c>
      <c r="E468" s="1148">
        <v>25</v>
      </c>
      <c r="F468" s="1566">
        <v>85</v>
      </c>
      <c r="G468" s="1148"/>
      <c r="H468" s="1130"/>
      <c r="I468" s="1130"/>
      <c r="J468" s="1567">
        <v>1</v>
      </c>
      <c r="K468" s="1567">
        <v>1</v>
      </c>
      <c r="L468" s="1567"/>
      <c r="M468" s="1567"/>
      <c r="N468" s="1130"/>
      <c r="O468" s="1130"/>
      <c r="P468" s="1567"/>
      <c r="Q468" s="1567"/>
      <c r="R468" s="1130"/>
      <c r="S468" s="1130"/>
      <c r="T468" s="318"/>
      <c r="U468" s="318"/>
      <c r="V468" s="318"/>
      <c r="W468" s="318"/>
      <c r="X468" s="1112"/>
      <c r="Y468" s="1112"/>
      <c r="Z468" s="1112">
        <f t="shared" si="140"/>
        <v>1</v>
      </c>
      <c r="AA468" s="1112">
        <f t="shared" si="139"/>
        <v>1</v>
      </c>
      <c r="AB468" s="1121">
        <f t="shared" si="141"/>
        <v>0.06</v>
      </c>
      <c r="AC468" s="1121">
        <f t="shared" si="142"/>
        <v>3.2000000000000001E-2</v>
      </c>
      <c r="AD468" s="1129"/>
      <c r="AE468" s="1129"/>
      <c r="AF468" s="1150"/>
      <c r="AG468" s="1150"/>
      <c r="AH468" s="1129">
        <v>60</v>
      </c>
      <c r="AI468" s="1129">
        <v>1</v>
      </c>
      <c r="AJ468" s="1144">
        <v>32</v>
      </c>
      <c r="AK468" s="1151"/>
    </row>
    <row r="469" spans="1:37" s="1214" customFormat="1" ht="15" customHeight="1" x14ac:dyDescent="0.25">
      <c r="A469" s="1148">
        <v>5</v>
      </c>
      <c r="B469" s="1171" t="s">
        <v>1058</v>
      </c>
      <c r="C469" s="1222" t="s">
        <v>1059</v>
      </c>
      <c r="D469" s="1128" t="s">
        <v>29</v>
      </c>
      <c r="E469" s="1129">
        <v>25</v>
      </c>
      <c r="F469" s="1129">
        <v>86</v>
      </c>
      <c r="G469" s="1129"/>
      <c r="H469" s="1130"/>
      <c r="I469" s="1130"/>
      <c r="J469" s="1130">
        <v>27</v>
      </c>
      <c r="K469" s="1130">
        <v>27</v>
      </c>
      <c r="L469" s="1130"/>
      <c r="M469" s="1130"/>
      <c r="N469" s="1130"/>
      <c r="O469" s="1130"/>
      <c r="P469" s="1130"/>
      <c r="Q469" s="1130"/>
      <c r="R469" s="1130"/>
      <c r="S469" s="1130"/>
      <c r="T469" s="318"/>
      <c r="U469" s="318"/>
      <c r="V469" s="318"/>
      <c r="W469" s="318"/>
      <c r="X469" s="1112"/>
      <c r="Y469" s="1112"/>
      <c r="Z469" s="1112">
        <f t="shared" si="140"/>
        <v>27</v>
      </c>
      <c r="AA469" s="1112">
        <f t="shared" si="139"/>
        <v>27</v>
      </c>
      <c r="AB469" s="1121">
        <f t="shared" si="141"/>
        <v>1.62</v>
      </c>
      <c r="AC469" s="1121">
        <f t="shared" si="142"/>
        <v>0.86399999999999999</v>
      </c>
      <c r="AD469" s="1129"/>
      <c r="AE469" s="1129"/>
      <c r="AF469" s="1150"/>
      <c r="AG469" s="1150"/>
      <c r="AH469" s="1129">
        <v>60</v>
      </c>
      <c r="AI469" s="1129">
        <v>1</v>
      </c>
      <c r="AJ469" s="1144">
        <v>32</v>
      </c>
      <c r="AK469" s="1151"/>
    </row>
    <row r="470" spans="1:37" s="1214" customFormat="1" ht="15" customHeight="1" x14ac:dyDescent="0.25">
      <c r="A470" s="1148">
        <v>6</v>
      </c>
      <c r="B470" s="1171" t="s">
        <v>1058</v>
      </c>
      <c r="C470" s="1222" t="s">
        <v>1059</v>
      </c>
      <c r="D470" s="1128" t="s">
        <v>29</v>
      </c>
      <c r="E470" s="1129">
        <v>25</v>
      </c>
      <c r="F470" s="1129">
        <v>90</v>
      </c>
      <c r="G470" s="1129"/>
      <c r="H470" s="1130"/>
      <c r="I470" s="1130"/>
      <c r="J470" s="1130">
        <v>7</v>
      </c>
      <c r="K470" s="1130">
        <v>7</v>
      </c>
      <c r="L470" s="1130"/>
      <c r="M470" s="1130"/>
      <c r="N470" s="1130"/>
      <c r="O470" s="1130"/>
      <c r="P470" s="1130"/>
      <c r="Q470" s="1130"/>
      <c r="R470" s="1130"/>
      <c r="S470" s="1130"/>
      <c r="T470" s="318"/>
      <c r="U470" s="318"/>
      <c r="V470" s="318"/>
      <c r="W470" s="318"/>
      <c r="X470" s="1112"/>
      <c r="Y470" s="1112"/>
      <c r="Z470" s="1112">
        <f t="shared" si="140"/>
        <v>7</v>
      </c>
      <c r="AA470" s="1112">
        <f t="shared" si="139"/>
        <v>7</v>
      </c>
      <c r="AB470" s="1121">
        <f t="shared" si="141"/>
        <v>0.42</v>
      </c>
      <c r="AC470" s="1121">
        <f t="shared" si="142"/>
        <v>0.224</v>
      </c>
      <c r="AD470" s="1129"/>
      <c r="AE470" s="1129"/>
      <c r="AF470" s="1150"/>
      <c r="AG470" s="1150"/>
      <c r="AH470" s="1129">
        <v>60</v>
      </c>
      <c r="AI470" s="1129">
        <v>1</v>
      </c>
      <c r="AJ470" s="1144">
        <v>32</v>
      </c>
      <c r="AK470" s="1151"/>
    </row>
    <row r="471" spans="1:37" s="1214" customFormat="1" ht="15" customHeight="1" x14ac:dyDescent="0.25">
      <c r="A471" s="1148">
        <v>7</v>
      </c>
      <c r="B471" s="1171" t="s">
        <v>1058</v>
      </c>
      <c r="C471" s="1222" t="s">
        <v>1059</v>
      </c>
      <c r="D471" s="1128" t="s">
        <v>29</v>
      </c>
      <c r="E471" s="1129">
        <v>0</v>
      </c>
      <c r="F471" s="1129">
        <v>0</v>
      </c>
      <c r="G471" s="1129"/>
      <c r="H471" s="1130"/>
      <c r="I471" s="1130"/>
      <c r="J471" s="1130">
        <v>1</v>
      </c>
      <c r="K471" s="1130">
        <f>SUM(H471:J471)</f>
        <v>1</v>
      </c>
      <c r="L471" s="1130"/>
      <c r="M471" s="1130"/>
      <c r="N471" s="1130"/>
      <c r="O471" s="1130"/>
      <c r="P471" s="1130"/>
      <c r="Q471" s="1130"/>
      <c r="R471" s="1130"/>
      <c r="S471" s="1130"/>
      <c r="T471" s="318"/>
      <c r="U471" s="318"/>
      <c r="V471" s="318"/>
      <c r="W471" s="318"/>
      <c r="X471" s="1112"/>
      <c r="Y471" s="1112"/>
      <c r="Z471" s="1112">
        <f t="shared" si="140"/>
        <v>1</v>
      </c>
      <c r="AA471" s="1112">
        <f t="shared" si="139"/>
        <v>1</v>
      </c>
      <c r="AB471" s="1121">
        <f>(AA471*AH471/1000)/AI471</f>
        <v>0.06</v>
      </c>
      <c r="AC471" s="1121">
        <f>AA471*AJ471/1000</f>
        <v>3.2000000000000001E-2</v>
      </c>
      <c r="AD471" s="1129"/>
      <c r="AE471" s="1129"/>
      <c r="AF471" s="1150"/>
      <c r="AG471" s="1150"/>
      <c r="AH471" s="1129">
        <v>60</v>
      </c>
      <c r="AI471" s="1129">
        <v>1</v>
      </c>
      <c r="AJ471" s="1144">
        <v>32</v>
      </c>
      <c r="AK471" s="1151"/>
    </row>
    <row r="472" spans="1:37" s="1214" customFormat="1" ht="15" customHeight="1" x14ac:dyDescent="0.25">
      <c r="A472" s="1148">
        <v>8</v>
      </c>
      <c r="B472" s="1171" t="s">
        <v>1058</v>
      </c>
      <c r="C472" s="1222" t="s">
        <v>1060</v>
      </c>
      <c r="D472" s="1128" t="s">
        <v>29</v>
      </c>
      <c r="E472" s="1129">
        <v>0</v>
      </c>
      <c r="F472" s="1129">
        <v>0</v>
      </c>
      <c r="G472" s="1129"/>
      <c r="H472" s="1130"/>
      <c r="I472" s="1130"/>
      <c r="J472" s="1130">
        <v>1</v>
      </c>
      <c r="K472" s="1130">
        <f>SUM(H472:J472)</f>
        <v>1</v>
      </c>
      <c r="L472" s="1130"/>
      <c r="M472" s="1130"/>
      <c r="N472" s="1130"/>
      <c r="O472" s="1130"/>
      <c r="P472" s="1130"/>
      <c r="Q472" s="1130"/>
      <c r="R472" s="1130"/>
      <c r="S472" s="1130"/>
      <c r="T472" s="318"/>
      <c r="U472" s="318"/>
      <c r="V472" s="318"/>
      <c r="W472" s="318"/>
      <c r="X472" s="1112"/>
      <c r="Y472" s="1112"/>
      <c r="Z472" s="1112">
        <f t="shared" si="140"/>
        <v>1</v>
      </c>
      <c r="AA472" s="1112">
        <f t="shared" si="139"/>
        <v>1</v>
      </c>
      <c r="AB472" s="1121">
        <f>(AA472*AH472/1000)/AI472</f>
        <v>0.06</v>
      </c>
      <c r="AC472" s="1121">
        <f>AA472*AJ472/1000</f>
        <v>3.2000000000000001E-2</v>
      </c>
      <c r="AD472" s="1129"/>
      <c r="AE472" s="1129"/>
      <c r="AF472" s="1150"/>
      <c r="AG472" s="1150"/>
      <c r="AH472" s="1129">
        <v>60</v>
      </c>
      <c r="AI472" s="1129">
        <v>1</v>
      </c>
      <c r="AJ472" s="1144">
        <v>32</v>
      </c>
      <c r="AK472" s="1151"/>
    </row>
    <row r="473" spans="1:37" s="1127" customFormat="1" ht="15" customHeight="1" x14ac:dyDescent="0.25">
      <c r="A473" s="1108"/>
      <c r="B473" s="1146"/>
      <c r="C473" s="1126" t="s">
        <v>30</v>
      </c>
      <c r="D473" s="1109" t="s">
        <v>29</v>
      </c>
      <c r="E473" s="1108"/>
      <c r="F473" s="1108"/>
      <c r="G473" s="1108"/>
      <c r="H473" s="1111"/>
      <c r="I473" s="1111"/>
      <c r="J473" s="1111">
        <f>SUM(J465:J471)</f>
        <v>43</v>
      </c>
      <c r="K473" s="1111">
        <f>SUM(K465:K471)</f>
        <v>43</v>
      </c>
      <c r="L473" s="1111"/>
      <c r="M473" s="1111"/>
      <c r="N473" s="1111"/>
      <c r="O473" s="1111"/>
      <c r="P473" s="1111"/>
      <c r="Q473" s="1111"/>
      <c r="R473" s="1111"/>
      <c r="S473" s="1111"/>
      <c r="T473" s="367"/>
      <c r="U473" s="367"/>
      <c r="V473" s="367"/>
      <c r="W473" s="367"/>
      <c r="X473" s="1120"/>
      <c r="Y473" s="1120"/>
      <c r="Z473" s="1120">
        <f t="shared" si="140"/>
        <v>43</v>
      </c>
      <c r="AA473" s="1120">
        <f t="shared" si="139"/>
        <v>43</v>
      </c>
      <c r="AB473" s="1113">
        <f t="shared" ref="AB473:AB474" si="143">(AA473*AH473/1000)/AI473</f>
        <v>2.58</v>
      </c>
      <c r="AC473" s="1113">
        <f t="shared" ref="AC473:AC474" si="144">AA473*AJ473/1000</f>
        <v>1.3759999999999999</v>
      </c>
      <c r="AD473" s="1108"/>
      <c r="AE473" s="1108"/>
      <c r="AF473" s="1126"/>
      <c r="AG473" s="1126"/>
      <c r="AH473" s="1108">
        <v>60</v>
      </c>
      <c r="AI473" s="1108">
        <v>1</v>
      </c>
      <c r="AJ473" s="1145">
        <v>32</v>
      </c>
      <c r="AK473" s="1146"/>
    </row>
    <row r="474" spans="1:37" s="1214" customFormat="1" ht="15" customHeight="1" x14ac:dyDescent="0.25">
      <c r="A474" s="1129">
        <v>1</v>
      </c>
      <c r="B474" s="1129" t="s">
        <v>1061</v>
      </c>
      <c r="C474" s="1222" t="s">
        <v>1062</v>
      </c>
      <c r="D474" s="1128" t="s">
        <v>29</v>
      </c>
      <c r="E474" s="1129">
        <v>25</v>
      </c>
      <c r="F474" s="1129">
        <v>85</v>
      </c>
      <c r="G474" s="1129"/>
      <c r="H474" s="1130"/>
      <c r="I474" s="1130"/>
      <c r="J474" s="1130">
        <v>3</v>
      </c>
      <c r="K474" s="1130">
        <v>3</v>
      </c>
      <c r="L474" s="1130"/>
      <c r="M474" s="1130"/>
      <c r="N474" s="1130"/>
      <c r="O474" s="1130"/>
      <c r="P474" s="1130"/>
      <c r="Q474" s="1130"/>
      <c r="R474" s="1130"/>
      <c r="S474" s="1130"/>
      <c r="T474" s="318"/>
      <c r="U474" s="318"/>
      <c r="V474" s="318"/>
      <c r="W474" s="318"/>
      <c r="X474" s="1112"/>
      <c r="Y474" s="1112"/>
      <c r="Z474" s="1112">
        <f t="shared" si="140"/>
        <v>3</v>
      </c>
      <c r="AA474" s="1112">
        <f t="shared" si="139"/>
        <v>3</v>
      </c>
      <c r="AB474" s="1121">
        <f t="shared" si="143"/>
        <v>0.23400000000000001</v>
      </c>
      <c r="AC474" s="1121">
        <f t="shared" si="144"/>
        <v>0.13800000000000001</v>
      </c>
      <c r="AD474" s="1129"/>
      <c r="AE474" s="1129"/>
      <c r="AF474" s="1150"/>
      <c r="AG474" s="1150"/>
      <c r="AH474" s="1129">
        <v>78</v>
      </c>
      <c r="AI474" s="1129">
        <v>1</v>
      </c>
      <c r="AJ474" s="1144">
        <v>46</v>
      </c>
      <c r="AK474" s="1151"/>
    </row>
    <row r="475" spans="1:37" s="1214" customFormat="1" ht="15" customHeight="1" x14ac:dyDescent="0.25">
      <c r="A475" s="1129">
        <v>2</v>
      </c>
      <c r="B475" s="1129" t="s">
        <v>1061</v>
      </c>
      <c r="C475" s="1222" t="s">
        <v>1062</v>
      </c>
      <c r="D475" s="1128" t="s">
        <v>29</v>
      </c>
      <c r="E475" s="1129">
        <v>0</v>
      </c>
      <c r="F475" s="1129">
        <v>0</v>
      </c>
      <c r="G475" s="1129"/>
      <c r="H475" s="1130"/>
      <c r="I475" s="1130"/>
      <c r="J475" s="1130">
        <v>3</v>
      </c>
      <c r="K475" s="1130">
        <f>SUM(H475:J475)</f>
        <v>3</v>
      </c>
      <c r="L475" s="1130"/>
      <c r="M475" s="1130"/>
      <c r="N475" s="1130"/>
      <c r="O475" s="1130"/>
      <c r="P475" s="1130"/>
      <c r="Q475" s="1130"/>
      <c r="R475" s="1130"/>
      <c r="S475" s="1130"/>
      <c r="T475" s="318"/>
      <c r="U475" s="318"/>
      <c r="V475" s="318"/>
      <c r="W475" s="318"/>
      <c r="X475" s="1112"/>
      <c r="Y475" s="1112"/>
      <c r="Z475" s="1112">
        <f t="shared" si="140"/>
        <v>3</v>
      </c>
      <c r="AA475" s="1112">
        <f t="shared" si="139"/>
        <v>3</v>
      </c>
      <c r="AB475" s="1121">
        <f>(AA475*AH475/1000)/AI475</f>
        <v>0.23400000000000001</v>
      </c>
      <c r="AC475" s="1121">
        <f>AA475*AJ475/1000</f>
        <v>0.13800000000000001</v>
      </c>
      <c r="AD475" s="1129"/>
      <c r="AE475" s="1129"/>
      <c r="AF475" s="1150"/>
      <c r="AG475" s="1150"/>
      <c r="AH475" s="1129">
        <v>78</v>
      </c>
      <c r="AI475" s="1129">
        <v>1</v>
      </c>
      <c r="AJ475" s="1144">
        <v>46</v>
      </c>
      <c r="AK475" s="1151"/>
    </row>
    <row r="476" spans="1:37" s="1127" customFormat="1" ht="15" customHeight="1" x14ac:dyDescent="0.25">
      <c r="A476" s="1108"/>
      <c r="B476" s="1146"/>
      <c r="C476" s="1126" t="s">
        <v>30</v>
      </c>
      <c r="D476" s="1109" t="s">
        <v>29</v>
      </c>
      <c r="E476" s="1108"/>
      <c r="F476" s="1108"/>
      <c r="G476" s="1108"/>
      <c r="H476" s="1111"/>
      <c r="I476" s="1111"/>
      <c r="J476" s="1111">
        <f>SUM(J474:J475)</f>
        <v>6</v>
      </c>
      <c r="K476" s="1111">
        <f>SUM(K474:K475)</f>
        <v>6</v>
      </c>
      <c r="L476" s="1111"/>
      <c r="M476" s="1111"/>
      <c r="N476" s="1111"/>
      <c r="O476" s="1111"/>
      <c r="P476" s="1111"/>
      <c r="Q476" s="1111"/>
      <c r="R476" s="1111"/>
      <c r="S476" s="1111"/>
      <c r="T476" s="367"/>
      <c r="U476" s="367"/>
      <c r="V476" s="367"/>
      <c r="W476" s="367"/>
      <c r="X476" s="1120"/>
      <c r="Y476" s="1120"/>
      <c r="Z476" s="1120">
        <f t="shared" si="140"/>
        <v>6</v>
      </c>
      <c r="AA476" s="1120">
        <f t="shared" si="139"/>
        <v>6</v>
      </c>
      <c r="AB476" s="1113">
        <f t="shared" ref="AB476" si="145">(AA476*AH476/1000)/AI476</f>
        <v>0.46800000000000003</v>
      </c>
      <c r="AC476" s="1113">
        <f t="shared" ref="AC476" si="146">AA476*AJ476/1000</f>
        <v>0.27600000000000002</v>
      </c>
      <c r="AD476" s="1108"/>
      <c r="AE476" s="1108"/>
      <c r="AF476" s="1126"/>
      <c r="AG476" s="1126"/>
      <c r="AH476" s="1108">
        <v>78</v>
      </c>
      <c r="AI476" s="1108">
        <v>1</v>
      </c>
      <c r="AJ476" s="1145">
        <v>46</v>
      </c>
      <c r="AK476" s="1146"/>
    </row>
    <row r="477" spans="1:37" s="1214" customFormat="1" ht="15" customHeight="1" x14ac:dyDescent="0.25">
      <c r="A477" s="1148">
        <v>1</v>
      </c>
      <c r="B477" s="1180"/>
      <c r="C477" s="1222" t="s">
        <v>1063</v>
      </c>
      <c r="D477" s="1129" t="s">
        <v>29</v>
      </c>
      <c r="E477" s="1129">
        <v>0</v>
      </c>
      <c r="F477" s="1171">
        <v>0</v>
      </c>
      <c r="G477" s="1108"/>
      <c r="H477" s="1111"/>
      <c r="I477" s="1111"/>
      <c r="J477" s="1130">
        <v>11</v>
      </c>
      <c r="K477" s="1130">
        <f t="shared" ref="K477:K482" si="147">SUM(H477:J477)</f>
        <v>11</v>
      </c>
      <c r="L477" s="1111"/>
      <c r="M477" s="1111"/>
      <c r="N477" s="1111"/>
      <c r="O477" s="1111"/>
      <c r="P477" s="1111"/>
      <c r="Q477" s="1111"/>
      <c r="R477" s="1111"/>
      <c r="S477" s="1111"/>
      <c r="T477" s="1111"/>
      <c r="U477" s="1111"/>
      <c r="V477" s="1111"/>
      <c r="W477" s="1111"/>
      <c r="X477" s="1112"/>
      <c r="Y477" s="1112"/>
      <c r="Z477" s="1112">
        <f t="shared" si="140"/>
        <v>11</v>
      </c>
      <c r="AA477" s="1112">
        <f t="shared" si="139"/>
        <v>11</v>
      </c>
      <c r="AB477" s="1568">
        <f t="shared" ref="AB477:AB510" si="148">AH477/AI477*AA477/1000</f>
        <v>0.495</v>
      </c>
      <c r="AC477" s="1568">
        <f t="shared" ref="AC477:AC510" si="149">AJ477*AA477/1000</f>
        <v>0.495</v>
      </c>
      <c r="AD477" s="536"/>
      <c r="AE477" s="538"/>
      <c r="AF477" s="538"/>
      <c r="AG477" s="538"/>
      <c r="AH477" s="536">
        <v>45</v>
      </c>
      <c r="AI477" s="536">
        <v>1</v>
      </c>
      <c r="AJ477" s="536">
        <v>45</v>
      </c>
      <c r="AK477" s="1114"/>
    </row>
    <row r="478" spans="1:37" s="1127" customFormat="1" ht="15" customHeight="1" x14ac:dyDescent="0.25">
      <c r="A478" s="1194"/>
      <c r="B478" s="1180"/>
      <c r="C478" s="1569" t="s">
        <v>30</v>
      </c>
      <c r="D478" s="1108" t="s">
        <v>29</v>
      </c>
      <c r="E478" s="1108"/>
      <c r="F478" s="1570"/>
      <c r="G478" s="1108"/>
      <c r="H478" s="1111"/>
      <c r="I478" s="1111"/>
      <c r="J478" s="1111">
        <f>SUM(J477:J477)</f>
        <v>11</v>
      </c>
      <c r="K478" s="1111">
        <f t="shared" si="147"/>
        <v>11</v>
      </c>
      <c r="L478" s="1111"/>
      <c r="M478" s="1111"/>
      <c r="N478" s="1111"/>
      <c r="O478" s="1111"/>
      <c r="P478" s="1111"/>
      <c r="Q478" s="1111"/>
      <c r="R478" s="1111"/>
      <c r="S478" s="1111"/>
      <c r="T478" s="1111"/>
      <c r="U478" s="1111"/>
      <c r="V478" s="1111"/>
      <c r="W478" s="1111"/>
      <c r="X478" s="1120"/>
      <c r="Y478" s="1120"/>
      <c r="Z478" s="1120">
        <f t="shared" si="140"/>
        <v>11</v>
      </c>
      <c r="AA478" s="1120">
        <f t="shared" si="139"/>
        <v>11</v>
      </c>
      <c r="AB478" s="583">
        <f t="shared" si="148"/>
        <v>0.495</v>
      </c>
      <c r="AC478" s="583">
        <f t="shared" si="149"/>
        <v>0.495</v>
      </c>
      <c r="AD478" s="546"/>
      <c r="AE478" s="1571"/>
      <c r="AF478" s="1571"/>
      <c r="AG478" s="1571"/>
      <c r="AH478" s="546">
        <v>45</v>
      </c>
      <c r="AI478" s="546">
        <v>1</v>
      </c>
      <c r="AJ478" s="546">
        <v>45</v>
      </c>
      <c r="AK478" s="1114"/>
    </row>
    <row r="479" spans="1:37" s="1214" customFormat="1" ht="15" customHeight="1" x14ac:dyDescent="0.25">
      <c r="A479" s="1148">
        <v>1</v>
      </c>
      <c r="B479" s="1180"/>
      <c r="C479" s="1222" t="s">
        <v>1064</v>
      </c>
      <c r="D479" s="1129" t="s">
        <v>29</v>
      </c>
      <c r="E479" s="1129">
        <v>0</v>
      </c>
      <c r="F479" s="1171">
        <v>0</v>
      </c>
      <c r="G479" s="1108"/>
      <c r="H479" s="1111"/>
      <c r="I479" s="1111"/>
      <c r="J479" s="1130">
        <v>11</v>
      </c>
      <c r="K479" s="1130">
        <f t="shared" si="147"/>
        <v>11</v>
      </c>
      <c r="L479" s="1111"/>
      <c r="M479" s="1111"/>
      <c r="N479" s="1111"/>
      <c r="O479" s="1111"/>
      <c r="P479" s="1111"/>
      <c r="Q479" s="1111"/>
      <c r="R479" s="1111"/>
      <c r="S479" s="1111"/>
      <c r="T479" s="1111"/>
      <c r="U479" s="1111"/>
      <c r="V479" s="1111"/>
      <c r="W479" s="1111"/>
      <c r="X479" s="1112"/>
      <c r="Y479" s="1112"/>
      <c r="Z479" s="1112">
        <f t="shared" si="140"/>
        <v>11</v>
      </c>
      <c r="AA479" s="1112">
        <f t="shared" si="139"/>
        <v>11</v>
      </c>
      <c r="AB479" s="1568">
        <f t="shared" si="148"/>
        <v>5.4999999999999997E-3</v>
      </c>
      <c r="AC479" s="1568">
        <f t="shared" si="149"/>
        <v>5.4999999999999997E-3</v>
      </c>
      <c r="AD479" s="536"/>
      <c r="AE479" s="538"/>
      <c r="AF479" s="538"/>
      <c r="AG479" s="538"/>
      <c r="AH479" s="536">
        <v>0.5</v>
      </c>
      <c r="AI479" s="536">
        <v>1</v>
      </c>
      <c r="AJ479" s="536">
        <v>0.5</v>
      </c>
      <c r="AK479" s="1114"/>
    </row>
    <row r="480" spans="1:37" s="1127" customFormat="1" ht="15" customHeight="1" x14ac:dyDescent="0.25">
      <c r="A480" s="1194"/>
      <c r="B480" s="1180"/>
      <c r="C480" s="1569" t="s">
        <v>27</v>
      </c>
      <c r="D480" s="1108" t="s">
        <v>29</v>
      </c>
      <c r="E480" s="1108"/>
      <c r="F480" s="1570"/>
      <c r="G480" s="1108"/>
      <c r="H480" s="1111"/>
      <c r="I480" s="1111"/>
      <c r="J480" s="1111">
        <f>SUM(J479)</f>
        <v>11</v>
      </c>
      <c r="K480" s="1111">
        <f t="shared" si="147"/>
        <v>11</v>
      </c>
      <c r="L480" s="1111"/>
      <c r="M480" s="1111"/>
      <c r="N480" s="1111"/>
      <c r="O480" s="1111"/>
      <c r="P480" s="1111"/>
      <c r="Q480" s="1111"/>
      <c r="R480" s="1111"/>
      <c r="S480" s="1111"/>
      <c r="T480" s="1111"/>
      <c r="U480" s="1111"/>
      <c r="V480" s="1111"/>
      <c r="W480" s="1111"/>
      <c r="X480" s="1120"/>
      <c r="Y480" s="1120"/>
      <c r="Z480" s="1120">
        <f t="shared" si="140"/>
        <v>11</v>
      </c>
      <c r="AA480" s="1120">
        <f t="shared" si="139"/>
        <v>11</v>
      </c>
      <c r="AB480" s="583">
        <f t="shared" si="148"/>
        <v>5.4999999999999997E-3</v>
      </c>
      <c r="AC480" s="583">
        <f t="shared" si="149"/>
        <v>5.4999999999999997E-3</v>
      </c>
      <c r="AD480" s="546"/>
      <c r="AE480" s="1571"/>
      <c r="AF480" s="1571"/>
      <c r="AG480" s="1571"/>
      <c r="AH480" s="546">
        <v>0.5</v>
      </c>
      <c r="AI480" s="546">
        <v>1</v>
      </c>
      <c r="AJ480" s="546">
        <v>0.5</v>
      </c>
      <c r="AK480" s="1114"/>
    </row>
    <row r="481" spans="1:37" s="1214" customFormat="1" ht="15" customHeight="1" x14ac:dyDescent="0.25">
      <c r="A481" s="1148">
        <v>1</v>
      </c>
      <c r="B481" s="1180"/>
      <c r="C481" s="1222" t="s">
        <v>1065</v>
      </c>
      <c r="D481" s="1129" t="s">
        <v>29</v>
      </c>
      <c r="E481" s="1129">
        <v>0</v>
      </c>
      <c r="F481" s="1171">
        <v>0</v>
      </c>
      <c r="G481" s="1108"/>
      <c r="H481" s="1111"/>
      <c r="I481" s="1111"/>
      <c r="J481" s="1130">
        <v>5</v>
      </c>
      <c r="K481" s="1130">
        <f t="shared" si="147"/>
        <v>5</v>
      </c>
      <c r="L481" s="1111"/>
      <c r="M481" s="1111"/>
      <c r="N481" s="1111"/>
      <c r="O481" s="1111"/>
      <c r="P481" s="1111"/>
      <c r="Q481" s="1111"/>
      <c r="R481" s="1111"/>
      <c r="S481" s="1111"/>
      <c r="T481" s="1111"/>
      <c r="U481" s="1111"/>
      <c r="V481" s="1111"/>
      <c r="W481" s="1111"/>
      <c r="X481" s="1112"/>
      <c r="Y481" s="1112"/>
      <c r="Z481" s="1112">
        <f t="shared" si="140"/>
        <v>5</v>
      </c>
      <c r="AA481" s="1112">
        <f t="shared" si="139"/>
        <v>5</v>
      </c>
      <c r="AB481" s="1568">
        <f t="shared" si="148"/>
        <v>0.35</v>
      </c>
      <c r="AC481" s="1568">
        <f t="shared" si="149"/>
        <v>0.35</v>
      </c>
      <c r="AD481" s="536"/>
      <c r="AE481" s="538"/>
      <c r="AF481" s="538"/>
      <c r="AG481" s="538"/>
      <c r="AH481" s="536">
        <v>70</v>
      </c>
      <c r="AI481" s="536">
        <v>1</v>
      </c>
      <c r="AJ481" s="536">
        <v>70</v>
      </c>
      <c r="AK481" s="1114"/>
    </row>
    <row r="482" spans="1:37" s="1127" customFormat="1" ht="15" customHeight="1" x14ac:dyDescent="0.25">
      <c r="A482" s="1194"/>
      <c r="B482" s="1180"/>
      <c r="C482" s="1126" t="s">
        <v>27</v>
      </c>
      <c r="D482" s="1108" t="s">
        <v>29</v>
      </c>
      <c r="E482" s="1108"/>
      <c r="F482" s="1570"/>
      <c r="G482" s="1108"/>
      <c r="H482" s="1111"/>
      <c r="I482" s="1111"/>
      <c r="J482" s="1111">
        <f>SUM(J481)</f>
        <v>5</v>
      </c>
      <c r="K482" s="1111">
        <f t="shared" si="147"/>
        <v>5</v>
      </c>
      <c r="L482" s="1111"/>
      <c r="M482" s="1111"/>
      <c r="N482" s="1111"/>
      <c r="O482" s="1111"/>
      <c r="P482" s="1111"/>
      <c r="Q482" s="1111"/>
      <c r="R482" s="1111"/>
      <c r="S482" s="1111"/>
      <c r="T482" s="1111"/>
      <c r="U482" s="1111"/>
      <c r="V482" s="1111"/>
      <c r="W482" s="1111"/>
      <c r="X482" s="1120"/>
      <c r="Y482" s="1120"/>
      <c r="Z482" s="1120">
        <f t="shared" si="140"/>
        <v>5</v>
      </c>
      <c r="AA482" s="1120">
        <f t="shared" si="139"/>
        <v>5</v>
      </c>
      <c r="AB482" s="583">
        <f t="shared" si="148"/>
        <v>0.35</v>
      </c>
      <c r="AC482" s="583">
        <f t="shared" si="149"/>
        <v>0.35</v>
      </c>
      <c r="AD482" s="546"/>
      <c r="AE482" s="1571"/>
      <c r="AF482" s="1571"/>
      <c r="AG482" s="1571"/>
      <c r="AH482" s="546">
        <v>70</v>
      </c>
      <c r="AI482" s="546">
        <v>1</v>
      </c>
      <c r="AJ482" s="546">
        <v>70</v>
      </c>
      <c r="AK482" s="1114"/>
    </row>
    <row r="483" spans="1:37" s="1214" customFormat="1" ht="15" customHeight="1" x14ac:dyDescent="0.25">
      <c r="A483" s="614">
        <v>1</v>
      </c>
      <c r="B483" s="539"/>
      <c r="C483" s="577" t="s">
        <v>1067</v>
      </c>
      <c r="D483" s="708" t="s">
        <v>29</v>
      </c>
      <c r="E483" s="536">
        <v>0</v>
      </c>
      <c r="F483" s="539">
        <v>0</v>
      </c>
      <c r="G483" s="546"/>
      <c r="H483" s="1178"/>
      <c r="I483" s="541"/>
      <c r="J483" s="541">
        <v>4</v>
      </c>
      <c r="K483" s="541">
        <v>4</v>
      </c>
      <c r="L483" s="1130"/>
      <c r="M483" s="1130"/>
      <c r="N483" s="1130"/>
      <c r="O483" s="1130"/>
      <c r="P483" s="1130"/>
      <c r="Q483" s="1130"/>
      <c r="R483" s="1130"/>
      <c r="S483" s="1130"/>
      <c r="T483" s="318"/>
      <c r="U483" s="318"/>
      <c r="V483" s="318"/>
      <c r="W483" s="318"/>
      <c r="X483" s="1112"/>
      <c r="Y483" s="1112"/>
      <c r="Z483" s="1112">
        <f t="shared" si="140"/>
        <v>4</v>
      </c>
      <c r="AA483" s="1112">
        <f t="shared" si="139"/>
        <v>4</v>
      </c>
      <c r="AB483" s="1568">
        <f t="shared" si="148"/>
        <v>0.4</v>
      </c>
      <c r="AC483" s="1568">
        <f t="shared" si="149"/>
        <v>0.4</v>
      </c>
      <c r="AD483" s="536"/>
      <c r="AE483" s="538"/>
      <c r="AF483" s="538"/>
      <c r="AG483" s="538"/>
      <c r="AH483" s="536">
        <v>100</v>
      </c>
      <c r="AI483" s="536">
        <v>1</v>
      </c>
      <c r="AJ483" s="536">
        <v>100</v>
      </c>
      <c r="AK483" s="704"/>
    </row>
    <row r="484" spans="1:37" s="1127" customFormat="1" ht="15" customHeight="1" x14ac:dyDescent="0.25">
      <c r="A484" s="751"/>
      <c r="B484" s="615"/>
      <c r="C484" s="551" t="s">
        <v>30</v>
      </c>
      <c r="D484" s="1181" t="s">
        <v>29</v>
      </c>
      <c r="E484" s="546"/>
      <c r="F484" s="615"/>
      <c r="G484" s="546"/>
      <c r="H484" s="1182"/>
      <c r="I484" s="550"/>
      <c r="J484" s="550">
        <v>4</v>
      </c>
      <c r="K484" s="550">
        <v>4</v>
      </c>
      <c r="L484" s="1111"/>
      <c r="M484" s="1111"/>
      <c r="N484" s="1111"/>
      <c r="O484" s="1111"/>
      <c r="P484" s="1111"/>
      <c r="Q484" s="1111"/>
      <c r="R484" s="1111"/>
      <c r="S484" s="1111"/>
      <c r="T484" s="1111"/>
      <c r="U484" s="1111"/>
      <c r="V484" s="1111"/>
      <c r="W484" s="1111"/>
      <c r="X484" s="1120"/>
      <c r="Y484" s="1120"/>
      <c r="Z484" s="1120">
        <f t="shared" si="140"/>
        <v>4</v>
      </c>
      <c r="AA484" s="1120">
        <f t="shared" si="139"/>
        <v>4</v>
      </c>
      <c r="AB484" s="583">
        <f t="shared" si="148"/>
        <v>0.4</v>
      </c>
      <c r="AC484" s="583">
        <f t="shared" si="149"/>
        <v>0.4</v>
      </c>
      <c r="AD484" s="546"/>
      <c r="AE484" s="1571"/>
      <c r="AF484" s="1571"/>
      <c r="AG484" s="1571"/>
      <c r="AH484" s="546">
        <v>100</v>
      </c>
      <c r="AI484" s="546">
        <v>1</v>
      </c>
      <c r="AJ484" s="546">
        <v>100</v>
      </c>
      <c r="AK484" s="1114"/>
    </row>
    <row r="485" spans="1:37" s="1214" customFormat="1" ht="15" customHeight="1" x14ac:dyDescent="0.25">
      <c r="A485" s="614">
        <v>1</v>
      </c>
      <c r="B485" s="539"/>
      <c r="C485" s="577" t="s">
        <v>1068</v>
      </c>
      <c r="D485" s="708" t="s">
        <v>29</v>
      </c>
      <c r="E485" s="536">
        <v>0</v>
      </c>
      <c r="F485" s="539">
        <v>0</v>
      </c>
      <c r="G485" s="546"/>
      <c r="H485" s="1178"/>
      <c r="I485" s="541"/>
      <c r="J485" s="541">
        <v>12</v>
      </c>
      <c r="K485" s="541">
        <v>12</v>
      </c>
      <c r="L485" s="1130"/>
      <c r="M485" s="1130"/>
      <c r="N485" s="1130"/>
      <c r="O485" s="1130"/>
      <c r="P485" s="1130"/>
      <c r="Q485" s="1130"/>
      <c r="R485" s="1130"/>
      <c r="S485" s="1130"/>
      <c r="T485" s="318"/>
      <c r="U485" s="318"/>
      <c r="V485" s="318"/>
      <c r="W485" s="318"/>
      <c r="X485" s="1112"/>
      <c r="Y485" s="1112"/>
      <c r="Z485" s="1112">
        <f t="shared" si="140"/>
        <v>12</v>
      </c>
      <c r="AA485" s="1112">
        <f t="shared" si="139"/>
        <v>12</v>
      </c>
      <c r="AB485" s="1568">
        <f t="shared" si="148"/>
        <v>9.6000000000000002E-2</v>
      </c>
      <c r="AC485" s="1568">
        <f t="shared" si="149"/>
        <v>9.6000000000000002E-2</v>
      </c>
      <c r="AD485" s="536"/>
      <c r="AE485" s="538"/>
      <c r="AF485" s="538"/>
      <c r="AG485" s="538"/>
      <c r="AH485" s="536">
        <v>8</v>
      </c>
      <c r="AI485" s="536">
        <v>1</v>
      </c>
      <c r="AJ485" s="536">
        <v>8</v>
      </c>
      <c r="AK485" s="704"/>
    </row>
    <row r="486" spans="1:37" s="1127" customFormat="1" ht="15" customHeight="1" x14ac:dyDescent="0.25">
      <c r="A486" s="751"/>
      <c r="B486" s="615"/>
      <c r="C486" s="551" t="s">
        <v>30</v>
      </c>
      <c r="D486" s="1181" t="s">
        <v>29</v>
      </c>
      <c r="E486" s="546"/>
      <c r="F486" s="615"/>
      <c r="G486" s="546"/>
      <c r="H486" s="1182"/>
      <c r="I486" s="550"/>
      <c r="J486" s="550">
        <v>12</v>
      </c>
      <c r="K486" s="550">
        <v>12</v>
      </c>
      <c r="L486" s="1572"/>
      <c r="M486" s="1111"/>
      <c r="N486" s="1111"/>
      <c r="O486" s="1111"/>
      <c r="P486" s="1111"/>
      <c r="Q486" s="1111"/>
      <c r="R486" s="1111"/>
      <c r="S486" s="1111"/>
      <c r="T486" s="1111"/>
      <c r="U486" s="1111"/>
      <c r="V486" s="1111"/>
      <c r="W486" s="1111"/>
      <c r="X486" s="1120"/>
      <c r="Y486" s="1120"/>
      <c r="Z486" s="1120">
        <f t="shared" si="140"/>
        <v>12</v>
      </c>
      <c r="AA486" s="1120">
        <f t="shared" si="139"/>
        <v>12</v>
      </c>
      <c r="AB486" s="583">
        <f t="shared" si="148"/>
        <v>9.6000000000000002E-2</v>
      </c>
      <c r="AC486" s="583">
        <f t="shared" si="149"/>
        <v>9.6000000000000002E-2</v>
      </c>
      <c r="AD486" s="546"/>
      <c r="AE486" s="1571"/>
      <c r="AF486" s="1571"/>
      <c r="AG486" s="1571"/>
      <c r="AH486" s="546">
        <v>8</v>
      </c>
      <c r="AI486" s="546">
        <v>1</v>
      </c>
      <c r="AJ486" s="546">
        <v>8</v>
      </c>
      <c r="AK486" s="1114"/>
    </row>
    <row r="487" spans="1:37" s="1214" customFormat="1" ht="15" customHeight="1" x14ac:dyDescent="0.25">
      <c r="A487" s="614">
        <v>1</v>
      </c>
      <c r="B487" s="539"/>
      <c r="C487" s="577" t="s">
        <v>1069</v>
      </c>
      <c r="D487" s="708" t="s">
        <v>29</v>
      </c>
      <c r="E487" s="536">
        <v>0</v>
      </c>
      <c r="F487" s="539">
        <v>0</v>
      </c>
      <c r="G487" s="546"/>
      <c r="H487" s="1178"/>
      <c r="I487" s="541"/>
      <c r="J487" s="541">
        <v>2</v>
      </c>
      <c r="K487" s="541">
        <v>2</v>
      </c>
      <c r="L487" s="1111"/>
      <c r="M487" s="1111"/>
      <c r="N487" s="1111"/>
      <c r="O487" s="1111"/>
      <c r="P487" s="1111"/>
      <c r="Q487" s="1111"/>
      <c r="R487" s="1111"/>
      <c r="S487" s="1111"/>
      <c r="T487" s="1111"/>
      <c r="U487" s="1111"/>
      <c r="V487" s="1111"/>
      <c r="W487" s="1111"/>
      <c r="X487" s="1112"/>
      <c r="Y487" s="1112"/>
      <c r="Z487" s="1112">
        <f t="shared" si="140"/>
        <v>2</v>
      </c>
      <c r="AA487" s="1112">
        <f t="shared" si="139"/>
        <v>2</v>
      </c>
      <c r="AB487" s="1568">
        <f t="shared" si="148"/>
        <v>1.6E-2</v>
      </c>
      <c r="AC487" s="1568">
        <f t="shared" si="149"/>
        <v>1.6E-2</v>
      </c>
      <c r="AD487" s="536"/>
      <c r="AE487" s="538"/>
      <c r="AF487" s="538"/>
      <c r="AG487" s="538"/>
      <c r="AH487" s="536">
        <v>8</v>
      </c>
      <c r="AI487" s="536">
        <v>1</v>
      </c>
      <c r="AJ487" s="536">
        <v>8</v>
      </c>
      <c r="AK487" s="1114"/>
    </row>
    <row r="488" spans="1:37" s="1127" customFormat="1" ht="15" customHeight="1" x14ac:dyDescent="0.25">
      <c r="A488" s="751"/>
      <c r="B488" s="615"/>
      <c r="C488" s="551" t="s">
        <v>30</v>
      </c>
      <c r="D488" s="1181" t="s">
        <v>29</v>
      </c>
      <c r="E488" s="546"/>
      <c r="F488" s="615"/>
      <c r="G488" s="546"/>
      <c r="H488" s="1182"/>
      <c r="I488" s="550"/>
      <c r="J488" s="550">
        <v>2</v>
      </c>
      <c r="K488" s="550">
        <v>2</v>
      </c>
      <c r="L488" s="1111"/>
      <c r="M488" s="1111"/>
      <c r="N488" s="1111"/>
      <c r="O488" s="1111"/>
      <c r="P488" s="1111"/>
      <c r="Q488" s="1111"/>
      <c r="R488" s="1111"/>
      <c r="S488" s="1111"/>
      <c r="T488" s="1111"/>
      <c r="U488" s="1111"/>
      <c r="V488" s="1111"/>
      <c r="W488" s="1111"/>
      <c r="X488" s="1120"/>
      <c r="Y488" s="1120"/>
      <c r="Z488" s="1120">
        <f t="shared" si="140"/>
        <v>2</v>
      </c>
      <c r="AA488" s="1120">
        <f t="shared" si="139"/>
        <v>2</v>
      </c>
      <c r="AB488" s="583">
        <f t="shared" si="148"/>
        <v>1.6E-2</v>
      </c>
      <c r="AC488" s="583">
        <f t="shared" si="149"/>
        <v>1.6E-2</v>
      </c>
      <c r="AD488" s="546"/>
      <c r="AE488" s="1571"/>
      <c r="AF488" s="1571"/>
      <c r="AG488" s="1571"/>
      <c r="AH488" s="546">
        <v>8</v>
      </c>
      <c r="AI488" s="546">
        <v>1</v>
      </c>
      <c r="AJ488" s="546">
        <v>8</v>
      </c>
      <c r="AK488" s="1114"/>
    </row>
    <row r="489" spans="1:37" s="1214" customFormat="1" ht="15" customHeight="1" x14ac:dyDescent="0.25">
      <c r="A489" s="614">
        <v>1</v>
      </c>
      <c r="B489" s="539"/>
      <c r="C489" s="577" t="s">
        <v>1070</v>
      </c>
      <c r="D489" s="708" t="s">
        <v>29</v>
      </c>
      <c r="E489" s="536">
        <v>0</v>
      </c>
      <c r="F489" s="539">
        <v>0</v>
      </c>
      <c r="G489" s="546"/>
      <c r="H489" s="1178"/>
      <c r="I489" s="541"/>
      <c r="J489" s="541">
        <v>14</v>
      </c>
      <c r="K489" s="541">
        <v>14</v>
      </c>
      <c r="L489" s="1111"/>
      <c r="M489" s="1111"/>
      <c r="N489" s="1111"/>
      <c r="O489" s="1111"/>
      <c r="P489" s="1111"/>
      <c r="Q489" s="1111"/>
      <c r="R489" s="1111"/>
      <c r="S489" s="1111"/>
      <c r="T489" s="1111"/>
      <c r="U489" s="1111"/>
      <c r="V489" s="1111"/>
      <c r="W489" s="1111"/>
      <c r="X489" s="1112"/>
      <c r="Y489" s="1112"/>
      <c r="Z489" s="1112">
        <f t="shared" si="140"/>
        <v>14</v>
      </c>
      <c r="AA489" s="1112">
        <f t="shared" si="139"/>
        <v>14</v>
      </c>
      <c r="AB489" s="1568">
        <f t="shared" si="148"/>
        <v>7.0000000000000001E-3</v>
      </c>
      <c r="AC489" s="1568">
        <f t="shared" si="149"/>
        <v>7.0000000000000001E-3</v>
      </c>
      <c r="AD489" s="536"/>
      <c r="AE489" s="538"/>
      <c r="AF489" s="538"/>
      <c r="AG489" s="538"/>
      <c r="AH489" s="536">
        <v>0.5</v>
      </c>
      <c r="AI489" s="536">
        <v>1</v>
      </c>
      <c r="AJ489" s="536">
        <v>0.5</v>
      </c>
      <c r="AK489" s="1114"/>
    </row>
    <row r="490" spans="1:37" s="1127" customFormat="1" ht="15" customHeight="1" x14ac:dyDescent="0.25">
      <c r="A490" s="751"/>
      <c r="B490" s="615"/>
      <c r="C490" s="551" t="s">
        <v>30</v>
      </c>
      <c r="D490" s="1181" t="s">
        <v>29</v>
      </c>
      <c r="E490" s="546"/>
      <c r="F490" s="615"/>
      <c r="G490" s="546"/>
      <c r="H490" s="1182"/>
      <c r="I490" s="550"/>
      <c r="J490" s="550">
        <v>14</v>
      </c>
      <c r="K490" s="550">
        <v>14</v>
      </c>
      <c r="L490" s="1111"/>
      <c r="M490" s="1111"/>
      <c r="N490" s="1111"/>
      <c r="O490" s="1111"/>
      <c r="P490" s="1111"/>
      <c r="Q490" s="1111"/>
      <c r="R490" s="1111"/>
      <c r="S490" s="1111"/>
      <c r="T490" s="1111"/>
      <c r="U490" s="1111"/>
      <c r="V490" s="1111"/>
      <c r="W490" s="1111"/>
      <c r="X490" s="1120"/>
      <c r="Y490" s="1120"/>
      <c r="Z490" s="1120">
        <f t="shared" si="140"/>
        <v>14</v>
      </c>
      <c r="AA490" s="1120">
        <f t="shared" si="139"/>
        <v>14</v>
      </c>
      <c r="AB490" s="583">
        <f t="shared" si="148"/>
        <v>7.0000000000000001E-3</v>
      </c>
      <c r="AC490" s="583">
        <f t="shared" si="149"/>
        <v>7.0000000000000001E-3</v>
      </c>
      <c r="AD490" s="546"/>
      <c r="AE490" s="1571"/>
      <c r="AF490" s="1571"/>
      <c r="AG490" s="1571"/>
      <c r="AH490" s="546">
        <v>0.5</v>
      </c>
      <c r="AI490" s="546">
        <v>1</v>
      </c>
      <c r="AJ490" s="546">
        <v>0.5</v>
      </c>
      <c r="AK490" s="1114"/>
    </row>
    <row r="491" spans="1:37" s="1214" customFormat="1" ht="15" customHeight="1" x14ac:dyDescent="0.25">
      <c r="A491" s="614">
        <v>1</v>
      </c>
      <c r="B491" s="539"/>
      <c r="C491" s="577" t="s">
        <v>1071</v>
      </c>
      <c r="D491" s="708" t="s">
        <v>29</v>
      </c>
      <c r="E491" s="536">
        <v>0</v>
      </c>
      <c r="F491" s="539">
        <v>0</v>
      </c>
      <c r="G491" s="546"/>
      <c r="H491" s="1178"/>
      <c r="I491" s="541"/>
      <c r="J491" s="541">
        <v>1</v>
      </c>
      <c r="K491" s="541">
        <v>1</v>
      </c>
      <c r="L491" s="1111"/>
      <c r="M491" s="1111"/>
      <c r="N491" s="1111"/>
      <c r="O491" s="1111"/>
      <c r="P491" s="1111"/>
      <c r="Q491" s="1111"/>
      <c r="R491" s="1111"/>
      <c r="S491" s="1111"/>
      <c r="T491" s="1111"/>
      <c r="U491" s="1111"/>
      <c r="V491" s="1111"/>
      <c r="W491" s="1111"/>
      <c r="X491" s="1112"/>
      <c r="Y491" s="1112"/>
      <c r="Z491" s="1112">
        <f t="shared" si="140"/>
        <v>1</v>
      </c>
      <c r="AA491" s="1112">
        <f t="shared" si="139"/>
        <v>1</v>
      </c>
      <c r="AB491" s="1568">
        <f t="shared" si="148"/>
        <v>2E-3</v>
      </c>
      <c r="AC491" s="1568">
        <f t="shared" si="149"/>
        <v>2E-3</v>
      </c>
      <c r="AD491" s="536"/>
      <c r="AE491" s="538"/>
      <c r="AF491" s="538"/>
      <c r="AG491" s="538"/>
      <c r="AH491" s="536">
        <v>2</v>
      </c>
      <c r="AI491" s="536">
        <v>1</v>
      </c>
      <c r="AJ491" s="536">
        <v>2</v>
      </c>
      <c r="AK491" s="1114"/>
    </row>
    <row r="492" spans="1:37" s="1127" customFormat="1" ht="15" customHeight="1" x14ac:dyDescent="0.25">
      <c r="A492" s="751"/>
      <c r="B492" s="615"/>
      <c r="C492" s="551" t="s">
        <v>30</v>
      </c>
      <c r="D492" s="1181" t="s">
        <v>29</v>
      </c>
      <c r="E492" s="546"/>
      <c r="F492" s="615"/>
      <c r="G492" s="546"/>
      <c r="H492" s="1182"/>
      <c r="I492" s="550"/>
      <c r="J492" s="550">
        <v>1</v>
      </c>
      <c r="K492" s="550">
        <v>1</v>
      </c>
      <c r="L492" s="1111"/>
      <c r="M492" s="1111"/>
      <c r="N492" s="1111"/>
      <c r="O492" s="1111"/>
      <c r="P492" s="1111"/>
      <c r="Q492" s="1111"/>
      <c r="R492" s="1111"/>
      <c r="S492" s="1111"/>
      <c r="T492" s="1111"/>
      <c r="U492" s="1111"/>
      <c r="V492" s="1111"/>
      <c r="W492" s="1111"/>
      <c r="X492" s="1120"/>
      <c r="Y492" s="1120"/>
      <c r="Z492" s="1120">
        <f t="shared" si="140"/>
        <v>1</v>
      </c>
      <c r="AA492" s="1120">
        <f t="shared" si="139"/>
        <v>1</v>
      </c>
      <c r="AB492" s="583">
        <f t="shared" si="148"/>
        <v>2E-3</v>
      </c>
      <c r="AC492" s="583">
        <f t="shared" si="149"/>
        <v>2E-3</v>
      </c>
      <c r="AD492" s="546"/>
      <c r="AE492" s="1571"/>
      <c r="AF492" s="1571"/>
      <c r="AG492" s="1571"/>
      <c r="AH492" s="546">
        <v>2</v>
      </c>
      <c r="AI492" s="546">
        <v>1</v>
      </c>
      <c r="AJ492" s="546">
        <v>2</v>
      </c>
      <c r="AK492" s="1114"/>
    </row>
    <row r="493" spans="1:37" s="1214" customFormat="1" ht="15" customHeight="1" x14ac:dyDescent="0.25">
      <c r="A493" s="614">
        <v>1</v>
      </c>
      <c r="B493" s="539" t="s">
        <v>1072</v>
      </c>
      <c r="C493" s="577" t="s">
        <v>1073</v>
      </c>
      <c r="D493" s="708" t="s">
        <v>29</v>
      </c>
      <c r="E493" s="536">
        <v>0</v>
      </c>
      <c r="F493" s="539">
        <v>0</v>
      </c>
      <c r="G493" s="546"/>
      <c r="H493" s="1178"/>
      <c r="I493" s="541"/>
      <c r="J493" s="541">
        <v>1</v>
      </c>
      <c r="K493" s="541">
        <v>1</v>
      </c>
      <c r="L493" s="1192"/>
      <c r="M493" s="1130"/>
      <c r="N493" s="1130"/>
      <c r="O493" s="1130"/>
      <c r="P493" s="1130"/>
      <c r="Q493" s="1130"/>
      <c r="R493" s="1130"/>
      <c r="S493" s="1130"/>
      <c r="T493" s="318"/>
      <c r="U493" s="318"/>
      <c r="V493" s="318"/>
      <c r="W493" s="318"/>
      <c r="X493" s="1112"/>
      <c r="Y493" s="1112"/>
      <c r="Z493" s="1112">
        <f t="shared" si="140"/>
        <v>1</v>
      </c>
      <c r="AA493" s="1112">
        <f t="shared" si="139"/>
        <v>1</v>
      </c>
      <c r="AB493" s="1568">
        <f t="shared" si="148"/>
        <v>1.4999999999999999E-2</v>
      </c>
      <c r="AC493" s="1568">
        <f t="shared" si="149"/>
        <v>1.4999999999999999E-2</v>
      </c>
      <c r="AD493" s="536"/>
      <c r="AE493" s="538"/>
      <c r="AF493" s="538"/>
      <c r="AG493" s="538"/>
      <c r="AH493" s="536">
        <v>15</v>
      </c>
      <c r="AI493" s="536">
        <v>1</v>
      </c>
      <c r="AJ493" s="536">
        <v>15</v>
      </c>
      <c r="AK493" s="704"/>
    </row>
    <row r="494" spans="1:37" s="1127" customFormat="1" ht="15" customHeight="1" x14ac:dyDescent="0.25">
      <c r="A494" s="751"/>
      <c r="B494" s="615"/>
      <c r="C494" s="551" t="s">
        <v>30</v>
      </c>
      <c r="D494" s="1181" t="s">
        <v>29</v>
      </c>
      <c r="E494" s="546"/>
      <c r="F494" s="615"/>
      <c r="G494" s="546"/>
      <c r="H494" s="1182"/>
      <c r="I494" s="550"/>
      <c r="J494" s="550">
        <v>1</v>
      </c>
      <c r="K494" s="550">
        <v>1</v>
      </c>
      <c r="L494" s="1111"/>
      <c r="M494" s="1111"/>
      <c r="N494" s="1111"/>
      <c r="O494" s="1111"/>
      <c r="P494" s="1111"/>
      <c r="Q494" s="1111"/>
      <c r="R494" s="1111"/>
      <c r="S494" s="1111"/>
      <c r="T494" s="1111"/>
      <c r="U494" s="1111"/>
      <c r="V494" s="1111"/>
      <c r="W494" s="1111"/>
      <c r="X494" s="1120"/>
      <c r="Y494" s="1120"/>
      <c r="Z494" s="1120">
        <f t="shared" si="140"/>
        <v>1</v>
      </c>
      <c r="AA494" s="1120">
        <f t="shared" si="139"/>
        <v>1</v>
      </c>
      <c r="AB494" s="583">
        <f t="shared" si="148"/>
        <v>1.4999999999999999E-2</v>
      </c>
      <c r="AC494" s="583">
        <f t="shared" si="149"/>
        <v>1.4999999999999999E-2</v>
      </c>
      <c r="AD494" s="546"/>
      <c r="AE494" s="1571"/>
      <c r="AF494" s="1571"/>
      <c r="AG494" s="1571"/>
      <c r="AH494" s="546">
        <v>15</v>
      </c>
      <c r="AI494" s="546">
        <v>1</v>
      </c>
      <c r="AJ494" s="546">
        <v>15</v>
      </c>
      <c r="AK494" s="1114"/>
    </row>
    <row r="495" spans="1:37" s="1214" customFormat="1" ht="15" customHeight="1" x14ac:dyDescent="0.25">
      <c r="A495" s="614">
        <v>1</v>
      </c>
      <c r="B495" s="539" t="s">
        <v>1074</v>
      </c>
      <c r="C495" s="577" t="s">
        <v>1075</v>
      </c>
      <c r="D495" s="708" t="s">
        <v>29</v>
      </c>
      <c r="E495" s="536">
        <v>0</v>
      </c>
      <c r="F495" s="539">
        <v>0</v>
      </c>
      <c r="G495" s="546"/>
      <c r="H495" s="1178"/>
      <c r="I495" s="541"/>
      <c r="J495" s="541">
        <v>6</v>
      </c>
      <c r="K495" s="541">
        <v>6</v>
      </c>
      <c r="L495" s="1192"/>
      <c r="M495" s="1130"/>
      <c r="N495" s="1130"/>
      <c r="O495" s="1130"/>
      <c r="P495" s="1130"/>
      <c r="Q495" s="1130"/>
      <c r="R495" s="1130"/>
      <c r="S495" s="1130"/>
      <c r="T495" s="318"/>
      <c r="U495" s="318"/>
      <c r="V495" s="318"/>
      <c r="W495" s="318"/>
      <c r="X495" s="1112"/>
      <c r="Y495" s="1112"/>
      <c r="Z495" s="1112">
        <f t="shared" si="140"/>
        <v>6</v>
      </c>
      <c r="AA495" s="1112">
        <f t="shared" si="139"/>
        <v>6</v>
      </c>
      <c r="AB495" s="1568">
        <f t="shared" si="148"/>
        <v>0.09</v>
      </c>
      <c r="AC495" s="1568">
        <f t="shared" si="149"/>
        <v>0.09</v>
      </c>
      <c r="AD495" s="536"/>
      <c r="AE495" s="538"/>
      <c r="AF495" s="538"/>
      <c r="AG495" s="538"/>
      <c r="AH495" s="536">
        <v>15</v>
      </c>
      <c r="AI495" s="536">
        <v>1</v>
      </c>
      <c r="AJ495" s="536">
        <v>15</v>
      </c>
      <c r="AK495" s="704"/>
    </row>
    <row r="496" spans="1:37" s="1127" customFormat="1" ht="15" customHeight="1" x14ac:dyDescent="0.25">
      <c r="A496" s="751"/>
      <c r="B496" s="615"/>
      <c r="C496" s="551" t="s">
        <v>30</v>
      </c>
      <c r="D496" s="1181" t="s">
        <v>29</v>
      </c>
      <c r="E496" s="546"/>
      <c r="F496" s="615"/>
      <c r="G496" s="546"/>
      <c r="H496" s="1182"/>
      <c r="I496" s="550"/>
      <c r="J496" s="550">
        <v>6</v>
      </c>
      <c r="K496" s="550">
        <v>6</v>
      </c>
      <c r="L496" s="1111"/>
      <c r="M496" s="1111"/>
      <c r="N496" s="1111"/>
      <c r="O496" s="1111"/>
      <c r="P496" s="1111"/>
      <c r="Q496" s="1111"/>
      <c r="R496" s="1111"/>
      <c r="S496" s="1111"/>
      <c r="T496" s="1111"/>
      <c r="U496" s="1111"/>
      <c r="V496" s="1111"/>
      <c r="W496" s="1111"/>
      <c r="X496" s="1120"/>
      <c r="Y496" s="1120"/>
      <c r="Z496" s="1120">
        <f t="shared" si="140"/>
        <v>6</v>
      </c>
      <c r="AA496" s="1120">
        <f t="shared" si="139"/>
        <v>6</v>
      </c>
      <c r="AB496" s="583">
        <f t="shared" si="148"/>
        <v>0.09</v>
      </c>
      <c r="AC496" s="583">
        <f t="shared" si="149"/>
        <v>0.09</v>
      </c>
      <c r="AD496" s="546"/>
      <c r="AE496" s="1571"/>
      <c r="AF496" s="1571"/>
      <c r="AG496" s="1571"/>
      <c r="AH496" s="546">
        <v>15</v>
      </c>
      <c r="AI496" s="546">
        <v>1</v>
      </c>
      <c r="AJ496" s="546">
        <v>15</v>
      </c>
      <c r="AK496" s="1114"/>
    </row>
    <row r="497" spans="1:37" s="1214" customFormat="1" ht="15" customHeight="1" x14ac:dyDescent="0.25">
      <c r="A497" s="614">
        <v>1</v>
      </c>
      <c r="B497" s="539"/>
      <c r="C497" s="577" t="s">
        <v>1076</v>
      </c>
      <c r="D497" s="708" t="s">
        <v>29</v>
      </c>
      <c r="E497" s="543">
        <v>0</v>
      </c>
      <c r="F497" s="539">
        <v>0</v>
      </c>
      <c r="G497" s="546"/>
      <c r="H497" s="1178"/>
      <c r="I497" s="541"/>
      <c r="J497" s="541">
        <v>20</v>
      </c>
      <c r="K497" s="541">
        <v>20</v>
      </c>
      <c r="L497" s="1130"/>
      <c r="M497" s="1130"/>
      <c r="N497" s="1130"/>
      <c r="O497" s="1130"/>
      <c r="P497" s="1130"/>
      <c r="Q497" s="1130"/>
      <c r="R497" s="1130"/>
      <c r="S497" s="1130"/>
      <c r="T497" s="318"/>
      <c r="U497" s="318"/>
      <c r="V497" s="318"/>
      <c r="W497" s="318"/>
      <c r="X497" s="1112"/>
      <c r="Y497" s="1112"/>
      <c r="Z497" s="1112">
        <f t="shared" si="140"/>
        <v>20</v>
      </c>
      <c r="AA497" s="1112">
        <f t="shared" si="139"/>
        <v>20</v>
      </c>
      <c r="AB497" s="1568">
        <f t="shared" si="148"/>
        <v>0.05</v>
      </c>
      <c r="AC497" s="1568">
        <f t="shared" si="149"/>
        <v>0.05</v>
      </c>
      <c r="AD497" s="536"/>
      <c r="AE497" s="538"/>
      <c r="AF497" s="538"/>
      <c r="AG497" s="538"/>
      <c r="AH497" s="536">
        <v>2.5</v>
      </c>
      <c r="AI497" s="536">
        <v>1</v>
      </c>
      <c r="AJ497" s="536">
        <v>2.5</v>
      </c>
      <c r="AK497" s="704"/>
    </row>
    <row r="498" spans="1:37" s="1127" customFormat="1" ht="15" customHeight="1" x14ac:dyDescent="0.25">
      <c r="A498" s="751"/>
      <c r="B498" s="615"/>
      <c r="C498" s="551" t="s">
        <v>30</v>
      </c>
      <c r="D498" s="1181" t="s">
        <v>29</v>
      </c>
      <c r="E498" s="546"/>
      <c r="F498" s="615"/>
      <c r="G498" s="546"/>
      <c r="H498" s="1182"/>
      <c r="I498" s="550"/>
      <c r="J498" s="550">
        <v>20</v>
      </c>
      <c r="K498" s="550">
        <v>20</v>
      </c>
      <c r="L498" s="1111"/>
      <c r="M498" s="1111"/>
      <c r="N498" s="1111"/>
      <c r="O498" s="1111"/>
      <c r="P498" s="1111"/>
      <c r="Q498" s="1111"/>
      <c r="R498" s="1111"/>
      <c r="S498" s="1111"/>
      <c r="T498" s="1111"/>
      <c r="U498" s="1111"/>
      <c r="V498" s="1111"/>
      <c r="W498" s="1111"/>
      <c r="X498" s="1120"/>
      <c r="Y498" s="1120"/>
      <c r="Z498" s="1120">
        <f t="shared" si="140"/>
        <v>20</v>
      </c>
      <c r="AA498" s="1120">
        <f t="shared" si="139"/>
        <v>20</v>
      </c>
      <c r="AB498" s="583">
        <f t="shared" si="148"/>
        <v>0.05</v>
      </c>
      <c r="AC498" s="583">
        <f t="shared" si="149"/>
        <v>0.05</v>
      </c>
      <c r="AD498" s="546"/>
      <c r="AE498" s="1571"/>
      <c r="AF498" s="1571"/>
      <c r="AG498" s="1571"/>
      <c r="AH498" s="546">
        <v>2.5</v>
      </c>
      <c r="AI498" s="546">
        <v>1</v>
      </c>
      <c r="AJ498" s="546">
        <v>2.5</v>
      </c>
      <c r="AK498" s="1114"/>
    </row>
    <row r="499" spans="1:37" s="1214" customFormat="1" ht="15" customHeight="1" x14ac:dyDescent="0.25">
      <c r="A499" s="614">
        <v>1</v>
      </c>
      <c r="B499" s="539"/>
      <c r="C499" s="577" t="s">
        <v>1077</v>
      </c>
      <c r="D499" s="708" t="s">
        <v>29</v>
      </c>
      <c r="E499" s="536">
        <v>0</v>
      </c>
      <c r="F499" s="539">
        <v>0</v>
      </c>
      <c r="G499" s="546"/>
      <c r="H499" s="1178"/>
      <c r="I499" s="541"/>
      <c r="J499" s="541">
        <v>3</v>
      </c>
      <c r="K499" s="541">
        <v>3</v>
      </c>
      <c r="L499" s="1130"/>
      <c r="M499" s="1130"/>
      <c r="N499" s="1130"/>
      <c r="O499" s="1130"/>
      <c r="P499" s="1130"/>
      <c r="Q499" s="1130"/>
      <c r="R499" s="1130"/>
      <c r="S499" s="1130"/>
      <c r="T499" s="318"/>
      <c r="U499" s="318"/>
      <c r="V499" s="318"/>
      <c r="W499" s="318"/>
      <c r="X499" s="1112"/>
      <c r="Y499" s="1112"/>
      <c r="Z499" s="1112">
        <f t="shared" si="140"/>
        <v>3</v>
      </c>
      <c r="AA499" s="1112">
        <f t="shared" si="139"/>
        <v>3</v>
      </c>
      <c r="AB499" s="1568">
        <f t="shared" si="148"/>
        <v>0.114</v>
      </c>
      <c r="AC499" s="1568">
        <f t="shared" si="149"/>
        <v>0.114</v>
      </c>
      <c r="AD499" s="536"/>
      <c r="AE499" s="538"/>
      <c r="AF499" s="538"/>
      <c r="AG499" s="538"/>
      <c r="AH499" s="536">
        <v>38</v>
      </c>
      <c r="AI499" s="536">
        <v>1</v>
      </c>
      <c r="AJ499" s="536">
        <v>38</v>
      </c>
      <c r="AK499" s="704"/>
    </row>
    <row r="500" spans="1:37" s="1127" customFormat="1" ht="15" customHeight="1" x14ac:dyDescent="0.25">
      <c r="A500" s="751"/>
      <c r="B500" s="615"/>
      <c r="C500" s="551" t="s">
        <v>30</v>
      </c>
      <c r="D500" s="1181" t="s">
        <v>29</v>
      </c>
      <c r="E500" s="546"/>
      <c r="F500" s="615"/>
      <c r="G500" s="546"/>
      <c r="H500" s="1182"/>
      <c r="I500" s="550"/>
      <c r="J500" s="550">
        <v>3</v>
      </c>
      <c r="K500" s="550">
        <v>3</v>
      </c>
      <c r="L500" s="1572"/>
      <c r="M500" s="1111"/>
      <c r="N500" s="1111"/>
      <c r="O500" s="1111"/>
      <c r="P500" s="1111"/>
      <c r="Q500" s="1111"/>
      <c r="R500" s="1111"/>
      <c r="S500" s="1111"/>
      <c r="T500" s="1111"/>
      <c r="U500" s="1111"/>
      <c r="V500" s="1111"/>
      <c r="W500" s="1111"/>
      <c r="X500" s="1120"/>
      <c r="Y500" s="1120"/>
      <c r="Z500" s="1120">
        <f t="shared" si="140"/>
        <v>3</v>
      </c>
      <c r="AA500" s="1120">
        <f t="shared" si="139"/>
        <v>3</v>
      </c>
      <c r="AB500" s="583">
        <f t="shared" si="148"/>
        <v>0.114</v>
      </c>
      <c r="AC500" s="583">
        <f t="shared" si="149"/>
        <v>0.114</v>
      </c>
      <c r="AD500" s="546"/>
      <c r="AE500" s="1571"/>
      <c r="AF500" s="1571"/>
      <c r="AG500" s="1571"/>
      <c r="AH500" s="546">
        <v>38</v>
      </c>
      <c r="AI500" s="546">
        <v>1</v>
      </c>
      <c r="AJ500" s="546">
        <v>38</v>
      </c>
      <c r="AK500" s="1114"/>
    </row>
    <row r="501" spans="1:37" s="1214" customFormat="1" ht="15" customHeight="1" x14ac:dyDescent="0.25">
      <c r="A501" s="614">
        <v>1</v>
      </c>
      <c r="B501" s="539"/>
      <c r="C501" s="577" t="s">
        <v>1078</v>
      </c>
      <c r="D501" s="708" t="s">
        <v>29</v>
      </c>
      <c r="E501" s="536">
        <v>0</v>
      </c>
      <c r="F501" s="539">
        <v>0</v>
      </c>
      <c r="G501" s="546"/>
      <c r="H501" s="1178"/>
      <c r="I501" s="541"/>
      <c r="J501" s="541">
        <v>20</v>
      </c>
      <c r="K501" s="541">
        <v>20</v>
      </c>
      <c r="L501" s="1111"/>
      <c r="M501" s="1111"/>
      <c r="N501" s="1111"/>
      <c r="O501" s="1111"/>
      <c r="P501" s="1111"/>
      <c r="Q501" s="1111"/>
      <c r="R501" s="1111"/>
      <c r="S501" s="1111"/>
      <c r="T501" s="1111"/>
      <c r="U501" s="1111"/>
      <c r="V501" s="1111"/>
      <c r="W501" s="1111"/>
      <c r="X501" s="1112"/>
      <c r="Y501" s="1112"/>
      <c r="Z501" s="1112">
        <f t="shared" si="140"/>
        <v>20</v>
      </c>
      <c r="AA501" s="1112">
        <f t="shared" si="139"/>
        <v>20</v>
      </c>
      <c r="AB501" s="1568">
        <f t="shared" si="148"/>
        <v>0.9</v>
      </c>
      <c r="AC501" s="1568">
        <f t="shared" si="149"/>
        <v>0.9</v>
      </c>
      <c r="AD501" s="536"/>
      <c r="AE501" s="538"/>
      <c r="AF501" s="538"/>
      <c r="AG501" s="538"/>
      <c r="AH501" s="536">
        <v>45</v>
      </c>
      <c r="AI501" s="536">
        <v>1</v>
      </c>
      <c r="AJ501" s="536">
        <v>45</v>
      </c>
      <c r="AK501" s="1114"/>
    </row>
    <row r="502" spans="1:37" s="1127" customFormat="1" ht="15" customHeight="1" x14ac:dyDescent="0.25">
      <c r="A502" s="751"/>
      <c r="B502" s="615"/>
      <c r="C502" s="551" t="s">
        <v>30</v>
      </c>
      <c r="D502" s="1181" t="s">
        <v>29</v>
      </c>
      <c r="E502" s="546"/>
      <c r="F502" s="615"/>
      <c r="G502" s="546"/>
      <c r="H502" s="1182"/>
      <c r="I502" s="550"/>
      <c r="J502" s="550">
        <v>20</v>
      </c>
      <c r="K502" s="550">
        <v>20</v>
      </c>
      <c r="L502" s="1111"/>
      <c r="M502" s="1111"/>
      <c r="N502" s="1111"/>
      <c r="O502" s="1111"/>
      <c r="P502" s="1111"/>
      <c r="Q502" s="1111"/>
      <c r="R502" s="1111"/>
      <c r="S502" s="1111"/>
      <c r="T502" s="1111"/>
      <c r="U502" s="1111"/>
      <c r="V502" s="1111"/>
      <c r="W502" s="1111"/>
      <c r="X502" s="1120"/>
      <c r="Y502" s="1120"/>
      <c r="Z502" s="1120">
        <f t="shared" si="140"/>
        <v>20</v>
      </c>
      <c r="AA502" s="1120">
        <f t="shared" si="139"/>
        <v>20</v>
      </c>
      <c r="AB502" s="583">
        <f t="shared" si="148"/>
        <v>0.9</v>
      </c>
      <c r="AC502" s="583">
        <f t="shared" si="149"/>
        <v>0.9</v>
      </c>
      <c r="AD502" s="546"/>
      <c r="AE502" s="1571"/>
      <c r="AF502" s="1571"/>
      <c r="AG502" s="1571"/>
      <c r="AH502" s="546">
        <v>45</v>
      </c>
      <c r="AI502" s="546">
        <v>1</v>
      </c>
      <c r="AJ502" s="546">
        <v>45</v>
      </c>
      <c r="AK502" s="1114"/>
    </row>
    <row r="503" spans="1:37" s="1214" customFormat="1" ht="15" customHeight="1" x14ac:dyDescent="0.25">
      <c r="A503" s="614">
        <v>1</v>
      </c>
      <c r="B503" s="539"/>
      <c r="C503" s="577" t="s">
        <v>1079</v>
      </c>
      <c r="D503" s="708" t="s">
        <v>29</v>
      </c>
      <c r="E503" s="536">
        <v>0</v>
      </c>
      <c r="F503" s="539">
        <v>0</v>
      </c>
      <c r="G503" s="546"/>
      <c r="H503" s="1178"/>
      <c r="I503" s="541"/>
      <c r="J503" s="541">
        <v>6</v>
      </c>
      <c r="K503" s="541">
        <v>6</v>
      </c>
      <c r="L503" s="1111"/>
      <c r="M503" s="1111"/>
      <c r="N503" s="1111"/>
      <c r="O503" s="1111"/>
      <c r="P503" s="1111"/>
      <c r="Q503" s="1111"/>
      <c r="R503" s="1111"/>
      <c r="S503" s="1111"/>
      <c r="T503" s="1111"/>
      <c r="U503" s="1111"/>
      <c r="V503" s="1111"/>
      <c r="W503" s="1111"/>
      <c r="X503" s="1112"/>
      <c r="Y503" s="1112"/>
      <c r="Z503" s="1112">
        <f t="shared" si="140"/>
        <v>6</v>
      </c>
      <c r="AA503" s="1112">
        <f t="shared" si="139"/>
        <v>6</v>
      </c>
      <c r="AB503" s="1568">
        <f t="shared" si="148"/>
        <v>3.0000000000000003E-4</v>
      </c>
      <c r="AC503" s="1568">
        <f t="shared" si="149"/>
        <v>3.0000000000000003E-4</v>
      </c>
      <c r="AD503" s="536"/>
      <c r="AE503" s="538"/>
      <c r="AF503" s="538"/>
      <c r="AG503" s="538"/>
      <c r="AH503" s="536">
        <v>0.05</v>
      </c>
      <c r="AI503" s="536">
        <v>1</v>
      </c>
      <c r="AJ503" s="536">
        <v>0.05</v>
      </c>
      <c r="AK503" s="1114"/>
    </row>
    <row r="504" spans="1:37" s="1127" customFormat="1" ht="15" customHeight="1" x14ac:dyDescent="0.25">
      <c r="A504" s="751"/>
      <c r="B504" s="615"/>
      <c r="C504" s="551" t="s">
        <v>30</v>
      </c>
      <c r="D504" s="1181" t="s">
        <v>29</v>
      </c>
      <c r="E504" s="546"/>
      <c r="F504" s="615"/>
      <c r="G504" s="546"/>
      <c r="H504" s="1182"/>
      <c r="I504" s="550"/>
      <c r="J504" s="550">
        <v>6</v>
      </c>
      <c r="K504" s="550">
        <v>6</v>
      </c>
      <c r="L504" s="1111"/>
      <c r="M504" s="1111"/>
      <c r="N504" s="1111"/>
      <c r="O504" s="1111"/>
      <c r="P504" s="1111"/>
      <c r="Q504" s="1111"/>
      <c r="R504" s="1111"/>
      <c r="S504" s="1111"/>
      <c r="T504" s="1111"/>
      <c r="U504" s="1111"/>
      <c r="V504" s="1111"/>
      <c r="W504" s="1111"/>
      <c r="X504" s="1120"/>
      <c r="Y504" s="1120"/>
      <c r="Z504" s="1120">
        <f t="shared" si="140"/>
        <v>6</v>
      </c>
      <c r="AA504" s="1120">
        <f t="shared" si="139"/>
        <v>6</v>
      </c>
      <c r="AB504" s="583">
        <f t="shared" si="148"/>
        <v>3.0000000000000003E-4</v>
      </c>
      <c r="AC504" s="583">
        <f t="shared" si="149"/>
        <v>3.0000000000000003E-4</v>
      </c>
      <c r="AD504" s="546"/>
      <c r="AE504" s="1571"/>
      <c r="AF504" s="1571"/>
      <c r="AG504" s="1571"/>
      <c r="AH504" s="546">
        <v>0.05</v>
      </c>
      <c r="AI504" s="546">
        <v>1</v>
      </c>
      <c r="AJ504" s="546">
        <v>0.05</v>
      </c>
      <c r="AK504" s="1114"/>
    </row>
    <row r="505" spans="1:37" s="1214" customFormat="1" ht="15" customHeight="1" x14ac:dyDescent="0.25">
      <c r="A505" s="614">
        <v>1</v>
      </c>
      <c r="B505" s="539"/>
      <c r="C505" s="577" t="s">
        <v>1080</v>
      </c>
      <c r="D505" s="708" t="s">
        <v>29</v>
      </c>
      <c r="E505" s="536">
        <v>4</v>
      </c>
      <c r="F505" s="539">
        <v>68</v>
      </c>
      <c r="G505" s="546"/>
      <c r="H505" s="1178"/>
      <c r="I505" s="541"/>
      <c r="J505" s="541">
        <v>15</v>
      </c>
      <c r="K505" s="541">
        <v>15</v>
      </c>
      <c r="L505" s="1111"/>
      <c r="M505" s="1111"/>
      <c r="N505" s="1111"/>
      <c r="O505" s="1111"/>
      <c r="P505" s="1111"/>
      <c r="Q505" s="1111"/>
      <c r="R505" s="1111"/>
      <c r="S505" s="1111"/>
      <c r="T505" s="1111"/>
      <c r="U505" s="1111"/>
      <c r="V505" s="1111"/>
      <c r="W505" s="1111"/>
      <c r="X505" s="1112"/>
      <c r="Y505" s="1112"/>
      <c r="Z505" s="1112">
        <f t="shared" si="140"/>
        <v>15</v>
      </c>
      <c r="AA505" s="1112">
        <f t="shared" si="139"/>
        <v>15</v>
      </c>
      <c r="AB505" s="1568">
        <f t="shared" si="148"/>
        <v>3.3750000000000002E-2</v>
      </c>
      <c r="AC505" s="1568">
        <f t="shared" si="149"/>
        <v>1.0500000000000001E-2</v>
      </c>
      <c r="AD505" s="536"/>
      <c r="AE505" s="538"/>
      <c r="AF505" s="538"/>
      <c r="AG505" s="538"/>
      <c r="AH505" s="536">
        <v>45</v>
      </c>
      <c r="AI505" s="536">
        <v>20</v>
      </c>
      <c r="AJ505" s="536">
        <v>0.7</v>
      </c>
      <c r="AK505" s="1114"/>
    </row>
    <row r="506" spans="1:37" s="1127" customFormat="1" ht="15" customHeight="1" x14ac:dyDescent="0.25">
      <c r="A506" s="751"/>
      <c r="B506" s="615"/>
      <c r="C506" s="551" t="s">
        <v>30</v>
      </c>
      <c r="D506" s="1181" t="s">
        <v>29</v>
      </c>
      <c r="E506" s="546"/>
      <c r="F506" s="615"/>
      <c r="G506" s="546"/>
      <c r="H506" s="1182"/>
      <c r="I506" s="550"/>
      <c r="J506" s="550">
        <v>15</v>
      </c>
      <c r="K506" s="550">
        <v>15</v>
      </c>
      <c r="L506" s="1111"/>
      <c r="M506" s="1111"/>
      <c r="N506" s="1111"/>
      <c r="O506" s="1111"/>
      <c r="P506" s="1111"/>
      <c r="Q506" s="1111"/>
      <c r="R506" s="1111"/>
      <c r="S506" s="1111"/>
      <c r="T506" s="1111"/>
      <c r="U506" s="1111"/>
      <c r="V506" s="1111"/>
      <c r="W506" s="1111"/>
      <c r="X506" s="1120"/>
      <c r="Y506" s="1120"/>
      <c r="Z506" s="1120">
        <f t="shared" si="140"/>
        <v>15</v>
      </c>
      <c r="AA506" s="1120">
        <f t="shared" si="139"/>
        <v>15</v>
      </c>
      <c r="AB506" s="583">
        <f t="shared" si="148"/>
        <v>3.3750000000000002E-2</v>
      </c>
      <c r="AC506" s="583">
        <f t="shared" si="149"/>
        <v>1.0500000000000001E-2</v>
      </c>
      <c r="AD506" s="546"/>
      <c r="AE506" s="1571"/>
      <c r="AF506" s="1571"/>
      <c r="AG506" s="1571"/>
      <c r="AH506" s="546">
        <v>45</v>
      </c>
      <c r="AI506" s="546">
        <v>20</v>
      </c>
      <c r="AJ506" s="546">
        <v>0.7</v>
      </c>
      <c r="AK506" s="1114"/>
    </row>
    <row r="507" spans="1:37" s="1214" customFormat="1" ht="15" customHeight="1" x14ac:dyDescent="0.25">
      <c r="A507" s="614">
        <v>1</v>
      </c>
      <c r="B507" s="539"/>
      <c r="C507" s="577" t="s">
        <v>1081</v>
      </c>
      <c r="D507" s="708" t="s">
        <v>29</v>
      </c>
      <c r="E507" s="536">
        <v>1</v>
      </c>
      <c r="F507" s="539">
        <v>80</v>
      </c>
      <c r="G507" s="546"/>
      <c r="H507" s="1178"/>
      <c r="I507" s="541"/>
      <c r="J507" s="541">
        <v>13</v>
      </c>
      <c r="K507" s="541">
        <v>13</v>
      </c>
      <c r="L507" s="1192"/>
      <c r="M507" s="1130"/>
      <c r="N507" s="1130"/>
      <c r="O507" s="1130"/>
      <c r="P507" s="1130"/>
      <c r="Q507" s="1130"/>
      <c r="R507" s="1130"/>
      <c r="S507" s="1130"/>
      <c r="T507" s="318"/>
      <c r="U507" s="318"/>
      <c r="V507" s="318"/>
      <c r="W507" s="318"/>
      <c r="X507" s="1112"/>
      <c r="Y507" s="1112"/>
      <c r="Z507" s="1112">
        <f t="shared" si="140"/>
        <v>13</v>
      </c>
      <c r="AA507" s="1112">
        <f t="shared" si="139"/>
        <v>13</v>
      </c>
      <c r="AB507" s="1568">
        <f t="shared" si="148"/>
        <v>2.9250000000000002E-2</v>
      </c>
      <c r="AC507" s="1568">
        <f t="shared" si="149"/>
        <v>9.1000000000000004E-3</v>
      </c>
      <c r="AD507" s="536"/>
      <c r="AE507" s="538"/>
      <c r="AF507" s="538"/>
      <c r="AG507" s="538"/>
      <c r="AH507" s="536">
        <v>45</v>
      </c>
      <c r="AI507" s="536">
        <v>20</v>
      </c>
      <c r="AJ507" s="536">
        <v>0.7</v>
      </c>
      <c r="AK507" s="704"/>
    </row>
    <row r="508" spans="1:37" s="1127" customFormat="1" ht="15" customHeight="1" x14ac:dyDescent="0.25">
      <c r="A508" s="751"/>
      <c r="B508" s="615"/>
      <c r="C508" s="551" t="s">
        <v>30</v>
      </c>
      <c r="D508" s="1181" t="s">
        <v>29</v>
      </c>
      <c r="E508" s="546"/>
      <c r="F508" s="615"/>
      <c r="G508" s="546"/>
      <c r="H508" s="1182"/>
      <c r="I508" s="550"/>
      <c r="J508" s="550">
        <v>13</v>
      </c>
      <c r="K508" s="550">
        <v>13</v>
      </c>
      <c r="L508" s="1111"/>
      <c r="M508" s="1111"/>
      <c r="N508" s="1111"/>
      <c r="O508" s="1111"/>
      <c r="P508" s="1111"/>
      <c r="Q508" s="1111"/>
      <c r="R508" s="1111"/>
      <c r="S508" s="1111"/>
      <c r="T508" s="1111"/>
      <c r="U508" s="1111"/>
      <c r="V508" s="1111"/>
      <c r="W508" s="1111"/>
      <c r="X508" s="1120"/>
      <c r="Y508" s="1120"/>
      <c r="Z508" s="1120">
        <f t="shared" si="140"/>
        <v>13</v>
      </c>
      <c r="AA508" s="1120">
        <f t="shared" si="139"/>
        <v>13</v>
      </c>
      <c r="AB508" s="583">
        <f t="shared" si="148"/>
        <v>2.9250000000000002E-2</v>
      </c>
      <c r="AC508" s="583">
        <f t="shared" si="149"/>
        <v>9.1000000000000004E-3</v>
      </c>
      <c r="AD508" s="546"/>
      <c r="AE508" s="1571"/>
      <c r="AF508" s="1571"/>
      <c r="AG508" s="1571"/>
      <c r="AH508" s="546">
        <v>45</v>
      </c>
      <c r="AI508" s="546">
        <v>20</v>
      </c>
      <c r="AJ508" s="546">
        <v>0.7</v>
      </c>
      <c r="AK508" s="1114"/>
    </row>
    <row r="509" spans="1:37" s="1127" customFormat="1" ht="15" customHeight="1" x14ac:dyDescent="0.25">
      <c r="A509" s="1115">
        <v>1</v>
      </c>
      <c r="B509" s="1143"/>
      <c r="C509" s="1172" t="s">
        <v>1192</v>
      </c>
      <c r="D509" s="1128" t="s">
        <v>29</v>
      </c>
      <c r="E509" s="703"/>
      <c r="F509" s="703"/>
      <c r="G509" s="703"/>
      <c r="H509" s="1112"/>
      <c r="I509" s="1112"/>
      <c r="J509" s="1112">
        <v>2</v>
      </c>
      <c r="K509" s="1112">
        <f>SUM(H509:J509)</f>
        <v>2</v>
      </c>
      <c r="L509" s="1112"/>
      <c r="M509" s="1112"/>
      <c r="N509" s="1112"/>
      <c r="O509" s="1112"/>
      <c r="P509" s="1112"/>
      <c r="Q509" s="1112"/>
      <c r="R509" s="1112"/>
      <c r="S509" s="1112"/>
      <c r="T509" s="318"/>
      <c r="U509" s="318"/>
      <c r="V509" s="318"/>
      <c r="W509" s="318"/>
      <c r="X509" s="1112"/>
      <c r="Y509" s="1112"/>
      <c r="Z509" s="1112">
        <f t="shared" si="140"/>
        <v>2</v>
      </c>
      <c r="AA509" s="1112">
        <f t="shared" si="139"/>
        <v>2</v>
      </c>
      <c r="AB509" s="1121">
        <f t="shared" si="148"/>
        <v>4.5999999999999999E-2</v>
      </c>
      <c r="AC509" s="1121">
        <f t="shared" si="149"/>
        <v>3.2000000000000001E-2</v>
      </c>
      <c r="AD509" s="1102"/>
      <c r="AE509" s="1102"/>
      <c r="AF509" s="1102"/>
      <c r="AG509" s="1102"/>
      <c r="AH509" s="1102">
        <v>23</v>
      </c>
      <c r="AI509" s="1542">
        <v>1</v>
      </c>
      <c r="AJ509" s="1573">
        <v>16</v>
      </c>
      <c r="AK509" s="1122"/>
    </row>
    <row r="510" spans="1:37" s="1127" customFormat="1" ht="15" customHeight="1" x14ac:dyDescent="0.25">
      <c r="A510" s="1134"/>
      <c r="B510" s="1135"/>
      <c r="C510" s="1136" t="s">
        <v>30</v>
      </c>
      <c r="D510" s="1109" t="s">
        <v>29</v>
      </c>
      <c r="E510" s="1119"/>
      <c r="F510" s="1119"/>
      <c r="G510" s="1119"/>
      <c r="H510" s="1120"/>
      <c r="I510" s="1120"/>
      <c r="J510" s="1120">
        <f>SUM(J509)</f>
        <v>2</v>
      </c>
      <c r="K510" s="1120">
        <f>SUM(H510:J510)</f>
        <v>2</v>
      </c>
      <c r="L510" s="1120"/>
      <c r="M510" s="1120"/>
      <c r="N510" s="1120"/>
      <c r="O510" s="1120"/>
      <c r="P510" s="1120"/>
      <c r="Q510" s="1120"/>
      <c r="R510" s="1120"/>
      <c r="S510" s="1120"/>
      <c r="T510" s="367"/>
      <c r="U510" s="367"/>
      <c r="V510" s="367"/>
      <c r="W510" s="367"/>
      <c r="X510" s="1120"/>
      <c r="Y510" s="1120"/>
      <c r="Z510" s="1120">
        <f t="shared" si="140"/>
        <v>2</v>
      </c>
      <c r="AA510" s="1120">
        <f t="shared" si="139"/>
        <v>2</v>
      </c>
      <c r="AB510" s="1113">
        <f t="shared" si="148"/>
        <v>4.5999999999999999E-2</v>
      </c>
      <c r="AC510" s="1113">
        <f t="shared" si="149"/>
        <v>3.2000000000000001E-2</v>
      </c>
      <c r="AD510" s="1196"/>
      <c r="AE510" s="1196"/>
      <c r="AF510" s="1196"/>
      <c r="AG510" s="1196"/>
      <c r="AH510" s="1196">
        <v>23</v>
      </c>
      <c r="AI510" s="1549">
        <v>1</v>
      </c>
      <c r="AJ510" s="1574">
        <v>16</v>
      </c>
      <c r="AK510" s="1122"/>
    </row>
    <row r="511" spans="1:37" s="1214" customFormat="1" ht="15" customHeight="1" x14ac:dyDescent="0.25">
      <c r="A511" s="1115"/>
      <c r="B511" s="1139"/>
      <c r="C511" s="1138" t="s">
        <v>869</v>
      </c>
      <c r="D511" s="1128"/>
      <c r="E511" s="703"/>
      <c r="F511" s="703"/>
      <c r="G511" s="703"/>
      <c r="H511" s="1112"/>
      <c r="I511" s="1112"/>
      <c r="J511" s="1112"/>
      <c r="K511" s="1112"/>
      <c r="L511" s="1112"/>
      <c r="M511" s="1112"/>
      <c r="N511" s="1141"/>
      <c r="O511" s="1112"/>
      <c r="P511" s="1112"/>
      <c r="Q511" s="1112"/>
      <c r="R511" s="1112"/>
      <c r="S511" s="1112"/>
      <c r="T511" s="318"/>
      <c r="U511" s="318"/>
      <c r="V511" s="318"/>
      <c r="W511" s="318"/>
      <c r="X511" s="1112"/>
      <c r="Y511" s="1112"/>
      <c r="Z511" s="1112"/>
      <c r="AA511" s="1112"/>
      <c r="AB511" s="1121"/>
      <c r="AC511" s="1121"/>
      <c r="AD511" s="703"/>
      <c r="AE511" s="1142"/>
      <c r="AF511" s="1142"/>
      <c r="AG511" s="1142"/>
      <c r="AH511" s="1129"/>
      <c r="AI511" s="703"/>
      <c r="AJ511" s="1124"/>
      <c r="AK511" s="1142"/>
    </row>
    <row r="512" spans="1:37" s="1214" customFormat="1" ht="15" customHeight="1" x14ac:dyDescent="0.25">
      <c r="A512" s="1115">
        <v>1</v>
      </c>
      <c r="B512" s="1143"/>
      <c r="C512" s="1143" t="s">
        <v>1082</v>
      </c>
      <c r="D512" s="1128" t="s">
        <v>29</v>
      </c>
      <c r="E512" s="703">
        <v>0</v>
      </c>
      <c r="F512" s="703">
        <v>0</v>
      </c>
      <c r="G512" s="703"/>
      <c r="H512" s="1112"/>
      <c r="I512" s="1112"/>
      <c r="J512" s="1112">
        <v>4</v>
      </c>
      <c r="K512" s="1112">
        <f>SUM(J512,,)</f>
        <v>4</v>
      </c>
      <c r="L512" s="1112"/>
      <c r="M512" s="1112"/>
      <c r="N512" s="1112"/>
      <c r="O512" s="1112"/>
      <c r="P512" s="1112"/>
      <c r="Q512" s="1112"/>
      <c r="R512" s="1112"/>
      <c r="S512" s="1112"/>
      <c r="T512" s="318"/>
      <c r="U512" s="318"/>
      <c r="V512" s="318"/>
      <c r="W512" s="318"/>
      <c r="X512" s="1112"/>
      <c r="Y512" s="1112"/>
      <c r="Z512" s="1112">
        <f t="shared" ref="Z512:Z513" si="150">J512+N512+R512+V512</f>
        <v>4</v>
      </c>
      <c r="AA512" s="1112">
        <f t="shared" ref="AA512:AA513" si="151">K512+O512+S512+W512</f>
        <v>4</v>
      </c>
      <c r="AB512" s="1121">
        <f>AH512/AI512*AA512/1000</f>
        <v>2.0500000000000001E-2</v>
      </c>
      <c r="AC512" s="1121">
        <f>AJ512*AA512/1000</f>
        <v>0.02</v>
      </c>
      <c r="AD512" s="703"/>
      <c r="AE512" s="1142"/>
      <c r="AF512" s="1142"/>
      <c r="AG512" s="1142"/>
      <c r="AH512" s="1129">
        <v>82</v>
      </c>
      <c r="AI512" s="703">
        <v>16</v>
      </c>
      <c r="AJ512" s="1144">
        <v>5</v>
      </c>
      <c r="AK512" s="1142"/>
    </row>
    <row r="513" spans="1:37" s="1127" customFormat="1" ht="15" customHeight="1" x14ac:dyDescent="0.25">
      <c r="A513" s="1134"/>
      <c r="B513" s="1135"/>
      <c r="C513" s="1136" t="s">
        <v>30</v>
      </c>
      <c r="D513" s="1109" t="s">
        <v>29</v>
      </c>
      <c r="E513" s="1119"/>
      <c r="F513" s="1119"/>
      <c r="G513" s="1119"/>
      <c r="H513" s="1120"/>
      <c r="I513" s="1120"/>
      <c r="J513" s="1120">
        <f>SUM(J512)</f>
        <v>4</v>
      </c>
      <c r="K513" s="1120">
        <f>SUM(J513,,)</f>
        <v>4</v>
      </c>
      <c r="L513" s="1120"/>
      <c r="M513" s="1120"/>
      <c r="N513" s="1120"/>
      <c r="O513" s="1120"/>
      <c r="P513" s="1120"/>
      <c r="Q513" s="1120"/>
      <c r="R513" s="1120"/>
      <c r="S513" s="1120"/>
      <c r="T513" s="367"/>
      <c r="U513" s="367"/>
      <c r="V513" s="367"/>
      <c r="W513" s="367"/>
      <c r="X513" s="1120"/>
      <c r="Y513" s="1120"/>
      <c r="Z513" s="1120">
        <f t="shared" si="150"/>
        <v>4</v>
      </c>
      <c r="AA513" s="1120">
        <f t="shared" si="151"/>
        <v>4</v>
      </c>
      <c r="AB513" s="1113">
        <f>AH513/AI513*AA513/1000</f>
        <v>2.0500000000000001E-2</v>
      </c>
      <c r="AC513" s="1113">
        <f>AJ513*AA513/1000</f>
        <v>0.02</v>
      </c>
      <c r="AD513" s="1119"/>
      <c r="AE513" s="1122"/>
      <c r="AF513" s="1122"/>
      <c r="AG513" s="1122"/>
      <c r="AH513" s="1108">
        <v>82</v>
      </c>
      <c r="AI513" s="1119">
        <v>16</v>
      </c>
      <c r="AJ513" s="1145">
        <v>5</v>
      </c>
      <c r="AK513" s="1122"/>
    </row>
    <row r="514" spans="1:37" s="1214" customFormat="1" ht="15" customHeight="1" x14ac:dyDescent="0.25">
      <c r="A514" s="1115"/>
      <c r="B514" s="1139"/>
      <c r="C514" s="1138" t="s">
        <v>1083</v>
      </c>
      <c r="D514" s="1128"/>
      <c r="E514" s="1575"/>
      <c r="F514" s="1575"/>
      <c r="G514" s="1575"/>
      <c r="H514" s="1576"/>
      <c r="I514" s="1576"/>
      <c r="J514" s="1112"/>
      <c r="K514" s="1112"/>
      <c r="L514" s="1112"/>
      <c r="M514" s="1112"/>
      <c r="N514" s="1112"/>
      <c r="O514" s="1112"/>
      <c r="P514" s="1112"/>
      <c r="Q514" s="1112"/>
      <c r="R514" s="1112"/>
      <c r="S514" s="1112"/>
      <c r="T514" s="318"/>
      <c r="U514" s="318"/>
      <c r="V514" s="318"/>
      <c r="W514" s="318"/>
      <c r="X514" s="1112"/>
      <c r="Y514" s="1112"/>
      <c r="Z514" s="1112"/>
      <c r="AA514" s="1112"/>
      <c r="AB514" s="1121"/>
      <c r="AC514" s="1121"/>
      <c r="AD514" s="703"/>
      <c r="AE514" s="1142"/>
      <c r="AF514" s="1142"/>
      <c r="AG514" s="1142"/>
      <c r="AH514" s="1129"/>
      <c r="AI514" s="703"/>
      <c r="AJ514" s="1124"/>
      <c r="AK514" s="1142"/>
    </row>
    <row r="515" spans="1:37" s="1214" customFormat="1" ht="15" customHeight="1" x14ac:dyDescent="0.25">
      <c r="A515" s="1115">
        <v>1</v>
      </c>
      <c r="B515" s="1143"/>
      <c r="C515" s="1143" t="s">
        <v>1084</v>
      </c>
      <c r="D515" s="703" t="s">
        <v>29</v>
      </c>
      <c r="E515" s="1119"/>
      <c r="F515" s="1140"/>
      <c r="G515" s="1140"/>
      <c r="H515" s="1186"/>
      <c r="I515" s="1186"/>
      <c r="J515" s="1112">
        <v>165</v>
      </c>
      <c r="K515" s="1112">
        <f t="shared" ref="K515:K522" si="152">SUM(J515,,)</f>
        <v>165</v>
      </c>
      <c r="L515" s="1120"/>
      <c r="M515" s="1120"/>
      <c r="N515" s="1120"/>
      <c r="O515" s="1120"/>
      <c r="P515" s="1120"/>
      <c r="Q515" s="1120"/>
      <c r="R515" s="1120"/>
      <c r="S515" s="1120"/>
      <c r="T515" s="318"/>
      <c r="U515" s="318"/>
      <c r="V515" s="318"/>
      <c r="W515" s="318"/>
      <c r="X515" s="1112"/>
      <c r="Y515" s="1112"/>
      <c r="Z515" s="1112">
        <f t="shared" ref="Z515:Z522" si="153">J515+N515+R515+V515</f>
        <v>165</v>
      </c>
      <c r="AA515" s="1112">
        <f t="shared" ref="AA515:AA522" si="154">K515+O515+S515+W515</f>
        <v>165</v>
      </c>
      <c r="AB515" s="1121">
        <f t="shared" ref="AB515:AB522" si="155">AH515/AI515*AA515/1000</f>
        <v>3.3E-4</v>
      </c>
      <c r="AC515" s="1121">
        <f t="shared" ref="AC515:AC522" si="156">AJ515*AA515/1000</f>
        <v>3.3E-4</v>
      </c>
      <c r="AD515" s="1119"/>
      <c r="AE515" s="1122"/>
      <c r="AF515" s="1122"/>
      <c r="AG515" s="1122"/>
      <c r="AH515" s="1123">
        <v>2E-3</v>
      </c>
      <c r="AI515" s="703">
        <v>1</v>
      </c>
      <c r="AJ515" s="1124">
        <v>2E-3</v>
      </c>
      <c r="AK515" s="1122"/>
    </row>
    <row r="516" spans="1:37" s="1127" customFormat="1" ht="15" customHeight="1" x14ac:dyDescent="0.25">
      <c r="A516" s="1134"/>
      <c r="B516" s="1135"/>
      <c r="C516" s="1136" t="s">
        <v>30</v>
      </c>
      <c r="D516" s="1119" t="s">
        <v>29</v>
      </c>
      <c r="E516" s="1119"/>
      <c r="F516" s="1140"/>
      <c r="G516" s="1140"/>
      <c r="H516" s="1186"/>
      <c r="I516" s="1186"/>
      <c r="J516" s="1120">
        <f>SUM(J515)</f>
        <v>165</v>
      </c>
      <c r="K516" s="1120">
        <f t="shared" si="152"/>
        <v>165</v>
      </c>
      <c r="L516" s="1120"/>
      <c r="M516" s="1120"/>
      <c r="N516" s="1120"/>
      <c r="O516" s="1120"/>
      <c r="P516" s="1120"/>
      <c r="Q516" s="1120"/>
      <c r="R516" s="1120"/>
      <c r="S516" s="1120"/>
      <c r="T516" s="367"/>
      <c r="U516" s="367"/>
      <c r="V516" s="367"/>
      <c r="W516" s="367"/>
      <c r="X516" s="1120"/>
      <c r="Y516" s="1120"/>
      <c r="Z516" s="1120">
        <f t="shared" si="153"/>
        <v>165</v>
      </c>
      <c r="AA516" s="1120">
        <f t="shared" si="154"/>
        <v>165</v>
      </c>
      <c r="AB516" s="1113">
        <f t="shared" si="155"/>
        <v>3.3E-4</v>
      </c>
      <c r="AC516" s="1113">
        <f t="shared" si="156"/>
        <v>3.3E-4</v>
      </c>
      <c r="AD516" s="1119"/>
      <c r="AE516" s="1122"/>
      <c r="AF516" s="1122"/>
      <c r="AG516" s="1122"/>
      <c r="AH516" s="1138">
        <v>2E-3</v>
      </c>
      <c r="AI516" s="1119">
        <v>1</v>
      </c>
      <c r="AJ516" s="1137">
        <v>2E-3</v>
      </c>
      <c r="AK516" s="1122"/>
    </row>
    <row r="517" spans="1:37" s="1214" customFormat="1" ht="15" customHeight="1" x14ac:dyDescent="0.25">
      <c r="A517" s="1115">
        <v>1</v>
      </c>
      <c r="B517" s="1143"/>
      <c r="C517" s="1143" t="s">
        <v>1085</v>
      </c>
      <c r="D517" s="703" t="s">
        <v>29</v>
      </c>
      <c r="E517" s="1119"/>
      <c r="F517" s="1140"/>
      <c r="G517" s="1140"/>
      <c r="H517" s="1186"/>
      <c r="I517" s="1186"/>
      <c r="J517" s="1112">
        <v>31</v>
      </c>
      <c r="K517" s="1112">
        <f t="shared" si="152"/>
        <v>31</v>
      </c>
      <c r="L517" s="1120"/>
      <c r="M517" s="1120"/>
      <c r="N517" s="1120"/>
      <c r="O517" s="1120"/>
      <c r="P517" s="1120"/>
      <c r="Q517" s="1120"/>
      <c r="R517" s="1120"/>
      <c r="S517" s="1120"/>
      <c r="T517" s="318"/>
      <c r="U517" s="318"/>
      <c r="V517" s="318"/>
      <c r="W517" s="318"/>
      <c r="X517" s="1112"/>
      <c r="Y517" s="1112"/>
      <c r="Z517" s="1112">
        <f t="shared" si="153"/>
        <v>31</v>
      </c>
      <c r="AA517" s="1112">
        <f t="shared" si="154"/>
        <v>31</v>
      </c>
      <c r="AB517" s="1121">
        <f t="shared" si="155"/>
        <v>3.7199999999999998E-3</v>
      </c>
      <c r="AC517" s="1121">
        <f t="shared" si="156"/>
        <v>3.7199999999999998E-3</v>
      </c>
      <c r="AD517" s="1119"/>
      <c r="AE517" s="1122"/>
      <c r="AF517" s="1122"/>
      <c r="AG517" s="1122"/>
      <c r="AH517" s="1123">
        <v>0.12</v>
      </c>
      <c r="AI517" s="703">
        <v>1</v>
      </c>
      <c r="AJ517" s="1124">
        <v>0.12</v>
      </c>
      <c r="AK517" s="1122"/>
    </row>
    <row r="518" spans="1:37" s="1127" customFormat="1" ht="15" customHeight="1" x14ac:dyDescent="0.25">
      <c r="A518" s="1134"/>
      <c r="B518" s="1135"/>
      <c r="C518" s="1136" t="s">
        <v>30</v>
      </c>
      <c r="D518" s="1119" t="s">
        <v>29</v>
      </c>
      <c r="E518" s="1119"/>
      <c r="F518" s="1140"/>
      <c r="G518" s="1140"/>
      <c r="H518" s="1186"/>
      <c r="I518" s="1186"/>
      <c r="J518" s="1120">
        <f>SUM(J517)</f>
        <v>31</v>
      </c>
      <c r="K518" s="1120">
        <f t="shared" si="152"/>
        <v>31</v>
      </c>
      <c r="L518" s="1120"/>
      <c r="M518" s="1120"/>
      <c r="N518" s="1120"/>
      <c r="O518" s="1120"/>
      <c r="P518" s="1120"/>
      <c r="Q518" s="1120"/>
      <c r="R518" s="1120"/>
      <c r="S518" s="1120"/>
      <c r="T518" s="367"/>
      <c r="U518" s="367"/>
      <c r="V518" s="367"/>
      <c r="W518" s="367"/>
      <c r="X518" s="1120"/>
      <c r="Y518" s="1120"/>
      <c r="Z518" s="1120">
        <f t="shared" si="153"/>
        <v>31</v>
      </c>
      <c r="AA518" s="1120">
        <f t="shared" si="154"/>
        <v>31</v>
      </c>
      <c r="AB518" s="1113">
        <f t="shared" si="155"/>
        <v>3.7199999999999998E-3</v>
      </c>
      <c r="AC518" s="1113">
        <f t="shared" si="156"/>
        <v>3.7199999999999998E-3</v>
      </c>
      <c r="AD518" s="1119"/>
      <c r="AE518" s="1122"/>
      <c r="AF518" s="1122"/>
      <c r="AG518" s="1122"/>
      <c r="AH518" s="1138">
        <v>0.12</v>
      </c>
      <c r="AI518" s="1119">
        <v>1</v>
      </c>
      <c r="AJ518" s="1137">
        <v>0.12</v>
      </c>
      <c r="AK518" s="1122"/>
    </row>
    <row r="519" spans="1:37" s="1214" customFormat="1" ht="15" customHeight="1" x14ac:dyDescent="0.25">
      <c r="A519" s="1115">
        <v>1</v>
      </c>
      <c r="B519" s="1143"/>
      <c r="C519" s="1143" t="s">
        <v>1086</v>
      </c>
      <c r="D519" s="703" t="s">
        <v>29</v>
      </c>
      <c r="E519" s="1119"/>
      <c r="F519" s="1140"/>
      <c r="G519" s="1140"/>
      <c r="H519" s="1186"/>
      <c r="I519" s="1186"/>
      <c r="J519" s="1112">
        <v>4</v>
      </c>
      <c r="K519" s="1112">
        <f t="shared" si="152"/>
        <v>4</v>
      </c>
      <c r="L519" s="1120"/>
      <c r="M519" s="1120"/>
      <c r="N519" s="1120"/>
      <c r="O519" s="1120"/>
      <c r="P519" s="1120"/>
      <c r="Q519" s="1120"/>
      <c r="R519" s="1120"/>
      <c r="S519" s="1120"/>
      <c r="T519" s="318"/>
      <c r="U519" s="318"/>
      <c r="V519" s="318"/>
      <c r="W519" s="318"/>
      <c r="X519" s="1112"/>
      <c r="Y519" s="1112"/>
      <c r="Z519" s="1112">
        <f t="shared" si="153"/>
        <v>4</v>
      </c>
      <c r="AA519" s="1112">
        <f t="shared" si="154"/>
        <v>4</v>
      </c>
      <c r="AB519" s="1121">
        <f t="shared" si="155"/>
        <v>4.8000000000000001E-5</v>
      </c>
      <c r="AC519" s="1121">
        <f t="shared" si="156"/>
        <v>4.8000000000000001E-5</v>
      </c>
      <c r="AD519" s="1119"/>
      <c r="AE519" s="1122"/>
      <c r="AF519" s="1122"/>
      <c r="AG519" s="1122"/>
      <c r="AH519" s="703">
        <v>1.2E-2</v>
      </c>
      <c r="AI519" s="703">
        <v>1</v>
      </c>
      <c r="AJ519" s="1208">
        <v>1.2E-2</v>
      </c>
      <c r="AK519" s="1122"/>
    </row>
    <row r="520" spans="1:37" s="1127" customFormat="1" ht="15" customHeight="1" x14ac:dyDescent="0.25">
      <c r="A520" s="1134"/>
      <c r="B520" s="1135"/>
      <c r="C520" s="1136" t="s">
        <v>30</v>
      </c>
      <c r="D520" s="1119" t="s">
        <v>29</v>
      </c>
      <c r="E520" s="1119"/>
      <c r="F520" s="1140"/>
      <c r="G520" s="1140"/>
      <c r="H520" s="1186"/>
      <c r="I520" s="1186"/>
      <c r="J520" s="1120">
        <f>SUM(J519)</f>
        <v>4</v>
      </c>
      <c r="K520" s="1120">
        <f t="shared" si="152"/>
        <v>4</v>
      </c>
      <c r="L520" s="1120"/>
      <c r="M520" s="1120"/>
      <c r="N520" s="1120"/>
      <c r="O520" s="1120"/>
      <c r="P520" s="1120"/>
      <c r="Q520" s="1120"/>
      <c r="R520" s="1120"/>
      <c r="S520" s="1120"/>
      <c r="T520" s="367"/>
      <c r="U520" s="367"/>
      <c r="V520" s="367"/>
      <c r="W520" s="367"/>
      <c r="X520" s="1120"/>
      <c r="Y520" s="1120"/>
      <c r="Z520" s="1120">
        <f t="shared" si="153"/>
        <v>4</v>
      </c>
      <c r="AA520" s="1120">
        <f t="shared" si="154"/>
        <v>4</v>
      </c>
      <c r="AB520" s="1113">
        <f t="shared" si="155"/>
        <v>4.8000000000000001E-5</v>
      </c>
      <c r="AC520" s="1113">
        <f t="shared" si="156"/>
        <v>4.8000000000000001E-5</v>
      </c>
      <c r="AD520" s="1119"/>
      <c r="AE520" s="1122"/>
      <c r="AF520" s="1122"/>
      <c r="AG520" s="1122"/>
      <c r="AH520" s="1119">
        <v>1.2E-2</v>
      </c>
      <c r="AI520" s="1119">
        <v>1</v>
      </c>
      <c r="AJ520" s="1211">
        <v>1.2E-2</v>
      </c>
      <c r="AK520" s="1122"/>
    </row>
    <row r="521" spans="1:37" s="1214" customFormat="1" ht="15" customHeight="1" x14ac:dyDescent="0.25">
      <c r="A521" s="1115">
        <v>1</v>
      </c>
      <c r="B521" s="1143"/>
      <c r="C521" s="1143" t="s">
        <v>1087</v>
      </c>
      <c r="D521" s="703" t="s">
        <v>29</v>
      </c>
      <c r="E521" s="1119"/>
      <c r="F521" s="1140"/>
      <c r="G521" s="1140"/>
      <c r="H521" s="1186"/>
      <c r="I521" s="1186"/>
      <c r="J521" s="1112">
        <v>57</v>
      </c>
      <c r="K521" s="1112">
        <f t="shared" si="152"/>
        <v>57</v>
      </c>
      <c r="L521" s="1120"/>
      <c r="M521" s="1120"/>
      <c r="N521" s="1120"/>
      <c r="O521" s="1120"/>
      <c r="P521" s="1120"/>
      <c r="Q521" s="1120"/>
      <c r="R521" s="1120"/>
      <c r="S521" s="1120"/>
      <c r="T521" s="318"/>
      <c r="U521" s="318"/>
      <c r="V521" s="318"/>
      <c r="W521" s="318"/>
      <c r="X521" s="1112"/>
      <c r="Y521" s="1112"/>
      <c r="Z521" s="1112">
        <f t="shared" si="153"/>
        <v>57</v>
      </c>
      <c r="AA521" s="1112">
        <f t="shared" si="154"/>
        <v>57</v>
      </c>
      <c r="AB521" s="1121">
        <f t="shared" si="155"/>
        <v>5.7000000000000009E-4</v>
      </c>
      <c r="AC521" s="1121">
        <f t="shared" si="156"/>
        <v>5.7000000000000009E-4</v>
      </c>
      <c r="AD521" s="1119"/>
      <c r="AE521" s="1122"/>
      <c r="AF521" s="1122"/>
      <c r="AG521" s="1122"/>
      <c r="AH521" s="1123">
        <v>0.01</v>
      </c>
      <c r="AI521" s="703">
        <v>1</v>
      </c>
      <c r="AJ521" s="1124">
        <v>0.01</v>
      </c>
      <c r="AK521" s="1122"/>
    </row>
    <row r="522" spans="1:37" s="1127" customFormat="1" ht="15" customHeight="1" x14ac:dyDescent="0.25">
      <c r="A522" s="1134"/>
      <c r="B522" s="1135"/>
      <c r="C522" s="1136" t="s">
        <v>30</v>
      </c>
      <c r="D522" s="1119" t="s">
        <v>29</v>
      </c>
      <c r="E522" s="1119"/>
      <c r="F522" s="1140"/>
      <c r="G522" s="1140"/>
      <c r="H522" s="1186"/>
      <c r="I522" s="1186"/>
      <c r="J522" s="1120">
        <f>SUM(J521)</f>
        <v>57</v>
      </c>
      <c r="K522" s="1120">
        <f t="shared" si="152"/>
        <v>57</v>
      </c>
      <c r="L522" s="1120"/>
      <c r="M522" s="1120"/>
      <c r="N522" s="1120"/>
      <c r="O522" s="1120"/>
      <c r="P522" s="1120"/>
      <c r="Q522" s="1120"/>
      <c r="R522" s="1120"/>
      <c r="S522" s="1120"/>
      <c r="T522" s="367"/>
      <c r="U522" s="367"/>
      <c r="V522" s="367"/>
      <c r="W522" s="367"/>
      <c r="X522" s="1120"/>
      <c r="Y522" s="1120"/>
      <c r="Z522" s="1120">
        <f t="shared" si="153"/>
        <v>57</v>
      </c>
      <c r="AA522" s="1120">
        <f t="shared" si="154"/>
        <v>57</v>
      </c>
      <c r="AB522" s="1113">
        <f t="shared" si="155"/>
        <v>5.7000000000000009E-4</v>
      </c>
      <c r="AC522" s="1113">
        <f t="shared" si="156"/>
        <v>5.7000000000000009E-4</v>
      </c>
      <c r="AD522" s="1119"/>
      <c r="AE522" s="1122"/>
      <c r="AF522" s="1122"/>
      <c r="AG522" s="1122"/>
      <c r="AH522" s="1138">
        <v>0.01</v>
      </c>
      <c r="AI522" s="1119">
        <v>1</v>
      </c>
      <c r="AJ522" s="1137">
        <v>0.01</v>
      </c>
      <c r="AK522" s="1122"/>
    </row>
    <row r="523" spans="1:37" s="1127" customFormat="1" ht="15" customHeight="1" x14ac:dyDescent="0.25">
      <c r="A523" s="1115">
        <v>1</v>
      </c>
      <c r="B523" s="703" t="s">
        <v>1108</v>
      </c>
      <c r="C523" s="1143" t="s">
        <v>1193</v>
      </c>
      <c r="D523" s="703" t="s">
        <v>29</v>
      </c>
      <c r="E523" s="1119">
        <v>0</v>
      </c>
      <c r="F523" s="1140">
        <v>0</v>
      </c>
      <c r="G523" s="1140"/>
      <c r="H523" s="1186"/>
      <c r="I523" s="1186"/>
      <c r="J523" s="1112">
        <v>7</v>
      </c>
      <c r="K523" s="1112">
        <f t="shared" ref="K523:K524" si="157">SUM(J523,,)</f>
        <v>7</v>
      </c>
      <c r="L523" s="1120"/>
      <c r="M523" s="1120"/>
      <c r="N523" s="1120"/>
      <c r="O523" s="1120"/>
      <c r="P523" s="1120"/>
      <c r="Q523" s="1120"/>
      <c r="R523" s="1120"/>
      <c r="S523" s="1120"/>
      <c r="T523" s="318"/>
      <c r="U523" s="318"/>
      <c r="V523" s="318"/>
      <c r="W523" s="318"/>
      <c r="X523" s="1112"/>
      <c r="Y523" s="1112"/>
      <c r="Z523" s="1112">
        <f t="shared" ref="Z523:AA524" si="158">J523+N523+R523+V523</f>
        <v>7</v>
      </c>
      <c r="AA523" s="1112">
        <f t="shared" si="158"/>
        <v>7</v>
      </c>
      <c r="AB523" s="1121">
        <f t="shared" ref="AB523:AB524" si="159">AH523/AI523*AA523/1000</f>
        <v>3.2348484848484849E-3</v>
      </c>
      <c r="AC523" s="1121">
        <f t="shared" ref="AC523:AC524" si="160">AJ523*AA523/1000</f>
        <v>2.9399999999999999E-3</v>
      </c>
      <c r="AD523" s="1119"/>
      <c r="AE523" s="1529"/>
      <c r="AF523" s="1529"/>
      <c r="AG523" s="1529"/>
      <c r="AH523" s="1123">
        <v>61</v>
      </c>
      <c r="AI523" s="703">
        <v>132</v>
      </c>
      <c r="AJ523" s="1124">
        <v>0.42</v>
      </c>
      <c r="AK523" s="1122"/>
    </row>
    <row r="524" spans="1:37" s="1127" customFormat="1" ht="15" customHeight="1" x14ac:dyDescent="0.25">
      <c r="A524" s="1134"/>
      <c r="B524" s="1135"/>
      <c r="C524" s="1136" t="s">
        <v>30</v>
      </c>
      <c r="D524" s="1119" t="s">
        <v>29</v>
      </c>
      <c r="E524" s="1119"/>
      <c r="F524" s="1140"/>
      <c r="G524" s="1140"/>
      <c r="H524" s="1186"/>
      <c r="I524" s="1186"/>
      <c r="J524" s="1120">
        <f>SUM(J523)</f>
        <v>7</v>
      </c>
      <c r="K524" s="1120">
        <f t="shared" si="157"/>
        <v>7</v>
      </c>
      <c r="L524" s="1120"/>
      <c r="M524" s="1120"/>
      <c r="N524" s="1120"/>
      <c r="O524" s="1120"/>
      <c r="P524" s="1120"/>
      <c r="Q524" s="1120"/>
      <c r="R524" s="1120"/>
      <c r="S524" s="1120"/>
      <c r="T524" s="367"/>
      <c r="U524" s="367"/>
      <c r="V524" s="367"/>
      <c r="W524" s="367"/>
      <c r="X524" s="1120"/>
      <c r="Y524" s="1120"/>
      <c r="Z524" s="1120">
        <f t="shared" si="158"/>
        <v>7</v>
      </c>
      <c r="AA524" s="1120">
        <f t="shared" si="158"/>
        <v>7</v>
      </c>
      <c r="AB524" s="1113">
        <f t="shared" si="159"/>
        <v>3.2348484848484849E-3</v>
      </c>
      <c r="AC524" s="1113">
        <f t="shared" si="160"/>
        <v>2.9399999999999999E-3</v>
      </c>
      <c r="AD524" s="1119"/>
      <c r="AE524" s="1529"/>
      <c r="AF524" s="1529"/>
      <c r="AG524" s="1529"/>
      <c r="AH524" s="1138">
        <v>61</v>
      </c>
      <c r="AI524" s="1119">
        <v>132</v>
      </c>
      <c r="AJ524" s="1137">
        <v>0.42</v>
      </c>
      <c r="AK524" s="1122"/>
    </row>
    <row r="525" spans="1:37" s="1132" customFormat="1" ht="15" customHeight="1" x14ac:dyDescent="0.25">
      <c r="A525" s="1134"/>
      <c r="B525" s="1135"/>
      <c r="C525" s="1200" t="s">
        <v>83</v>
      </c>
      <c r="D525" s="1201"/>
      <c r="E525" s="1201"/>
      <c r="F525" s="1201"/>
      <c r="G525" s="1202"/>
      <c r="H525" s="1203"/>
      <c r="I525" s="1203"/>
      <c r="J525" s="1203"/>
      <c r="K525" s="1203"/>
      <c r="L525" s="1203"/>
      <c r="M525" s="1203"/>
      <c r="N525" s="1203"/>
      <c r="O525" s="1203"/>
      <c r="P525" s="1203"/>
      <c r="Q525" s="1203"/>
      <c r="R525" s="1203"/>
      <c r="S525" s="1203"/>
      <c r="T525" s="1203"/>
      <c r="U525" s="1203"/>
      <c r="V525" s="1203"/>
      <c r="W525" s="1203"/>
      <c r="X525" s="1203"/>
      <c r="Y525" s="1203"/>
      <c r="Z525" s="1203"/>
      <c r="AA525" s="1203"/>
      <c r="AB525" s="1204">
        <f>SUM(AB14:AB524)/2</f>
        <v>78.726015237831675</v>
      </c>
      <c r="AC525" s="1204">
        <f>SUM(AC14:AC524)/2</f>
        <v>51.716917000000016</v>
      </c>
      <c r="AD525" s="1201"/>
      <c r="AE525" s="1205"/>
      <c r="AF525" s="1205"/>
      <c r="AG525" s="1205"/>
      <c r="AH525" s="1206"/>
      <c r="AI525" s="1201"/>
      <c r="AJ525" s="1207"/>
      <c r="AK525" s="1122"/>
    </row>
    <row r="526" spans="1:37" ht="15" customHeight="1" x14ac:dyDescent="0.25">
      <c r="A526" s="312" t="s">
        <v>308</v>
      </c>
      <c r="B526" s="326"/>
      <c r="C526" s="1504" t="s">
        <v>1124</v>
      </c>
      <c r="D526" s="406"/>
      <c r="E526" s="327"/>
      <c r="F526" s="327"/>
      <c r="G526" s="327"/>
      <c r="H526" s="335"/>
      <c r="I526" s="335"/>
      <c r="J526" s="335"/>
      <c r="K526" s="609"/>
      <c r="L526" s="335"/>
      <c r="M526" s="335"/>
      <c r="N526" s="335"/>
      <c r="O526" s="609"/>
      <c r="P526" s="335"/>
      <c r="Q526" s="335"/>
      <c r="R526" s="335"/>
      <c r="S526" s="609"/>
      <c r="T526" s="1101"/>
      <c r="U526" s="1101"/>
      <c r="V526" s="1102"/>
      <c r="W526" s="679"/>
      <c r="X526" s="335"/>
      <c r="Y526" s="335"/>
      <c r="Z526" s="335"/>
      <c r="AA526" s="609"/>
      <c r="AB526" s="1131"/>
      <c r="AC526" s="1208"/>
      <c r="AD526" s="333"/>
      <c r="AE526" s="593"/>
      <c r="AF526" s="318"/>
      <c r="AG526" s="318"/>
      <c r="AH526" s="333"/>
      <c r="AI526" s="333"/>
      <c r="AJ526" s="1103"/>
      <c r="AK526" s="593"/>
    </row>
    <row r="527" spans="1:37" ht="15" customHeight="1" x14ac:dyDescent="0.25">
      <c r="A527" s="325"/>
      <c r="B527" s="581"/>
      <c r="C527" s="1108" t="s">
        <v>962</v>
      </c>
      <c r="D527" s="1109"/>
      <c r="E527" s="1108"/>
      <c r="F527" s="1108"/>
      <c r="G527" s="1110"/>
      <c r="H527" s="1209"/>
      <c r="I527" s="1209"/>
      <c r="J527" s="585"/>
      <c r="K527" s="1209"/>
      <c r="L527" s="1209"/>
      <c r="M527" s="1209"/>
      <c r="N527" s="585"/>
      <c r="O527" s="1209"/>
      <c r="P527" s="1209"/>
      <c r="Q527" s="1209"/>
      <c r="R527" s="585"/>
      <c r="S527" s="1209"/>
      <c r="T527" s="544"/>
      <c r="U527" s="544"/>
      <c r="V527" s="536"/>
      <c r="W527" s="542"/>
      <c r="X527" s="1210"/>
      <c r="Y527" s="508"/>
      <c r="Z527" s="508"/>
      <c r="AA527" s="1210"/>
      <c r="AB527" s="1211"/>
      <c r="AC527" s="1211"/>
      <c r="AD527" s="325"/>
      <c r="AE527" s="325"/>
      <c r="AF527" s="582"/>
      <c r="AG527" s="582"/>
      <c r="AH527" s="325"/>
      <c r="AI527" s="325"/>
      <c r="AJ527" s="741"/>
      <c r="AK527" s="1114"/>
    </row>
    <row r="528" spans="1:37" ht="15" customHeight="1" x14ac:dyDescent="0.25">
      <c r="A528" s="312">
        <v>1</v>
      </c>
      <c r="B528" s="326" t="s">
        <v>963</v>
      </c>
      <c r="C528" s="1143" t="s">
        <v>964</v>
      </c>
      <c r="D528" s="1128" t="s">
        <v>29</v>
      </c>
      <c r="E528" s="703">
        <v>5</v>
      </c>
      <c r="F528" s="703">
        <v>86</v>
      </c>
      <c r="G528" s="703"/>
      <c r="H528" s="1112"/>
      <c r="I528" s="330"/>
      <c r="J528" s="330"/>
      <c r="K528" s="318"/>
      <c r="L528" s="1112"/>
      <c r="M528" s="330"/>
      <c r="N528" s="330"/>
      <c r="O528" s="1112"/>
      <c r="P528" s="330">
        <v>6</v>
      </c>
      <c r="Q528" s="330"/>
      <c r="R528" s="330"/>
      <c r="S528" s="318">
        <f>SUM(P528:R528)</f>
        <v>6</v>
      </c>
      <c r="T528" s="550"/>
      <c r="U528" s="550"/>
      <c r="V528" s="550"/>
      <c r="W528" s="550"/>
      <c r="X528" s="1112">
        <f>H528+L528+P528+T528</f>
        <v>6</v>
      </c>
      <c r="Y528" s="1112"/>
      <c r="Z528" s="1112"/>
      <c r="AA528" s="1112">
        <f t="shared" ref="AA528:AA567" si="161">K528+O528+S528+W528</f>
        <v>6</v>
      </c>
      <c r="AB528" s="1121">
        <f>AH528*AA528/1000</f>
        <v>3.36</v>
      </c>
      <c r="AC528" s="1121">
        <f>AJ528*AA528/1000</f>
        <v>3</v>
      </c>
      <c r="AD528" s="333"/>
      <c r="AE528" s="593"/>
      <c r="AF528" s="318"/>
      <c r="AG528" s="318"/>
      <c r="AH528" s="1129">
        <v>560</v>
      </c>
      <c r="AI528" s="1129">
        <v>1</v>
      </c>
      <c r="AJ528" s="1144">
        <v>500</v>
      </c>
      <c r="AK528" s="593"/>
    </row>
    <row r="529" spans="1:37" ht="15" customHeight="1" x14ac:dyDescent="0.25">
      <c r="A529" s="312">
        <v>2</v>
      </c>
      <c r="B529" s="326" t="s">
        <v>963</v>
      </c>
      <c r="C529" s="1143" t="s">
        <v>964</v>
      </c>
      <c r="D529" s="1128" t="s">
        <v>29</v>
      </c>
      <c r="E529" s="703">
        <v>15</v>
      </c>
      <c r="F529" s="703">
        <v>88</v>
      </c>
      <c r="G529" s="703"/>
      <c r="H529" s="1112"/>
      <c r="I529" s="330"/>
      <c r="J529" s="330"/>
      <c r="K529" s="318"/>
      <c r="L529" s="1112"/>
      <c r="M529" s="330"/>
      <c r="N529" s="330"/>
      <c r="O529" s="1112"/>
      <c r="P529" s="330">
        <v>26</v>
      </c>
      <c r="Q529" s="330"/>
      <c r="R529" s="330"/>
      <c r="S529" s="318">
        <f>SUM(P529:R529)</f>
        <v>26</v>
      </c>
      <c r="T529" s="550"/>
      <c r="U529" s="550"/>
      <c r="V529" s="541"/>
      <c r="W529" s="541"/>
      <c r="X529" s="1112">
        <f>H529+L529+P529+T529</f>
        <v>26</v>
      </c>
      <c r="Y529" s="1112"/>
      <c r="Z529" s="1112"/>
      <c r="AA529" s="1112">
        <f t="shared" si="161"/>
        <v>26</v>
      </c>
      <c r="AB529" s="1121">
        <f>AH529*AA529/1000</f>
        <v>14.56</v>
      </c>
      <c r="AC529" s="1121">
        <f>AJ529*AA529/1000</f>
        <v>13</v>
      </c>
      <c r="AD529" s="333"/>
      <c r="AE529" s="593"/>
      <c r="AF529" s="318"/>
      <c r="AG529" s="318"/>
      <c r="AH529" s="1129">
        <v>560</v>
      </c>
      <c r="AI529" s="1129">
        <v>1</v>
      </c>
      <c r="AJ529" s="1144">
        <v>500</v>
      </c>
      <c r="AK529" s="593"/>
    </row>
    <row r="530" spans="1:37" s="1132" customFormat="1" ht="15" customHeight="1" x14ac:dyDescent="0.25">
      <c r="A530" s="325"/>
      <c r="B530" s="532"/>
      <c r="C530" s="1126" t="s">
        <v>30</v>
      </c>
      <c r="D530" s="1109"/>
      <c r="E530" s="1119"/>
      <c r="F530" s="1119"/>
      <c r="G530" s="1119"/>
      <c r="H530" s="1120"/>
      <c r="I530" s="1120"/>
      <c r="J530" s="1120"/>
      <c r="K530" s="1120"/>
      <c r="L530" s="1120"/>
      <c r="M530" s="1120"/>
      <c r="N530" s="1120"/>
      <c r="O530" s="1120"/>
      <c r="P530" s="1120">
        <f>SUM(P528:P529)</f>
        <v>32</v>
      </c>
      <c r="Q530" s="1120"/>
      <c r="R530" s="1120"/>
      <c r="S530" s="1120">
        <f>SUM(S528:S529)</f>
        <v>32</v>
      </c>
      <c r="T530" s="1120"/>
      <c r="U530" s="1120"/>
      <c r="V530" s="1120"/>
      <c r="W530" s="1120"/>
      <c r="X530" s="1120">
        <f>H530+L530+P530+T530</f>
        <v>32</v>
      </c>
      <c r="Y530" s="1120"/>
      <c r="Z530" s="1120"/>
      <c r="AA530" s="1120">
        <f t="shared" si="161"/>
        <v>32</v>
      </c>
      <c r="AB530" s="1113">
        <f>SUM(AB528:AB529)</f>
        <v>17.920000000000002</v>
      </c>
      <c r="AC530" s="1113">
        <f>SUM(AC528:AC529)</f>
        <v>16</v>
      </c>
      <c r="AD530" s="406"/>
      <c r="AE530" s="600"/>
      <c r="AF530" s="367"/>
      <c r="AG530" s="367"/>
      <c r="AH530" s="1108">
        <v>560</v>
      </c>
      <c r="AI530" s="1108">
        <v>1</v>
      </c>
      <c r="AJ530" s="1145">
        <v>500</v>
      </c>
      <c r="AK530" s="600"/>
    </row>
    <row r="531" spans="1:37" ht="15" customHeight="1" x14ac:dyDescent="0.25">
      <c r="A531" s="1115">
        <v>1</v>
      </c>
      <c r="B531" s="703" t="s">
        <v>965</v>
      </c>
      <c r="C531" s="1143" t="s">
        <v>966</v>
      </c>
      <c r="D531" s="1128" t="s">
        <v>29</v>
      </c>
      <c r="E531" s="703">
        <v>20</v>
      </c>
      <c r="F531" s="703">
        <v>56</v>
      </c>
      <c r="G531" s="703"/>
      <c r="H531" s="1112"/>
      <c r="I531" s="1112"/>
      <c r="J531" s="1112">
        <v>9</v>
      </c>
      <c r="K531" s="1112">
        <f t="shared" ref="K531:K536" si="162">SUM(J531,,)</f>
        <v>9</v>
      </c>
      <c r="L531" s="1112"/>
      <c r="M531" s="1112"/>
      <c r="N531" s="1112"/>
      <c r="O531" s="1112"/>
      <c r="P531" s="1112"/>
      <c r="Q531" s="1112"/>
      <c r="R531" s="1112"/>
      <c r="S531" s="1112"/>
      <c r="T531" s="1182"/>
      <c r="U531" s="1182"/>
      <c r="V531" s="1182"/>
      <c r="W531" s="1182"/>
      <c r="X531" s="1112"/>
      <c r="Y531" s="1112"/>
      <c r="Z531" s="1112">
        <f t="shared" ref="Z531:Z536" si="163">J531+N531+R531+V531</f>
        <v>9</v>
      </c>
      <c r="AA531" s="1112">
        <f t="shared" si="161"/>
        <v>9</v>
      </c>
      <c r="AB531" s="1121">
        <f t="shared" ref="AB531:AB536" si="164">AH531/AI531*AA531/1000</f>
        <v>2.61</v>
      </c>
      <c r="AC531" s="1121">
        <f t="shared" ref="AC531:AC536" si="165">AJ531*AA531/1000</f>
        <v>2.4119999999999999</v>
      </c>
      <c r="AD531" s="1102"/>
      <c r="AE531" s="1102"/>
      <c r="AF531" s="1102"/>
      <c r="AG531" s="1102"/>
      <c r="AH531" s="1102">
        <v>290</v>
      </c>
      <c r="AI531" s="703">
        <v>1</v>
      </c>
      <c r="AJ531" s="1144">
        <v>268</v>
      </c>
      <c r="AK531" s="704"/>
    </row>
    <row r="532" spans="1:37" ht="15" customHeight="1" x14ac:dyDescent="0.25">
      <c r="A532" s="1115">
        <v>2</v>
      </c>
      <c r="B532" s="703" t="s">
        <v>965</v>
      </c>
      <c r="C532" s="1143" t="s">
        <v>966</v>
      </c>
      <c r="D532" s="1128" t="s">
        <v>29</v>
      </c>
      <c r="E532" s="703">
        <v>43</v>
      </c>
      <c r="F532" s="703">
        <v>56</v>
      </c>
      <c r="G532" s="703"/>
      <c r="H532" s="1112"/>
      <c r="I532" s="1112"/>
      <c r="J532" s="1112">
        <v>28</v>
      </c>
      <c r="K532" s="1112">
        <f t="shared" si="162"/>
        <v>28</v>
      </c>
      <c r="L532" s="1112"/>
      <c r="M532" s="1112"/>
      <c r="N532" s="1112"/>
      <c r="O532" s="1112"/>
      <c r="P532" s="1112"/>
      <c r="Q532" s="1112"/>
      <c r="R532" s="1112">
        <v>34</v>
      </c>
      <c r="S532" s="1112">
        <f>SUM(P532:R532)</f>
        <v>34</v>
      </c>
      <c r="T532" s="1212"/>
      <c r="U532" s="1212"/>
      <c r="V532" s="1212"/>
      <c r="W532" s="1212"/>
      <c r="X532" s="1112"/>
      <c r="Y532" s="1112"/>
      <c r="Z532" s="1112">
        <f t="shared" si="163"/>
        <v>62</v>
      </c>
      <c r="AA532" s="1112">
        <f t="shared" si="161"/>
        <v>62</v>
      </c>
      <c r="AB532" s="1121">
        <f t="shared" si="164"/>
        <v>17.98</v>
      </c>
      <c r="AC532" s="1121">
        <f t="shared" si="165"/>
        <v>16.616</v>
      </c>
      <c r="AD532" s="1102"/>
      <c r="AE532" s="1102"/>
      <c r="AF532" s="1102"/>
      <c r="AG532" s="1102"/>
      <c r="AH532" s="1102">
        <v>290</v>
      </c>
      <c r="AI532" s="703">
        <v>1</v>
      </c>
      <c r="AJ532" s="1144">
        <v>268</v>
      </c>
      <c r="AK532" s="704"/>
    </row>
    <row r="533" spans="1:37" ht="15" customHeight="1" x14ac:dyDescent="0.25">
      <c r="A533" s="1115">
        <v>3</v>
      </c>
      <c r="B533" s="703" t="s">
        <v>965</v>
      </c>
      <c r="C533" s="1143" t="s">
        <v>966</v>
      </c>
      <c r="D533" s="1128" t="s">
        <v>29</v>
      </c>
      <c r="E533" s="703">
        <v>61</v>
      </c>
      <c r="F533" s="703">
        <v>57</v>
      </c>
      <c r="G533" s="703"/>
      <c r="H533" s="1112"/>
      <c r="I533" s="1112"/>
      <c r="J533" s="1112">
        <v>87</v>
      </c>
      <c r="K533" s="1112">
        <f t="shared" si="162"/>
        <v>87</v>
      </c>
      <c r="L533" s="1112"/>
      <c r="M533" s="1112"/>
      <c r="N533" s="1112"/>
      <c r="O533" s="1112"/>
      <c r="P533" s="1112"/>
      <c r="Q533" s="1112"/>
      <c r="R533" s="1112"/>
      <c r="S533" s="1112"/>
      <c r="T533" s="1212"/>
      <c r="U533" s="1212"/>
      <c r="V533" s="1212"/>
      <c r="W533" s="1212"/>
      <c r="X533" s="1112"/>
      <c r="Y533" s="1112"/>
      <c r="Z533" s="1112">
        <f t="shared" si="163"/>
        <v>87</v>
      </c>
      <c r="AA533" s="1112">
        <f t="shared" si="161"/>
        <v>87</v>
      </c>
      <c r="AB533" s="1121">
        <f t="shared" si="164"/>
        <v>25.23</v>
      </c>
      <c r="AC533" s="1121">
        <f t="shared" si="165"/>
        <v>23.315999999999999</v>
      </c>
      <c r="AD533" s="1102"/>
      <c r="AE533" s="1102"/>
      <c r="AF533" s="1102"/>
      <c r="AG533" s="1102"/>
      <c r="AH533" s="1102">
        <v>290</v>
      </c>
      <c r="AI533" s="703">
        <v>1</v>
      </c>
      <c r="AJ533" s="1144">
        <v>268</v>
      </c>
      <c r="AK533" s="704"/>
    </row>
    <row r="534" spans="1:37" ht="15" customHeight="1" x14ac:dyDescent="0.25">
      <c r="A534" s="1115">
        <v>4</v>
      </c>
      <c r="B534" s="703" t="s">
        <v>965</v>
      </c>
      <c r="C534" s="1143" t="s">
        <v>966</v>
      </c>
      <c r="D534" s="1128" t="s">
        <v>29</v>
      </c>
      <c r="E534" s="703">
        <v>63</v>
      </c>
      <c r="F534" s="703">
        <v>57</v>
      </c>
      <c r="G534" s="703"/>
      <c r="H534" s="1112"/>
      <c r="I534" s="1112"/>
      <c r="J534" s="1112">
        <v>42</v>
      </c>
      <c r="K534" s="1112">
        <f t="shared" si="162"/>
        <v>42</v>
      </c>
      <c r="L534" s="1112"/>
      <c r="M534" s="1112"/>
      <c r="N534" s="1112"/>
      <c r="O534" s="1112"/>
      <c r="P534" s="1112"/>
      <c r="Q534" s="1112"/>
      <c r="R534" s="1213"/>
      <c r="S534" s="1112"/>
      <c r="T534" s="1212"/>
      <c r="U534" s="1212"/>
      <c r="V534" s="1212"/>
      <c r="W534" s="1212"/>
      <c r="X534" s="1112"/>
      <c r="Y534" s="1112"/>
      <c r="Z534" s="1112">
        <f t="shared" si="163"/>
        <v>42</v>
      </c>
      <c r="AA534" s="1112">
        <f t="shared" si="161"/>
        <v>42</v>
      </c>
      <c r="AB534" s="1121">
        <f t="shared" si="164"/>
        <v>12.18</v>
      </c>
      <c r="AC534" s="1121">
        <f t="shared" si="165"/>
        <v>11.256</v>
      </c>
      <c r="AD534" s="1102"/>
      <c r="AE534" s="1102"/>
      <c r="AF534" s="1102"/>
      <c r="AG534" s="1102"/>
      <c r="AH534" s="1102">
        <v>290</v>
      </c>
      <c r="AI534" s="703">
        <v>1</v>
      </c>
      <c r="AJ534" s="1144">
        <v>268</v>
      </c>
      <c r="AK534" s="704"/>
    </row>
    <row r="535" spans="1:37" ht="15" customHeight="1" x14ac:dyDescent="0.25">
      <c r="A535" s="1115">
        <v>5</v>
      </c>
      <c r="B535" s="703" t="s">
        <v>965</v>
      </c>
      <c r="C535" s="1143" t="s">
        <v>966</v>
      </c>
      <c r="D535" s="1128" t="s">
        <v>29</v>
      </c>
      <c r="E535" s="703">
        <v>72</v>
      </c>
      <c r="F535" s="703">
        <v>57</v>
      </c>
      <c r="G535" s="703"/>
      <c r="H535" s="1112"/>
      <c r="I535" s="1112"/>
      <c r="J535" s="1112">
        <v>70</v>
      </c>
      <c r="K535" s="1112">
        <f t="shared" si="162"/>
        <v>70</v>
      </c>
      <c r="L535" s="1112"/>
      <c r="M535" s="1112"/>
      <c r="N535" s="1112"/>
      <c r="O535" s="1112"/>
      <c r="P535" s="1112"/>
      <c r="Q535" s="1112"/>
      <c r="R535" s="1112"/>
      <c r="S535" s="1112"/>
      <c r="T535" s="1212"/>
      <c r="U535" s="1212"/>
      <c r="V535" s="1212"/>
      <c r="W535" s="1212"/>
      <c r="X535" s="1112"/>
      <c r="Y535" s="1112"/>
      <c r="Z535" s="1112">
        <f t="shared" si="163"/>
        <v>70</v>
      </c>
      <c r="AA535" s="1112">
        <f t="shared" si="161"/>
        <v>70</v>
      </c>
      <c r="AB535" s="1121">
        <f t="shared" si="164"/>
        <v>20.3</v>
      </c>
      <c r="AC535" s="1121">
        <f t="shared" si="165"/>
        <v>18.760000000000002</v>
      </c>
      <c r="AD535" s="1102"/>
      <c r="AE535" s="1102"/>
      <c r="AF535" s="1102"/>
      <c r="AG535" s="1102"/>
      <c r="AH535" s="1102">
        <v>290</v>
      </c>
      <c r="AI535" s="703">
        <v>1</v>
      </c>
      <c r="AJ535" s="1144">
        <v>268</v>
      </c>
      <c r="AK535" s="704"/>
    </row>
    <row r="536" spans="1:37" ht="15" customHeight="1" x14ac:dyDescent="0.25">
      <c r="A536" s="1115">
        <v>6</v>
      </c>
      <c r="B536" s="703" t="s">
        <v>965</v>
      </c>
      <c r="C536" s="1143" t="s">
        <v>966</v>
      </c>
      <c r="D536" s="1128" t="s">
        <v>29</v>
      </c>
      <c r="E536" s="703">
        <v>151</v>
      </c>
      <c r="F536" s="703">
        <v>57</v>
      </c>
      <c r="G536" s="703"/>
      <c r="H536" s="1112"/>
      <c r="I536" s="1112"/>
      <c r="J536" s="1112">
        <v>1</v>
      </c>
      <c r="K536" s="1112">
        <f t="shared" si="162"/>
        <v>1</v>
      </c>
      <c r="L536" s="1112"/>
      <c r="M536" s="1112"/>
      <c r="N536" s="1112"/>
      <c r="O536" s="1112"/>
      <c r="P536" s="1112"/>
      <c r="Q536" s="1112"/>
      <c r="R536" s="1112"/>
      <c r="S536" s="1112"/>
      <c r="T536" s="1212"/>
      <c r="U536" s="1212"/>
      <c r="V536" s="1212"/>
      <c r="W536" s="1212"/>
      <c r="X536" s="1112"/>
      <c r="Y536" s="1112"/>
      <c r="Z536" s="1112">
        <f t="shared" si="163"/>
        <v>1</v>
      </c>
      <c r="AA536" s="1112">
        <f t="shared" si="161"/>
        <v>1</v>
      </c>
      <c r="AB536" s="1121">
        <f t="shared" si="164"/>
        <v>0.33500000000000002</v>
      </c>
      <c r="AC536" s="1121">
        <f t="shared" si="165"/>
        <v>0.23599999999999999</v>
      </c>
      <c r="AD536" s="1102"/>
      <c r="AE536" s="1102"/>
      <c r="AF536" s="1102"/>
      <c r="AG536" s="1102"/>
      <c r="AH536" s="1102">
        <v>335</v>
      </c>
      <c r="AI536" s="703">
        <v>1</v>
      </c>
      <c r="AJ536" s="1144">
        <v>236</v>
      </c>
      <c r="AK536" s="704"/>
    </row>
    <row r="537" spans="1:37" ht="15" customHeight="1" x14ac:dyDescent="0.25">
      <c r="A537" s="1115">
        <v>7</v>
      </c>
      <c r="B537" s="703" t="s">
        <v>965</v>
      </c>
      <c r="C537" s="1143" t="s">
        <v>966</v>
      </c>
      <c r="D537" s="1128" t="s">
        <v>29</v>
      </c>
      <c r="E537" s="703">
        <v>265</v>
      </c>
      <c r="F537" s="703">
        <v>87</v>
      </c>
      <c r="G537" s="1110"/>
      <c r="H537" s="1130"/>
      <c r="I537" s="1130"/>
      <c r="J537" s="367"/>
      <c r="K537" s="318"/>
      <c r="L537" s="1130"/>
      <c r="M537" s="1130"/>
      <c r="N537" s="367"/>
      <c r="O537" s="318"/>
      <c r="P537" s="1130">
        <v>10</v>
      </c>
      <c r="Q537" s="1130"/>
      <c r="R537" s="367"/>
      <c r="S537" s="1112">
        <f>SUM(P537:R537)</f>
        <v>10</v>
      </c>
      <c r="T537" s="1212"/>
      <c r="U537" s="1212"/>
      <c r="V537" s="1212"/>
      <c r="W537" s="1212"/>
      <c r="X537" s="1112">
        <f>H537+L537+P537+T537</f>
        <v>10</v>
      </c>
      <c r="Y537" s="1112"/>
      <c r="Z537" s="1112"/>
      <c r="AA537" s="1112">
        <f t="shared" si="161"/>
        <v>10</v>
      </c>
      <c r="AB537" s="1121">
        <f>(AA537*AH537/1000)/AI537</f>
        <v>3.35</v>
      </c>
      <c r="AC537" s="1121">
        <f>AA537*AJ537/1000</f>
        <v>2.36</v>
      </c>
      <c r="AD537" s="312"/>
      <c r="AE537" s="312"/>
      <c r="AF537" s="679"/>
      <c r="AG537" s="679" t="s">
        <v>308</v>
      </c>
      <c r="AH537" s="312">
        <v>335</v>
      </c>
      <c r="AI537" s="312">
        <v>1</v>
      </c>
      <c r="AJ537" s="1131">
        <v>236</v>
      </c>
      <c r="AK537" s="704"/>
    </row>
    <row r="538" spans="1:37" s="1214" customFormat="1" ht="15" customHeight="1" x14ac:dyDescent="0.25">
      <c r="A538" s="1115">
        <v>8</v>
      </c>
      <c r="B538" s="703" t="s">
        <v>965</v>
      </c>
      <c r="C538" s="1143" t="s">
        <v>967</v>
      </c>
      <c r="D538" s="1128" t="s">
        <v>29</v>
      </c>
      <c r="E538" s="703">
        <v>3100</v>
      </c>
      <c r="F538" s="703">
        <v>87</v>
      </c>
      <c r="G538" s="1110"/>
      <c r="H538" s="1130"/>
      <c r="I538" s="1130"/>
      <c r="J538" s="367"/>
      <c r="K538" s="318"/>
      <c r="L538" s="1130"/>
      <c r="M538" s="1130"/>
      <c r="N538" s="367"/>
      <c r="O538" s="318"/>
      <c r="P538" s="1130">
        <v>90</v>
      </c>
      <c r="Q538" s="1130"/>
      <c r="R538" s="367"/>
      <c r="S538" s="1112">
        <f>SUM(P538:R538)</f>
        <v>90</v>
      </c>
      <c r="T538" s="1212"/>
      <c r="U538" s="1212"/>
      <c r="V538" s="1212"/>
      <c r="W538" s="1212"/>
      <c r="X538" s="1112">
        <f>H538+L538+P538+T538</f>
        <v>90</v>
      </c>
      <c r="Y538" s="1112"/>
      <c r="Z538" s="1112"/>
      <c r="AA538" s="1112">
        <f t="shared" si="161"/>
        <v>90</v>
      </c>
      <c r="AB538" s="1121">
        <f>(AA538*AH538/1000)/AI538</f>
        <v>30.15</v>
      </c>
      <c r="AC538" s="1121">
        <f>AA538*AJ538/1000</f>
        <v>21.24</v>
      </c>
      <c r="AD538" s="312"/>
      <c r="AE538" s="312"/>
      <c r="AF538" s="679"/>
      <c r="AG538" s="679" t="s">
        <v>308</v>
      </c>
      <c r="AH538" s="312">
        <v>335</v>
      </c>
      <c r="AI538" s="312">
        <v>1</v>
      </c>
      <c r="AJ538" s="1131">
        <v>236</v>
      </c>
      <c r="AK538" s="704"/>
    </row>
    <row r="539" spans="1:37" s="1132" customFormat="1" ht="15" customHeight="1" x14ac:dyDescent="0.25">
      <c r="A539" s="325"/>
      <c r="B539" s="581"/>
      <c r="C539" s="1126" t="s">
        <v>30</v>
      </c>
      <c r="D539" s="1109" t="s">
        <v>29</v>
      </c>
      <c r="E539" s="1108"/>
      <c r="F539" s="1108"/>
      <c r="G539" s="1110"/>
      <c r="H539" s="367"/>
      <c r="I539" s="367"/>
      <c r="J539" s="367">
        <f>SUM(J531:J538)</f>
        <v>237</v>
      </c>
      <c r="K539" s="367">
        <f>SUM(K531:K538)</f>
        <v>237</v>
      </c>
      <c r="L539" s="367"/>
      <c r="M539" s="367"/>
      <c r="N539" s="367"/>
      <c r="O539" s="367"/>
      <c r="P539" s="367">
        <f>SUM(P531:P538)</f>
        <v>100</v>
      </c>
      <c r="Q539" s="367"/>
      <c r="R539" s="367">
        <f>SUM(R531:R538)</f>
        <v>34</v>
      </c>
      <c r="S539" s="367">
        <f>SUM(S531:S538)</f>
        <v>134</v>
      </c>
      <c r="T539" s="367"/>
      <c r="U539" s="367"/>
      <c r="V539" s="367"/>
      <c r="W539" s="367"/>
      <c r="X539" s="1120">
        <f>H539+L539+P539+T539</f>
        <v>100</v>
      </c>
      <c r="Y539" s="1120"/>
      <c r="Z539" s="1120">
        <f>J539+N539+R539+V539</f>
        <v>271</v>
      </c>
      <c r="AA539" s="1120">
        <f t="shared" si="161"/>
        <v>371</v>
      </c>
      <c r="AB539" s="1113">
        <f>(AA539*AH539/1000)/AI539</f>
        <v>124.285</v>
      </c>
      <c r="AC539" s="1113">
        <f>AA539*AJ539/1000</f>
        <v>87.555999999999997</v>
      </c>
      <c r="AD539" s="325"/>
      <c r="AE539" s="325"/>
      <c r="AF539" s="582"/>
      <c r="AG539" s="582"/>
      <c r="AH539" s="325">
        <v>335</v>
      </c>
      <c r="AI539" s="325">
        <v>1</v>
      </c>
      <c r="AJ539" s="741">
        <v>236</v>
      </c>
      <c r="AK539" s="1114"/>
    </row>
    <row r="540" spans="1:37" ht="15" customHeight="1" x14ac:dyDescent="0.25">
      <c r="A540" s="1115">
        <v>1</v>
      </c>
      <c r="B540" s="703" t="s">
        <v>968</v>
      </c>
      <c r="C540" s="1143" t="s">
        <v>969</v>
      </c>
      <c r="D540" s="1128" t="s">
        <v>29</v>
      </c>
      <c r="E540" s="703">
        <v>0</v>
      </c>
      <c r="F540" s="703">
        <v>0</v>
      </c>
      <c r="G540" s="703"/>
      <c r="H540" s="1112"/>
      <c r="I540" s="1112"/>
      <c r="J540" s="1112">
        <v>80</v>
      </c>
      <c r="K540" s="1112">
        <f>SUM(J540,,)</f>
        <v>80</v>
      </c>
      <c r="L540" s="1112"/>
      <c r="M540" s="1112"/>
      <c r="N540" s="1112"/>
      <c r="O540" s="1112"/>
      <c r="P540" s="1112"/>
      <c r="Q540" s="1112"/>
      <c r="R540" s="1112"/>
      <c r="S540" s="1111"/>
      <c r="T540" s="1212"/>
      <c r="U540" s="1212"/>
      <c r="V540" s="1212"/>
      <c r="W540" s="1212"/>
      <c r="X540" s="1112"/>
      <c r="Y540" s="1112"/>
      <c r="Z540" s="1112">
        <f>J540+N540+R540+V540</f>
        <v>80</v>
      </c>
      <c r="AA540" s="1112">
        <f t="shared" si="161"/>
        <v>80</v>
      </c>
      <c r="AB540" s="1121">
        <f>AH540/AI540*AA540/1000</f>
        <v>26.4</v>
      </c>
      <c r="AC540" s="1121">
        <f>AJ540*AA540/1000</f>
        <v>20.8</v>
      </c>
      <c r="AD540" s="1102"/>
      <c r="AE540" s="1102"/>
      <c r="AF540" s="1102"/>
      <c r="AG540" s="1102"/>
      <c r="AH540" s="1102">
        <v>330</v>
      </c>
      <c r="AI540" s="703">
        <v>1</v>
      </c>
      <c r="AJ540" s="1144">
        <v>260</v>
      </c>
      <c r="AK540" s="704"/>
    </row>
    <row r="541" spans="1:37" s="1132" customFormat="1" ht="15" customHeight="1" x14ac:dyDescent="0.25">
      <c r="A541" s="1134"/>
      <c r="B541" s="1135"/>
      <c r="C541" s="1136" t="s">
        <v>30</v>
      </c>
      <c r="D541" s="1109" t="s">
        <v>29</v>
      </c>
      <c r="E541" s="1119"/>
      <c r="F541" s="1119"/>
      <c r="G541" s="1119"/>
      <c r="H541" s="1120"/>
      <c r="I541" s="1120"/>
      <c r="J541" s="1120">
        <f>SUM(J540)</f>
        <v>80</v>
      </c>
      <c r="K541" s="1120">
        <f>SUM(K540)</f>
        <v>80</v>
      </c>
      <c r="L541" s="1120"/>
      <c r="M541" s="1120"/>
      <c r="N541" s="1120"/>
      <c r="O541" s="1120"/>
      <c r="P541" s="1120"/>
      <c r="Q541" s="1120"/>
      <c r="R541" s="1120"/>
      <c r="S541" s="1120"/>
      <c r="T541" s="1120"/>
      <c r="U541" s="1120"/>
      <c r="V541" s="1120"/>
      <c r="W541" s="1120"/>
      <c r="X541" s="1120"/>
      <c r="Y541" s="1120"/>
      <c r="Z541" s="1120">
        <f>J541+N541+R541+V541</f>
        <v>80</v>
      </c>
      <c r="AA541" s="1120">
        <f t="shared" si="161"/>
        <v>80</v>
      </c>
      <c r="AB541" s="1113">
        <f>AH541/AI541*AA541/1000</f>
        <v>26.4</v>
      </c>
      <c r="AC541" s="1113">
        <f>AJ541*AA541/1000</f>
        <v>20.8</v>
      </c>
      <c r="AD541" s="1196"/>
      <c r="AE541" s="1196"/>
      <c r="AF541" s="1196"/>
      <c r="AG541" s="1196"/>
      <c r="AH541" s="1196">
        <v>330</v>
      </c>
      <c r="AI541" s="1119">
        <v>1</v>
      </c>
      <c r="AJ541" s="1145">
        <v>260</v>
      </c>
      <c r="AK541" s="1114"/>
    </row>
    <row r="542" spans="1:37" ht="15" customHeight="1" x14ac:dyDescent="0.25">
      <c r="A542" s="1115">
        <v>1</v>
      </c>
      <c r="B542" s="703" t="s">
        <v>968</v>
      </c>
      <c r="C542" s="1143" t="s">
        <v>970</v>
      </c>
      <c r="D542" s="1128" t="s">
        <v>29</v>
      </c>
      <c r="E542" s="703">
        <v>0</v>
      </c>
      <c r="F542" s="703">
        <v>0</v>
      </c>
      <c r="G542" s="703"/>
      <c r="H542" s="1112"/>
      <c r="I542" s="1112"/>
      <c r="J542" s="1112"/>
      <c r="K542" s="1112"/>
      <c r="L542" s="1112"/>
      <c r="M542" s="1112"/>
      <c r="N542" s="1112"/>
      <c r="O542" s="1112"/>
      <c r="P542" s="1112"/>
      <c r="Q542" s="1112"/>
      <c r="R542" s="1112">
        <v>1</v>
      </c>
      <c r="S542" s="1111">
        <f>SUM(P542:R542)</f>
        <v>1</v>
      </c>
      <c r="T542" s="1212"/>
      <c r="U542" s="1212"/>
      <c r="V542" s="1212"/>
      <c r="W542" s="1212"/>
      <c r="X542" s="1112"/>
      <c r="Y542" s="1112"/>
      <c r="Z542" s="1112">
        <f>J542+N542+R542+V542</f>
        <v>1</v>
      </c>
      <c r="AA542" s="1112">
        <f t="shared" si="161"/>
        <v>1</v>
      </c>
      <c r="AB542" s="1121">
        <f>AH542/AI542*AA542/1000</f>
        <v>0.33</v>
      </c>
      <c r="AC542" s="1121">
        <f>AJ542*AA542/1000</f>
        <v>0.26</v>
      </c>
      <c r="AD542" s="1102"/>
      <c r="AE542" s="1102"/>
      <c r="AF542" s="1102"/>
      <c r="AG542" s="1102"/>
      <c r="AH542" s="1102">
        <v>330</v>
      </c>
      <c r="AI542" s="703">
        <v>1</v>
      </c>
      <c r="AJ542" s="1144">
        <v>260</v>
      </c>
      <c r="AK542" s="704"/>
    </row>
    <row r="543" spans="1:37" s="1132" customFormat="1" ht="15" customHeight="1" x14ac:dyDescent="0.25">
      <c r="A543" s="1134"/>
      <c r="B543" s="1135"/>
      <c r="C543" s="1136" t="s">
        <v>30</v>
      </c>
      <c r="D543" s="1109" t="s">
        <v>29</v>
      </c>
      <c r="E543" s="1119"/>
      <c r="F543" s="1119"/>
      <c r="G543" s="1119"/>
      <c r="H543" s="1120"/>
      <c r="I543" s="1120"/>
      <c r="J543" s="1120"/>
      <c r="K543" s="1120"/>
      <c r="L543" s="1120"/>
      <c r="M543" s="1120"/>
      <c r="N543" s="1120"/>
      <c r="O543" s="1120"/>
      <c r="P543" s="1120"/>
      <c r="Q543" s="1120"/>
      <c r="R543" s="1120">
        <f>SUM(R542)</f>
        <v>1</v>
      </c>
      <c r="S543" s="1120">
        <f>SUM(S542)</f>
        <v>1</v>
      </c>
      <c r="T543" s="1120"/>
      <c r="U543" s="1120"/>
      <c r="V543" s="1120"/>
      <c r="W543" s="1120"/>
      <c r="X543" s="1120"/>
      <c r="Y543" s="1120"/>
      <c r="Z543" s="1120">
        <f>J543+N543+R543+V543</f>
        <v>1</v>
      </c>
      <c r="AA543" s="1120">
        <f t="shared" si="161"/>
        <v>1</v>
      </c>
      <c r="AB543" s="1113">
        <f>AH543/AI543*AA543/1000</f>
        <v>0.33</v>
      </c>
      <c r="AC543" s="1113">
        <f>AJ543*AA543/1000</f>
        <v>0.26</v>
      </c>
      <c r="AD543" s="1196"/>
      <c r="AE543" s="1196"/>
      <c r="AF543" s="1196"/>
      <c r="AG543" s="1196"/>
      <c r="AH543" s="1196">
        <v>330</v>
      </c>
      <c r="AI543" s="1119">
        <v>1</v>
      </c>
      <c r="AJ543" s="1145">
        <v>260</v>
      </c>
      <c r="AK543" s="1114"/>
    </row>
    <row r="544" spans="1:37" ht="15" customHeight="1" x14ac:dyDescent="0.25">
      <c r="A544" s="312">
        <v>1</v>
      </c>
      <c r="B544" s="314" t="s">
        <v>971</v>
      </c>
      <c r="C544" s="1117" t="s">
        <v>972</v>
      </c>
      <c r="D544" s="1128" t="s">
        <v>29</v>
      </c>
      <c r="E544" s="1129">
        <v>17</v>
      </c>
      <c r="F544" s="1129">
        <v>72</v>
      </c>
      <c r="G544" s="1110"/>
      <c r="H544" s="1130"/>
      <c r="I544" s="1130"/>
      <c r="J544" s="367"/>
      <c r="K544" s="318"/>
      <c r="L544" s="1130"/>
      <c r="M544" s="1130"/>
      <c r="N544" s="367"/>
      <c r="O544" s="318"/>
      <c r="P544" s="1130">
        <v>1</v>
      </c>
      <c r="Q544" s="1130"/>
      <c r="R544" s="367"/>
      <c r="S544" s="318">
        <f>SUM(P544:R544)</f>
        <v>1</v>
      </c>
      <c r="T544" s="1212"/>
      <c r="U544" s="1212"/>
      <c r="V544" s="1212"/>
      <c r="W544" s="1212"/>
      <c r="X544" s="1112">
        <f>H544+L544+P544</f>
        <v>1</v>
      </c>
      <c r="Y544" s="1112"/>
      <c r="Z544" s="1112"/>
      <c r="AA544" s="1112">
        <f t="shared" si="161"/>
        <v>1</v>
      </c>
      <c r="AB544" s="1121">
        <f>(AA544*AH544/1000)/AI544</f>
        <v>0.64</v>
      </c>
      <c r="AC544" s="1121">
        <f>AA544*AJ544/1000</f>
        <v>0.50900000000000001</v>
      </c>
      <c r="AD544" s="312"/>
      <c r="AE544" s="312"/>
      <c r="AF544" s="679"/>
      <c r="AG544" s="679" t="s">
        <v>308</v>
      </c>
      <c r="AH544" s="312">
        <v>640</v>
      </c>
      <c r="AI544" s="312">
        <v>1</v>
      </c>
      <c r="AJ544" s="1131">
        <v>509</v>
      </c>
      <c r="AK544" s="704"/>
    </row>
    <row r="545" spans="1:37" s="1132" customFormat="1" ht="15" customHeight="1" x14ac:dyDescent="0.25">
      <c r="A545" s="325"/>
      <c r="B545" s="581"/>
      <c r="C545" s="1126" t="s">
        <v>30</v>
      </c>
      <c r="D545" s="1109" t="s">
        <v>29</v>
      </c>
      <c r="E545" s="1108"/>
      <c r="F545" s="1108"/>
      <c r="G545" s="1110"/>
      <c r="H545" s="1111"/>
      <c r="I545" s="1111"/>
      <c r="J545" s="1111"/>
      <c r="K545" s="1111"/>
      <c r="L545" s="1111"/>
      <c r="M545" s="1111"/>
      <c r="N545" s="1111"/>
      <c r="O545" s="1111"/>
      <c r="P545" s="1111">
        <f>SUM(P544)</f>
        <v>1</v>
      </c>
      <c r="Q545" s="1111"/>
      <c r="R545" s="1111"/>
      <c r="S545" s="1111">
        <f>SUM(S544)</f>
        <v>1</v>
      </c>
      <c r="T545" s="1111"/>
      <c r="U545" s="1111"/>
      <c r="V545" s="1111"/>
      <c r="W545" s="1111"/>
      <c r="X545" s="1120">
        <f>H545+L545+P545</f>
        <v>1</v>
      </c>
      <c r="Y545" s="1120"/>
      <c r="Z545" s="1120"/>
      <c r="AA545" s="1120">
        <f t="shared" si="161"/>
        <v>1</v>
      </c>
      <c r="AB545" s="1113">
        <f>(AA545*AH545/1000)/AI545</f>
        <v>0.64</v>
      </c>
      <c r="AC545" s="1113">
        <f>AA545*AJ545/1000</f>
        <v>0.50900000000000001</v>
      </c>
      <c r="AD545" s="325"/>
      <c r="AE545" s="325"/>
      <c r="AF545" s="582"/>
      <c r="AG545" s="582"/>
      <c r="AH545" s="325">
        <v>640</v>
      </c>
      <c r="AI545" s="325">
        <v>1</v>
      </c>
      <c r="AJ545" s="741">
        <v>509</v>
      </c>
      <c r="AK545" s="1114"/>
    </row>
    <row r="546" spans="1:37" ht="15" customHeight="1" x14ac:dyDescent="0.25">
      <c r="A546" s="312">
        <v>1</v>
      </c>
      <c r="B546" s="581"/>
      <c r="C546" s="1117" t="s">
        <v>973</v>
      </c>
      <c r="D546" s="1128" t="s">
        <v>29</v>
      </c>
      <c r="E546" s="1129">
        <v>106</v>
      </c>
      <c r="F546" s="1129">
        <v>80</v>
      </c>
      <c r="G546" s="1110"/>
      <c r="H546" s="1130"/>
      <c r="I546" s="1130"/>
      <c r="J546" s="367"/>
      <c r="K546" s="318"/>
      <c r="L546" s="1130">
        <v>4</v>
      </c>
      <c r="M546" s="1130"/>
      <c r="N546" s="367"/>
      <c r="O546" s="318">
        <f>L546+M546+N546</f>
        <v>4</v>
      </c>
      <c r="P546" s="1130"/>
      <c r="Q546" s="1130"/>
      <c r="R546" s="367"/>
      <c r="S546" s="318"/>
      <c r="T546" s="1212"/>
      <c r="U546" s="1212"/>
      <c r="V546" s="1212"/>
      <c r="W546" s="1212"/>
      <c r="X546" s="1112"/>
      <c r="Y546" s="1112"/>
      <c r="Z546" s="1112"/>
      <c r="AA546" s="1112">
        <f t="shared" si="161"/>
        <v>4</v>
      </c>
      <c r="AB546" s="1121">
        <f>(AA546*AH546/1000)/AI546</f>
        <v>2.56</v>
      </c>
      <c r="AC546" s="1121">
        <f>AA546*AJ546/1000</f>
        <v>2.036</v>
      </c>
      <c r="AD546" s="312"/>
      <c r="AE546" s="312"/>
      <c r="AF546" s="679"/>
      <c r="AG546" s="679" t="s">
        <v>308</v>
      </c>
      <c r="AH546" s="312">
        <v>640</v>
      </c>
      <c r="AI546" s="312">
        <v>1</v>
      </c>
      <c r="AJ546" s="1131">
        <v>509</v>
      </c>
      <c r="AK546" s="704"/>
    </row>
    <row r="547" spans="1:37" s="1132" customFormat="1" ht="15" customHeight="1" x14ac:dyDescent="0.25">
      <c r="A547" s="325"/>
      <c r="B547" s="581"/>
      <c r="C547" s="1126" t="s">
        <v>30</v>
      </c>
      <c r="D547" s="1109" t="s">
        <v>29</v>
      </c>
      <c r="E547" s="1108"/>
      <c r="F547" s="1108"/>
      <c r="G547" s="1110"/>
      <c r="H547" s="1111"/>
      <c r="I547" s="1111"/>
      <c r="J547" s="1111"/>
      <c r="K547" s="1111"/>
      <c r="L547" s="1111">
        <f>SUM(L546:L546)</f>
        <v>4</v>
      </c>
      <c r="M547" s="1111"/>
      <c r="N547" s="1111"/>
      <c r="O547" s="1111">
        <f>SUM(O546:O546)</f>
        <v>4</v>
      </c>
      <c r="P547" s="1111"/>
      <c r="Q547" s="1111"/>
      <c r="R547" s="1111"/>
      <c r="S547" s="1111"/>
      <c r="T547" s="1111"/>
      <c r="U547" s="1111"/>
      <c r="V547" s="1111"/>
      <c r="W547" s="1111"/>
      <c r="X547" s="1120"/>
      <c r="Y547" s="1120"/>
      <c r="Z547" s="1120"/>
      <c r="AA547" s="1120">
        <f t="shared" si="161"/>
        <v>4</v>
      </c>
      <c r="AB547" s="1113">
        <f>(AA547*AH547/1000)/AI547</f>
        <v>2.56</v>
      </c>
      <c r="AC547" s="1113">
        <f>AA547*AJ547/1000</f>
        <v>2.036</v>
      </c>
      <c r="AD547" s="325"/>
      <c r="AE547" s="325"/>
      <c r="AF547" s="582"/>
      <c r="AG547" s="582"/>
      <c r="AH547" s="325">
        <v>640</v>
      </c>
      <c r="AI547" s="325">
        <v>1</v>
      </c>
      <c r="AJ547" s="741">
        <v>509</v>
      </c>
      <c r="AK547" s="1114"/>
    </row>
    <row r="548" spans="1:37" ht="15" customHeight="1" x14ac:dyDescent="0.25">
      <c r="A548" s="1115">
        <v>1</v>
      </c>
      <c r="B548" s="1143"/>
      <c r="C548" s="1143" t="s">
        <v>974</v>
      </c>
      <c r="D548" s="1128" t="s">
        <v>29</v>
      </c>
      <c r="E548" s="703">
        <v>15</v>
      </c>
      <c r="F548" s="703">
        <v>89</v>
      </c>
      <c r="G548" s="703"/>
      <c r="H548" s="1112"/>
      <c r="I548" s="1112"/>
      <c r="J548" s="1112"/>
      <c r="K548" s="1112"/>
      <c r="L548" s="1112"/>
      <c r="M548" s="1112"/>
      <c r="N548" s="1112"/>
      <c r="O548" s="1112"/>
      <c r="P548" s="1112">
        <v>6</v>
      </c>
      <c r="Q548" s="1112"/>
      <c r="R548" s="1112"/>
      <c r="S548" s="1112">
        <f>SUM(P548:R548)</f>
        <v>6</v>
      </c>
      <c r="T548" s="1212"/>
      <c r="U548" s="1212"/>
      <c r="V548" s="1212"/>
      <c r="W548" s="1212"/>
      <c r="X548" s="1112">
        <f>H548+L548+P548</f>
        <v>6</v>
      </c>
      <c r="Y548" s="1112"/>
      <c r="Z548" s="1112">
        <f t="shared" ref="Z548:Z553" si="166">J548+N548+R548+V548</f>
        <v>0</v>
      </c>
      <c r="AA548" s="1112">
        <f t="shared" si="161"/>
        <v>6</v>
      </c>
      <c r="AB548" s="1121">
        <f t="shared" ref="AB548:AB572" si="167">AH548/AI548*AA548/1000</f>
        <v>3.6</v>
      </c>
      <c r="AC548" s="1121">
        <f t="shared" ref="AC548:AC572" si="168">AJ548*AA548/1000</f>
        <v>3.1080000000000001</v>
      </c>
      <c r="AD548" s="1142"/>
      <c r="AE548" s="1142"/>
      <c r="AF548" s="1142"/>
      <c r="AG548" s="1142"/>
      <c r="AH548" s="1129">
        <v>600</v>
      </c>
      <c r="AI548" s="703">
        <v>1</v>
      </c>
      <c r="AJ548" s="1144">
        <v>518</v>
      </c>
      <c r="AK548" s="1142"/>
    </row>
    <row r="549" spans="1:37" ht="15" customHeight="1" x14ac:dyDescent="0.25">
      <c r="A549" s="1115">
        <v>2</v>
      </c>
      <c r="B549" s="1143"/>
      <c r="C549" s="1143" t="s">
        <v>974</v>
      </c>
      <c r="D549" s="1128" t="s">
        <v>29</v>
      </c>
      <c r="E549" s="703">
        <v>18</v>
      </c>
      <c r="F549" s="703">
        <v>89</v>
      </c>
      <c r="G549" s="703"/>
      <c r="H549" s="1112"/>
      <c r="I549" s="1112"/>
      <c r="J549" s="1112"/>
      <c r="K549" s="1112"/>
      <c r="L549" s="1112"/>
      <c r="M549" s="1112"/>
      <c r="N549" s="1112"/>
      <c r="O549" s="1112"/>
      <c r="P549" s="1112">
        <v>6</v>
      </c>
      <c r="Q549" s="1112"/>
      <c r="R549" s="1112"/>
      <c r="S549" s="1112">
        <f>SUM(P549:R549)</f>
        <v>6</v>
      </c>
      <c r="T549" s="1212"/>
      <c r="U549" s="1212"/>
      <c r="V549" s="1212"/>
      <c r="W549" s="1212"/>
      <c r="X549" s="1112">
        <f>H549+L549+P549</f>
        <v>6</v>
      </c>
      <c r="Y549" s="1112"/>
      <c r="Z549" s="1112">
        <f t="shared" si="166"/>
        <v>0</v>
      </c>
      <c r="AA549" s="1112">
        <f t="shared" si="161"/>
        <v>6</v>
      </c>
      <c r="AB549" s="1121">
        <f t="shared" si="167"/>
        <v>3.6</v>
      </c>
      <c r="AC549" s="1121">
        <f t="shared" si="168"/>
        <v>3.1080000000000001</v>
      </c>
      <c r="AD549" s="1142"/>
      <c r="AE549" s="1142"/>
      <c r="AF549" s="1142"/>
      <c r="AG549" s="1142"/>
      <c r="AH549" s="1129">
        <v>600</v>
      </c>
      <c r="AI549" s="703">
        <v>1</v>
      </c>
      <c r="AJ549" s="1144">
        <v>518</v>
      </c>
      <c r="AK549" s="1142"/>
    </row>
    <row r="550" spans="1:37" s="1132" customFormat="1" ht="15" customHeight="1" x14ac:dyDescent="0.25">
      <c r="A550" s="1134"/>
      <c r="B550" s="1135"/>
      <c r="C550" s="1136" t="s">
        <v>30</v>
      </c>
      <c r="D550" s="1109" t="s">
        <v>29</v>
      </c>
      <c r="E550" s="1119"/>
      <c r="F550" s="1119"/>
      <c r="G550" s="1119"/>
      <c r="H550" s="1120"/>
      <c r="I550" s="1120"/>
      <c r="J550" s="1120"/>
      <c r="K550" s="1120"/>
      <c r="L550" s="1120"/>
      <c r="M550" s="1120"/>
      <c r="N550" s="1120"/>
      <c r="O550" s="1120"/>
      <c r="P550" s="1120">
        <f>SUM(P548:P549)</f>
        <v>12</v>
      </c>
      <c r="Q550" s="1120"/>
      <c r="R550" s="1120"/>
      <c r="S550" s="1120">
        <f>SUM(P550:R550)</f>
        <v>12</v>
      </c>
      <c r="T550" s="1120"/>
      <c r="U550" s="1120"/>
      <c r="V550" s="1120"/>
      <c r="W550" s="1120"/>
      <c r="X550" s="1120">
        <f>H550+L550+P550</f>
        <v>12</v>
      </c>
      <c r="Y550" s="1120"/>
      <c r="Z550" s="1120">
        <f t="shared" si="166"/>
        <v>0</v>
      </c>
      <c r="AA550" s="1120">
        <f t="shared" si="161"/>
        <v>12</v>
      </c>
      <c r="AB550" s="1113">
        <f t="shared" si="167"/>
        <v>7.2</v>
      </c>
      <c r="AC550" s="1113">
        <f t="shared" si="168"/>
        <v>6.2160000000000002</v>
      </c>
      <c r="AD550" s="1122"/>
      <c r="AE550" s="1122"/>
      <c r="AF550" s="1122"/>
      <c r="AG550" s="1122"/>
      <c r="AH550" s="1108">
        <v>600</v>
      </c>
      <c r="AI550" s="1119">
        <v>1</v>
      </c>
      <c r="AJ550" s="1145">
        <v>518</v>
      </c>
      <c r="AK550" s="1122"/>
    </row>
    <row r="551" spans="1:37" ht="15" customHeight="1" x14ac:dyDescent="0.25">
      <c r="A551" s="1115">
        <v>1</v>
      </c>
      <c r="B551" s="1143"/>
      <c r="C551" s="1143" t="s">
        <v>975</v>
      </c>
      <c r="D551" s="1128" t="s">
        <v>29</v>
      </c>
      <c r="E551" s="703" t="s">
        <v>976</v>
      </c>
      <c r="F551" s="703">
        <v>76</v>
      </c>
      <c r="G551" s="703"/>
      <c r="H551" s="1112"/>
      <c r="I551" s="1112"/>
      <c r="J551" s="1112">
        <v>27</v>
      </c>
      <c r="K551" s="1112">
        <f>SUM(J551,,)</f>
        <v>27</v>
      </c>
      <c r="L551" s="1112"/>
      <c r="M551" s="1112"/>
      <c r="N551" s="1112"/>
      <c r="O551" s="1112"/>
      <c r="P551" s="1112"/>
      <c r="Q551" s="1112"/>
      <c r="R551" s="1112"/>
      <c r="S551" s="1112"/>
      <c r="T551" s="1212"/>
      <c r="U551" s="1212"/>
      <c r="V551" s="1212"/>
      <c r="W551" s="1212"/>
      <c r="X551" s="1112"/>
      <c r="Y551" s="1112"/>
      <c r="Z551" s="1112">
        <f t="shared" si="166"/>
        <v>27</v>
      </c>
      <c r="AA551" s="1112">
        <f t="shared" si="161"/>
        <v>27</v>
      </c>
      <c r="AB551" s="1121">
        <f t="shared" si="167"/>
        <v>16.2</v>
      </c>
      <c r="AC551" s="1121">
        <f t="shared" si="168"/>
        <v>13.986000000000001</v>
      </c>
      <c r="AD551" s="1142"/>
      <c r="AE551" s="1142"/>
      <c r="AF551" s="1142"/>
      <c r="AG551" s="1142"/>
      <c r="AH551" s="1129">
        <v>600</v>
      </c>
      <c r="AI551" s="703">
        <v>1</v>
      </c>
      <c r="AJ551" s="1144">
        <v>518</v>
      </c>
      <c r="AK551" s="1142"/>
    </row>
    <row r="552" spans="1:37" ht="15" customHeight="1" x14ac:dyDescent="0.25">
      <c r="A552" s="1115">
        <v>2</v>
      </c>
      <c r="B552" s="1143"/>
      <c r="C552" s="1143" t="s">
        <v>975</v>
      </c>
      <c r="D552" s="1128" t="s">
        <v>29</v>
      </c>
      <c r="E552" s="703">
        <v>26</v>
      </c>
      <c r="F552" s="703">
        <v>76</v>
      </c>
      <c r="G552" s="703"/>
      <c r="H552" s="1112"/>
      <c r="I552" s="1112"/>
      <c r="J552" s="1112">
        <v>1</v>
      </c>
      <c r="K552" s="1112">
        <f>SUM(J552,,)</f>
        <v>1</v>
      </c>
      <c r="L552" s="1112"/>
      <c r="M552" s="1112"/>
      <c r="N552" s="1112"/>
      <c r="O552" s="1112"/>
      <c r="P552" s="1112"/>
      <c r="Q552" s="1112"/>
      <c r="R552" s="1112"/>
      <c r="S552" s="1112"/>
      <c r="T552" s="1212"/>
      <c r="U552" s="1212"/>
      <c r="V552" s="1212"/>
      <c r="W552" s="1212"/>
      <c r="X552" s="1112"/>
      <c r="Y552" s="1112"/>
      <c r="Z552" s="1112">
        <f t="shared" si="166"/>
        <v>1</v>
      </c>
      <c r="AA552" s="1112">
        <f t="shared" si="161"/>
        <v>1</v>
      </c>
      <c r="AB552" s="1121">
        <f t="shared" si="167"/>
        <v>0.6</v>
      </c>
      <c r="AC552" s="1121">
        <f t="shared" si="168"/>
        <v>0.51800000000000002</v>
      </c>
      <c r="AD552" s="1142"/>
      <c r="AE552" s="1142"/>
      <c r="AF552" s="1142"/>
      <c r="AG552" s="1142"/>
      <c r="AH552" s="1129">
        <v>600</v>
      </c>
      <c r="AI552" s="703">
        <v>1</v>
      </c>
      <c r="AJ552" s="1144">
        <v>518</v>
      </c>
      <c r="AK552" s="1142"/>
    </row>
    <row r="553" spans="1:37" s="1132" customFormat="1" ht="15" customHeight="1" x14ac:dyDescent="0.25">
      <c r="A553" s="1134"/>
      <c r="B553" s="1135"/>
      <c r="C553" s="1136" t="s">
        <v>30</v>
      </c>
      <c r="D553" s="1109" t="s">
        <v>29</v>
      </c>
      <c r="E553" s="1119"/>
      <c r="F553" s="1119"/>
      <c r="G553" s="1119"/>
      <c r="H553" s="1120"/>
      <c r="I553" s="1120"/>
      <c r="J553" s="1120">
        <f>SUM(J551:J552)</f>
        <v>28</v>
      </c>
      <c r="K553" s="1120">
        <f>SUM(K551:K552)</f>
        <v>28</v>
      </c>
      <c r="L553" s="1120"/>
      <c r="M553" s="1120"/>
      <c r="N553" s="1120"/>
      <c r="O553" s="1120"/>
      <c r="P553" s="1120"/>
      <c r="Q553" s="1120"/>
      <c r="R553" s="1120"/>
      <c r="S553" s="1120"/>
      <c r="T553" s="1120"/>
      <c r="U553" s="1120"/>
      <c r="V553" s="1120"/>
      <c r="W553" s="1120"/>
      <c r="X553" s="1120"/>
      <c r="Y553" s="1120"/>
      <c r="Z553" s="1120">
        <f t="shared" si="166"/>
        <v>28</v>
      </c>
      <c r="AA553" s="1120">
        <f t="shared" si="161"/>
        <v>28</v>
      </c>
      <c r="AB553" s="1113">
        <f t="shared" si="167"/>
        <v>16.8</v>
      </c>
      <c r="AC553" s="1113">
        <f t="shared" si="168"/>
        <v>14.504</v>
      </c>
      <c r="AD553" s="1122"/>
      <c r="AE553" s="1122"/>
      <c r="AF553" s="1122"/>
      <c r="AG553" s="1122"/>
      <c r="AH553" s="1108">
        <v>600</v>
      </c>
      <c r="AI553" s="1119">
        <v>1</v>
      </c>
      <c r="AJ553" s="1145">
        <v>518</v>
      </c>
      <c r="AK553" s="1122"/>
    </row>
    <row r="554" spans="1:37" s="1214" customFormat="1" ht="15" customHeight="1" x14ac:dyDescent="0.25">
      <c r="A554" s="1115">
        <v>21</v>
      </c>
      <c r="B554" s="703" t="s">
        <v>977</v>
      </c>
      <c r="C554" s="1577" t="s">
        <v>978</v>
      </c>
      <c r="D554" s="1129" t="s">
        <v>29</v>
      </c>
      <c r="E554" s="1578">
        <v>0</v>
      </c>
      <c r="F554" s="1578">
        <v>0</v>
      </c>
      <c r="G554" s="1579"/>
      <c r="H554" s="1580"/>
      <c r="I554" s="330"/>
      <c r="J554" s="330"/>
      <c r="K554" s="318"/>
      <c r="L554" s="330"/>
      <c r="M554" s="330"/>
      <c r="N554" s="330"/>
      <c r="O554" s="318"/>
      <c r="P554" s="336"/>
      <c r="Q554" s="336"/>
      <c r="R554" s="336">
        <v>1</v>
      </c>
      <c r="S554" s="1120">
        <f t="shared" ref="S554" si="169">SUM(P554:R554)</f>
        <v>1</v>
      </c>
      <c r="T554" s="330"/>
      <c r="U554" s="330"/>
      <c r="V554" s="330"/>
      <c r="W554" s="318"/>
      <c r="X554" s="1112">
        <f t="shared" ref="X554:X555" si="170">H554+L554+P554</f>
        <v>0</v>
      </c>
      <c r="Y554" s="1112"/>
      <c r="Z554" s="1112">
        <f t="shared" ref="Z554:AA572" si="171">J554+N554+R554+V554</f>
        <v>1</v>
      </c>
      <c r="AA554" s="1112">
        <f t="shared" ref="AA554" si="172">SUM(X554:Z554)</f>
        <v>1</v>
      </c>
      <c r="AB554" s="1121">
        <f t="shared" si="167"/>
        <v>0.153</v>
      </c>
      <c r="AC554" s="1121">
        <f t="shared" si="168"/>
        <v>0.121</v>
      </c>
      <c r="AD554" s="333"/>
      <c r="AE554" s="333"/>
      <c r="AF554" s="749"/>
      <c r="AG554" s="593"/>
      <c r="AH554" s="333">
        <v>153</v>
      </c>
      <c r="AI554" s="333">
        <v>1</v>
      </c>
      <c r="AJ554" s="1103">
        <v>121</v>
      </c>
      <c r="AK554" s="593"/>
    </row>
    <row r="555" spans="1:37" s="1127" customFormat="1" ht="15" customHeight="1" x14ac:dyDescent="0.25">
      <c r="A555" s="325"/>
      <c r="B555" s="532"/>
      <c r="C555" s="1581" t="s">
        <v>30</v>
      </c>
      <c r="D555" s="1108"/>
      <c r="E555" s="1579"/>
      <c r="F555" s="1579"/>
      <c r="G555" s="1579"/>
      <c r="H555" s="367">
        <f>SUM(H554:H554)</f>
        <v>0</v>
      </c>
      <c r="I555" s="367"/>
      <c r="J555" s="367"/>
      <c r="K555" s="367">
        <f>SUM(K554:K554)</f>
        <v>0</v>
      </c>
      <c r="L555" s="367"/>
      <c r="M555" s="367"/>
      <c r="N555" s="367"/>
      <c r="O555" s="367"/>
      <c r="P555" s="367">
        <f>SUM(P554:P554)</f>
        <v>0</v>
      </c>
      <c r="Q555" s="367"/>
      <c r="R555" s="585">
        <f>SUM(R554:R554)</f>
        <v>1</v>
      </c>
      <c r="S555" s="367">
        <f>SUM(S554:S554)</f>
        <v>1</v>
      </c>
      <c r="T555" s="367"/>
      <c r="U555" s="367"/>
      <c r="V555" s="367"/>
      <c r="W555" s="367"/>
      <c r="X555" s="1120">
        <f t="shared" si="170"/>
        <v>0</v>
      </c>
      <c r="Y555" s="1120"/>
      <c r="Z555" s="1120">
        <f t="shared" si="171"/>
        <v>1</v>
      </c>
      <c r="AA555" s="1120">
        <f t="shared" si="161"/>
        <v>1</v>
      </c>
      <c r="AB555" s="1113">
        <f t="shared" si="167"/>
        <v>0.153</v>
      </c>
      <c r="AC555" s="1113">
        <f t="shared" si="168"/>
        <v>0.121</v>
      </c>
      <c r="AD555" s="406"/>
      <c r="AE555" s="406"/>
      <c r="AF555" s="1582"/>
      <c r="AG555" s="600"/>
      <c r="AH555" s="406">
        <v>153</v>
      </c>
      <c r="AI555" s="406">
        <v>1</v>
      </c>
      <c r="AJ555" s="1583">
        <v>121</v>
      </c>
      <c r="AK555" s="600"/>
    </row>
    <row r="556" spans="1:37" ht="15" customHeight="1" x14ac:dyDescent="0.25">
      <c r="A556" s="1115">
        <v>1</v>
      </c>
      <c r="B556" s="703" t="s">
        <v>979</v>
      </c>
      <c r="C556" s="1172" t="s">
        <v>980</v>
      </c>
      <c r="D556" s="1128" t="s">
        <v>29</v>
      </c>
      <c r="E556" s="703">
        <v>9</v>
      </c>
      <c r="F556" s="703">
        <v>77</v>
      </c>
      <c r="G556" s="703"/>
      <c r="H556" s="1112"/>
      <c r="I556" s="1112"/>
      <c r="J556" s="1112">
        <v>29</v>
      </c>
      <c r="K556" s="1112">
        <f t="shared" ref="K556:K563" si="173">SUM(J556,,)</f>
        <v>29</v>
      </c>
      <c r="L556" s="1112"/>
      <c r="M556" s="1112"/>
      <c r="N556" s="1112"/>
      <c r="O556" s="1112"/>
      <c r="P556" s="1112"/>
      <c r="Q556" s="1112"/>
      <c r="R556" s="1112"/>
      <c r="S556" s="1112"/>
      <c r="T556" s="1212"/>
      <c r="U556" s="1212"/>
      <c r="V556" s="1212"/>
      <c r="W556" s="1212"/>
      <c r="X556" s="1112"/>
      <c r="Y556" s="1112"/>
      <c r="Z556" s="1112">
        <f t="shared" si="171"/>
        <v>29</v>
      </c>
      <c r="AA556" s="1112">
        <f t="shared" si="161"/>
        <v>29</v>
      </c>
      <c r="AB556" s="1121">
        <f t="shared" si="167"/>
        <v>14.5</v>
      </c>
      <c r="AC556" s="1121">
        <f t="shared" si="168"/>
        <v>12.324999999999999</v>
      </c>
      <c r="AD556" s="1142"/>
      <c r="AE556" s="1142"/>
      <c r="AF556" s="1142"/>
      <c r="AG556" s="1142"/>
      <c r="AH556" s="1129">
        <v>500</v>
      </c>
      <c r="AI556" s="703">
        <v>1</v>
      </c>
      <c r="AJ556" s="1144">
        <v>425</v>
      </c>
      <c r="AK556" s="1142"/>
    </row>
    <row r="557" spans="1:37" ht="15" customHeight="1" x14ac:dyDescent="0.25">
      <c r="A557" s="1115">
        <v>2</v>
      </c>
      <c r="B557" s="703" t="s">
        <v>979</v>
      </c>
      <c r="C557" s="1172" t="s">
        <v>980</v>
      </c>
      <c r="D557" s="1128" t="s">
        <v>29</v>
      </c>
      <c r="E557" s="703">
        <v>26</v>
      </c>
      <c r="F557" s="703">
        <v>77</v>
      </c>
      <c r="G557" s="703"/>
      <c r="H557" s="1112"/>
      <c r="I557" s="1112"/>
      <c r="J557" s="1112">
        <v>2</v>
      </c>
      <c r="K557" s="1112">
        <f t="shared" si="173"/>
        <v>2</v>
      </c>
      <c r="L557" s="1112"/>
      <c r="M557" s="1112"/>
      <c r="N557" s="1112"/>
      <c r="O557" s="1112"/>
      <c r="P557" s="1112"/>
      <c r="Q557" s="1112"/>
      <c r="R557" s="1112"/>
      <c r="S557" s="1112"/>
      <c r="T557" s="1212"/>
      <c r="U557" s="1212"/>
      <c r="V557" s="1212"/>
      <c r="W557" s="1212"/>
      <c r="X557" s="1112"/>
      <c r="Y557" s="1112"/>
      <c r="Z557" s="1112">
        <f t="shared" si="171"/>
        <v>2</v>
      </c>
      <c r="AA557" s="1112">
        <f t="shared" si="161"/>
        <v>2</v>
      </c>
      <c r="AB557" s="1121">
        <f t="shared" si="167"/>
        <v>1</v>
      </c>
      <c r="AC557" s="1121">
        <f t="shared" si="168"/>
        <v>0.85</v>
      </c>
      <c r="AD557" s="1142"/>
      <c r="AE557" s="1142"/>
      <c r="AF557" s="1142"/>
      <c r="AG557" s="1142"/>
      <c r="AH557" s="1129">
        <v>500</v>
      </c>
      <c r="AI557" s="703">
        <v>1</v>
      </c>
      <c r="AJ557" s="1144">
        <v>425</v>
      </c>
      <c r="AK557" s="1142"/>
    </row>
    <row r="558" spans="1:37" ht="15" customHeight="1" x14ac:dyDescent="0.25">
      <c r="A558" s="1115">
        <v>3</v>
      </c>
      <c r="B558" s="703" t="s">
        <v>979</v>
      </c>
      <c r="C558" s="1172" t="s">
        <v>980</v>
      </c>
      <c r="D558" s="1128" t="s">
        <v>29</v>
      </c>
      <c r="E558" s="703">
        <v>1</v>
      </c>
      <c r="F558" s="703">
        <v>78</v>
      </c>
      <c r="G558" s="703"/>
      <c r="H558" s="1112"/>
      <c r="I558" s="1112"/>
      <c r="J558" s="1112">
        <v>3</v>
      </c>
      <c r="K558" s="1112">
        <f t="shared" si="173"/>
        <v>3</v>
      </c>
      <c r="L558" s="1112"/>
      <c r="M558" s="1112"/>
      <c r="N558" s="1112"/>
      <c r="O558" s="1112"/>
      <c r="P558" s="1112"/>
      <c r="Q558" s="1112"/>
      <c r="R558" s="1112"/>
      <c r="S558" s="1112"/>
      <c r="T558" s="1212"/>
      <c r="U558" s="1212"/>
      <c r="V558" s="1212"/>
      <c r="W558" s="1212"/>
      <c r="X558" s="1112"/>
      <c r="Y558" s="1112"/>
      <c r="Z558" s="1112">
        <f t="shared" si="171"/>
        <v>3</v>
      </c>
      <c r="AA558" s="1112">
        <f t="shared" si="161"/>
        <v>3</v>
      </c>
      <c r="AB558" s="1121">
        <f t="shared" si="167"/>
        <v>1.5</v>
      </c>
      <c r="AC558" s="1121">
        <f t="shared" si="168"/>
        <v>1.2749999999999999</v>
      </c>
      <c r="AD558" s="1142"/>
      <c r="AE558" s="1142"/>
      <c r="AF558" s="1142"/>
      <c r="AG558" s="1142"/>
      <c r="AH558" s="1129">
        <v>500</v>
      </c>
      <c r="AI558" s="703">
        <v>1</v>
      </c>
      <c r="AJ558" s="1144">
        <v>425</v>
      </c>
      <c r="AK558" s="1142"/>
    </row>
    <row r="559" spans="1:37" ht="15" customHeight="1" x14ac:dyDescent="0.25">
      <c r="A559" s="1115">
        <v>4</v>
      </c>
      <c r="B559" s="703" t="s">
        <v>979</v>
      </c>
      <c r="C559" s="1172" t="s">
        <v>980</v>
      </c>
      <c r="D559" s="1128" t="s">
        <v>29</v>
      </c>
      <c r="E559" s="703">
        <v>9</v>
      </c>
      <c r="F559" s="703">
        <v>78</v>
      </c>
      <c r="G559" s="703"/>
      <c r="H559" s="1112"/>
      <c r="I559" s="1112"/>
      <c r="J559" s="1112">
        <v>6</v>
      </c>
      <c r="K559" s="1112">
        <f t="shared" si="173"/>
        <v>6</v>
      </c>
      <c r="L559" s="1112"/>
      <c r="M559" s="1112"/>
      <c r="N559" s="1112"/>
      <c r="O559" s="1112"/>
      <c r="P559" s="1112"/>
      <c r="Q559" s="1112"/>
      <c r="R559" s="1112"/>
      <c r="S559" s="1112"/>
      <c r="T559" s="1212"/>
      <c r="U559" s="1212"/>
      <c r="V559" s="1212"/>
      <c r="W559" s="1212"/>
      <c r="X559" s="1112"/>
      <c r="Y559" s="1112"/>
      <c r="Z559" s="1112">
        <f t="shared" si="171"/>
        <v>6</v>
      </c>
      <c r="AA559" s="1112">
        <f t="shared" si="161"/>
        <v>6</v>
      </c>
      <c r="AB559" s="1121">
        <f t="shared" si="167"/>
        <v>3</v>
      </c>
      <c r="AC559" s="1121">
        <f t="shared" si="168"/>
        <v>2.5499999999999998</v>
      </c>
      <c r="AD559" s="1142"/>
      <c r="AE559" s="1142"/>
      <c r="AF559" s="1142"/>
      <c r="AG559" s="1142"/>
      <c r="AH559" s="1129">
        <v>500</v>
      </c>
      <c r="AI559" s="703">
        <v>1</v>
      </c>
      <c r="AJ559" s="1144">
        <v>425</v>
      </c>
      <c r="AK559" s="1142"/>
    </row>
    <row r="560" spans="1:37" ht="15" customHeight="1" x14ac:dyDescent="0.25">
      <c r="A560" s="1115">
        <v>5</v>
      </c>
      <c r="B560" s="703" t="s">
        <v>979</v>
      </c>
      <c r="C560" s="1172" t="s">
        <v>980</v>
      </c>
      <c r="D560" s="1128" t="s">
        <v>29</v>
      </c>
      <c r="E560" s="703">
        <v>42</v>
      </c>
      <c r="F560" s="703">
        <v>78</v>
      </c>
      <c r="G560" s="703"/>
      <c r="H560" s="1112"/>
      <c r="I560" s="1112"/>
      <c r="J560" s="1112">
        <v>3</v>
      </c>
      <c r="K560" s="1112">
        <f t="shared" si="173"/>
        <v>3</v>
      </c>
      <c r="L560" s="1112"/>
      <c r="M560" s="1112"/>
      <c r="N560" s="1112"/>
      <c r="O560" s="1112"/>
      <c r="P560" s="1112"/>
      <c r="Q560" s="1112"/>
      <c r="R560" s="1112"/>
      <c r="S560" s="1112"/>
      <c r="T560" s="1212"/>
      <c r="U560" s="1212"/>
      <c r="V560" s="1212"/>
      <c r="W560" s="1212"/>
      <c r="X560" s="1112"/>
      <c r="Y560" s="1112"/>
      <c r="Z560" s="1112">
        <f t="shared" si="171"/>
        <v>3</v>
      </c>
      <c r="AA560" s="1112">
        <f t="shared" si="161"/>
        <v>3</v>
      </c>
      <c r="AB560" s="1121">
        <f t="shared" si="167"/>
        <v>1.5</v>
      </c>
      <c r="AC560" s="1121">
        <f t="shared" si="168"/>
        <v>1.2749999999999999</v>
      </c>
      <c r="AD560" s="1142"/>
      <c r="AE560" s="1142"/>
      <c r="AF560" s="1142"/>
      <c r="AG560" s="1142"/>
      <c r="AH560" s="1129">
        <v>500</v>
      </c>
      <c r="AI560" s="703">
        <v>1</v>
      </c>
      <c r="AJ560" s="1144">
        <v>425</v>
      </c>
      <c r="AK560" s="1142"/>
    </row>
    <row r="561" spans="1:37" ht="15" customHeight="1" x14ac:dyDescent="0.25">
      <c r="A561" s="1115">
        <v>6</v>
      </c>
      <c r="B561" s="703" t="s">
        <v>979</v>
      </c>
      <c r="C561" s="1172" t="s">
        <v>980</v>
      </c>
      <c r="D561" s="1128" t="s">
        <v>29</v>
      </c>
      <c r="E561" s="703">
        <v>20</v>
      </c>
      <c r="F561" s="703">
        <v>81</v>
      </c>
      <c r="G561" s="703"/>
      <c r="H561" s="1112"/>
      <c r="I561" s="1112"/>
      <c r="J561" s="1112">
        <v>4</v>
      </c>
      <c r="K561" s="1112">
        <f t="shared" si="173"/>
        <v>4</v>
      </c>
      <c r="L561" s="1112"/>
      <c r="M561" s="1112"/>
      <c r="N561" s="1112"/>
      <c r="O561" s="1112"/>
      <c r="P561" s="1112"/>
      <c r="Q561" s="1112"/>
      <c r="R561" s="1112"/>
      <c r="S561" s="1112"/>
      <c r="T561" s="1212"/>
      <c r="U561" s="1212"/>
      <c r="V561" s="1212"/>
      <c r="W561" s="1212"/>
      <c r="X561" s="1112"/>
      <c r="Y561" s="1112"/>
      <c r="Z561" s="1112">
        <f t="shared" si="171"/>
        <v>4</v>
      </c>
      <c r="AA561" s="1112">
        <f t="shared" si="161"/>
        <v>4</v>
      </c>
      <c r="AB561" s="1121">
        <f t="shared" si="167"/>
        <v>2</v>
      </c>
      <c r="AC561" s="1121">
        <f t="shared" si="168"/>
        <v>1.7</v>
      </c>
      <c r="AD561" s="1142"/>
      <c r="AE561" s="1142"/>
      <c r="AF561" s="1142"/>
      <c r="AG561" s="1142"/>
      <c r="AH561" s="1129">
        <v>500</v>
      </c>
      <c r="AI561" s="703">
        <v>1</v>
      </c>
      <c r="AJ561" s="1144">
        <v>425</v>
      </c>
      <c r="AK561" s="1142"/>
    </row>
    <row r="562" spans="1:37" ht="15" customHeight="1" x14ac:dyDescent="0.25">
      <c r="A562" s="1115">
        <v>7</v>
      </c>
      <c r="B562" s="703" t="s">
        <v>979</v>
      </c>
      <c r="C562" s="1172" t="s">
        <v>980</v>
      </c>
      <c r="D562" s="1128" t="s">
        <v>29</v>
      </c>
      <c r="E562" s="703">
        <v>21</v>
      </c>
      <c r="F562" s="703">
        <v>81</v>
      </c>
      <c r="G562" s="703"/>
      <c r="H562" s="1112"/>
      <c r="I562" s="1112"/>
      <c r="J562" s="1112">
        <v>30</v>
      </c>
      <c r="K562" s="1112">
        <f t="shared" si="173"/>
        <v>30</v>
      </c>
      <c r="L562" s="1112"/>
      <c r="M562" s="1112"/>
      <c r="N562" s="1112"/>
      <c r="O562" s="1112"/>
      <c r="P562" s="1112"/>
      <c r="Q562" s="1112"/>
      <c r="R562" s="1112"/>
      <c r="S562" s="1112"/>
      <c r="T562" s="1212"/>
      <c r="U562" s="1212"/>
      <c r="V562" s="1212"/>
      <c r="W562" s="1212"/>
      <c r="X562" s="1112"/>
      <c r="Y562" s="1112"/>
      <c r="Z562" s="1112">
        <f t="shared" si="171"/>
        <v>30</v>
      </c>
      <c r="AA562" s="1112">
        <f t="shared" si="161"/>
        <v>30</v>
      </c>
      <c r="AB562" s="1121">
        <f t="shared" si="167"/>
        <v>15</v>
      </c>
      <c r="AC562" s="1121">
        <f t="shared" si="168"/>
        <v>12.75</v>
      </c>
      <c r="AD562" s="1142"/>
      <c r="AE562" s="1142"/>
      <c r="AF562" s="1142"/>
      <c r="AG562" s="1142"/>
      <c r="AH562" s="1129">
        <v>500</v>
      </c>
      <c r="AI562" s="703">
        <v>1</v>
      </c>
      <c r="AJ562" s="1144">
        <v>425</v>
      </c>
      <c r="AK562" s="1142"/>
    </row>
    <row r="563" spans="1:37" ht="15" customHeight="1" x14ac:dyDescent="0.25">
      <c r="A563" s="1115">
        <v>8</v>
      </c>
      <c r="B563" s="703" t="s">
        <v>979</v>
      </c>
      <c r="C563" s="1172" t="s">
        <v>980</v>
      </c>
      <c r="D563" s="1128" t="s">
        <v>29</v>
      </c>
      <c r="E563" s="703">
        <v>22</v>
      </c>
      <c r="F563" s="703">
        <v>84</v>
      </c>
      <c r="G563" s="703"/>
      <c r="H563" s="1112"/>
      <c r="I563" s="1112"/>
      <c r="J563" s="1112">
        <v>17</v>
      </c>
      <c r="K563" s="1112">
        <f t="shared" si="173"/>
        <v>17</v>
      </c>
      <c r="L563" s="1112"/>
      <c r="M563" s="1112"/>
      <c r="N563" s="1112"/>
      <c r="O563" s="1112"/>
      <c r="P563" s="1112"/>
      <c r="Q563" s="1112"/>
      <c r="R563" s="1112"/>
      <c r="S563" s="1112"/>
      <c r="T563" s="1212"/>
      <c r="U563" s="1212"/>
      <c r="V563" s="1212"/>
      <c r="W563" s="1212"/>
      <c r="X563" s="1112"/>
      <c r="Y563" s="1112"/>
      <c r="Z563" s="1112">
        <f t="shared" si="171"/>
        <v>17</v>
      </c>
      <c r="AA563" s="1112">
        <f t="shared" si="161"/>
        <v>17</v>
      </c>
      <c r="AB563" s="1121">
        <f t="shared" si="167"/>
        <v>8.5</v>
      </c>
      <c r="AC563" s="1121">
        <f t="shared" si="168"/>
        <v>7.2249999999999996</v>
      </c>
      <c r="AD563" s="1142"/>
      <c r="AE563" s="1142"/>
      <c r="AF563" s="1142"/>
      <c r="AG563" s="1142"/>
      <c r="AH563" s="1129">
        <v>500</v>
      </c>
      <c r="AI563" s="703">
        <v>1</v>
      </c>
      <c r="AJ563" s="1144">
        <v>425</v>
      </c>
      <c r="AK563" s="1142"/>
    </row>
    <row r="564" spans="1:37" s="1132" customFormat="1" ht="15" customHeight="1" x14ac:dyDescent="0.25">
      <c r="A564" s="1134"/>
      <c r="B564" s="1135"/>
      <c r="C564" s="1136" t="s">
        <v>30</v>
      </c>
      <c r="D564" s="1109" t="s">
        <v>29</v>
      </c>
      <c r="E564" s="1119"/>
      <c r="F564" s="1119"/>
      <c r="G564" s="1119"/>
      <c r="H564" s="1120"/>
      <c r="I564" s="1120"/>
      <c r="J564" s="1120">
        <f>SUM(J556:J563)</f>
        <v>94</v>
      </c>
      <c r="K564" s="1120">
        <f>SUM(K556:K563)</f>
        <v>94</v>
      </c>
      <c r="L564" s="1120"/>
      <c r="M564" s="1120"/>
      <c r="N564" s="1120"/>
      <c r="O564" s="1120"/>
      <c r="P564" s="1120"/>
      <c r="Q564" s="1120"/>
      <c r="R564" s="1120"/>
      <c r="S564" s="1120"/>
      <c r="T564" s="1120"/>
      <c r="U564" s="1120"/>
      <c r="V564" s="1120"/>
      <c r="W564" s="1120"/>
      <c r="X564" s="1120"/>
      <c r="Y564" s="1120"/>
      <c r="Z564" s="1120">
        <f t="shared" si="171"/>
        <v>94</v>
      </c>
      <c r="AA564" s="1120">
        <f t="shared" si="161"/>
        <v>94</v>
      </c>
      <c r="AB564" s="1113">
        <f t="shared" si="167"/>
        <v>47</v>
      </c>
      <c r="AC564" s="1113">
        <f t="shared" si="168"/>
        <v>39.950000000000003</v>
      </c>
      <c r="AD564" s="1119"/>
      <c r="AE564" s="1122"/>
      <c r="AF564" s="1122"/>
      <c r="AG564" s="1122"/>
      <c r="AH564" s="1108">
        <v>500</v>
      </c>
      <c r="AI564" s="1119">
        <v>1</v>
      </c>
      <c r="AJ564" s="1145">
        <v>425</v>
      </c>
      <c r="AK564" s="1122"/>
    </row>
    <row r="565" spans="1:37" ht="15" customHeight="1" x14ac:dyDescent="0.25">
      <c r="A565" s="1115">
        <v>1</v>
      </c>
      <c r="B565" s="1143"/>
      <c r="C565" s="1172" t="s">
        <v>981</v>
      </c>
      <c r="D565" s="1128" t="s">
        <v>29</v>
      </c>
      <c r="E565" s="703">
        <v>1</v>
      </c>
      <c r="F565" s="703">
        <v>86</v>
      </c>
      <c r="G565" s="703"/>
      <c r="H565" s="1112"/>
      <c r="I565" s="1112"/>
      <c r="J565" s="1112">
        <v>1</v>
      </c>
      <c r="K565" s="1112">
        <f>SUM(J565,,)</f>
        <v>1</v>
      </c>
      <c r="L565" s="1112"/>
      <c r="M565" s="1112"/>
      <c r="N565" s="1112"/>
      <c r="O565" s="1112"/>
      <c r="P565" s="1112"/>
      <c r="Q565" s="1112"/>
      <c r="R565" s="1112"/>
      <c r="S565" s="1112"/>
      <c r="T565" s="1212"/>
      <c r="U565" s="1212"/>
      <c r="V565" s="1212"/>
      <c r="W565" s="1212"/>
      <c r="X565" s="1112"/>
      <c r="Y565" s="1112"/>
      <c r="Z565" s="1112">
        <f t="shared" si="171"/>
        <v>1</v>
      </c>
      <c r="AA565" s="1112">
        <f t="shared" si="161"/>
        <v>1</v>
      </c>
      <c r="AB565" s="1121">
        <f t="shared" si="167"/>
        <v>0.13200000000000001</v>
      </c>
      <c r="AC565" s="1121">
        <f t="shared" si="168"/>
        <v>0.1</v>
      </c>
      <c r="AD565" s="703"/>
      <c r="AE565" s="1142"/>
      <c r="AF565" s="1142"/>
      <c r="AG565" s="1142"/>
      <c r="AH565" s="1129">
        <v>132</v>
      </c>
      <c r="AI565" s="703">
        <v>1</v>
      </c>
      <c r="AJ565" s="1144">
        <v>100</v>
      </c>
      <c r="AK565" s="1142"/>
    </row>
    <row r="566" spans="1:37" s="1132" customFormat="1" ht="15" customHeight="1" x14ac:dyDescent="0.25">
      <c r="A566" s="1134"/>
      <c r="B566" s="1135"/>
      <c r="C566" s="1136" t="s">
        <v>30</v>
      </c>
      <c r="D566" s="1109" t="s">
        <v>29</v>
      </c>
      <c r="E566" s="1119"/>
      <c r="F566" s="1119"/>
      <c r="G566" s="1119"/>
      <c r="H566" s="1120"/>
      <c r="I566" s="1120"/>
      <c r="J566" s="1120">
        <f>SUM(J565)</f>
        <v>1</v>
      </c>
      <c r="K566" s="1120">
        <f>SUM(K565)</f>
        <v>1</v>
      </c>
      <c r="L566" s="1120"/>
      <c r="M566" s="1120"/>
      <c r="N566" s="1120"/>
      <c r="O566" s="1120"/>
      <c r="P566" s="1120"/>
      <c r="Q566" s="1120"/>
      <c r="R566" s="1120"/>
      <c r="S566" s="1120"/>
      <c r="T566" s="1120"/>
      <c r="U566" s="1120"/>
      <c r="V566" s="1120"/>
      <c r="W566" s="1120"/>
      <c r="X566" s="1120"/>
      <c r="Y566" s="1120"/>
      <c r="Z566" s="1120">
        <f t="shared" si="171"/>
        <v>1</v>
      </c>
      <c r="AA566" s="1120">
        <f t="shared" si="161"/>
        <v>1</v>
      </c>
      <c r="AB566" s="1113">
        <f t="shared" si="167"/>
        <v>0.13200000000000001</v>
      </c>
      <c r="AC566" s="1113">
        <f t="shared" si="168"/>
        <v>0.1</v>
      </c>
      <c r="AD566" s="1119"/>
      <c r="AE566" s="1122"/>
      <c r="AF566" s="1122"/>
      <c r="AG566" s="1122"/>
      <c r="AH566" s="1108">
        <v>132</v>
      </c>
      <c r="AI566" s="1119">
        <v>1</v>
      </c>
      <c r="AJ566" s="1145">
        <v>100</v>
      </c>
      <c r="AK566" s="1122"/>
    </row>
    <row r="567" spans="1:37" ht="15" customHeight="1" x14ac:dyDescent="0.25">
      <c r="A567" s="1115">
        <v>1</v>
      </c>
      <c r="B567" s="1143"/>
      <c r="C567" s="1172" t="s">
        <v>982</v>
      </c>
      <c r="D567" s="1128" t="s">
        <v>29</v>
      </c>
      <c r="E567" s="703">
        <v>1</v>
      </c>
      <c r="F567" s="703">
        <v>86</v>
      </c>
      <c r="G567" s="703"/>
      <c r="H567" s="1112"/>
      <c r="I567" s="1112"/>
      <c r="J567" s="1112">
        <v>4</v>
      </c>
      <c r="K567" s="1112">
        <f>SUM(J567,,)</f>
        <v>4</v>
      </c>
      <c r="L567" s="1112"/>
      <c r="M567" s="1112"/>
      <c r="N567" s="1112"/>
      <c r="O567" s="1112"/>
      <c r="P567" s="1112"/>
      <c r="Q567" s="1112"/>
      <c r="R567" s="1112"/>
      <c r="S567" s="1112"/>
      <c r="T567" s="1212"/>
      <c r="U567" s="1212"/>
      <c r="V567" s="1212"/>
      <c r="W567" s="1212"/>
      <c r="X567" s="1112"/>
      <c r="Y567" s="1112"/>
      <c r="Z567" s="1112">
        <f t="shared" si="171"/>
        <v>4</v>
      </c>
      <c r="AA567" s="1112">
        <f t="shared" si="161"/>
        <v>4</v>
      </c>
      <c r="AB567" s="1121">
        <f t="shared" si="167"/>
        <v>1.2</v>
      </c>
      <c r="AC567" s="1121">
        <f t="shared" si="168"/>
        <v>0.46</v>
      </c>
      <c r="AD567" s="703"/>
      <c r="AE567" s="1142"/>
      <c r="AF567" s="1142"/>
      <c r="AG567" s="1142"/>
      <c r="AH567" s="1129">
        <v>300</v>
      </c>
      <c r="AI567" s="703">
        <v>1</v>
      </c>
      <c r="AJ567" s="1144">
        <v>115</v>
      </c>
      <c r="AK567" s="1142"/>
    </row>
    <row r="568" spans="1:37" ht="15" customHeight="1" x14ac:dyDescent="0.25">
      <c r="A568" s="1115">
        <v>2</v>
      </c>
      <c r="B568" s="1143"/>
      <c r="C568" s="1172" t="s">
        <v>982</v>
      </c>
      <c r="D568" s="1128" t="s">
        <v>29</v>
      </c>
      <c r="E568" s="703">
        <v>2</v>
      </c>
      <c r="F568" s="703">
        <v>86</v>
      </c>
      <c r="G568" s="703"/>
      <c r="H568" s="1112"/>
      <c r="I568" s="1112"/>
      <c r="J568" s="1112">
        <v>6</v>
      </c>
      <c r="K568" s="1112">
        <f>SUM(J568,,)</f>
        <v>6</v>
      </c>
      <c r="L568" s="1112"/>
      <c r="M568" s="1112"/>
      <c r="N568" s="1112"/>
      <c r="O568" s="1112"/>
      <c r="P568" s="1112"/>
      <c r="Q568" s="1112"/>
      <c r="R568" s="1112"/>
      <c r="S568" s="1112"/>
      <c r="T568" s="1212"/>
      <c r="U568" s="1212"/>
      <c r="V568" s="1212"/>
      <c r="W568" s="1212"/>
      <c r="X568" s="1112"/>
      <c r="Y568" s="1112"/>
      <c r="Z568" s="1112">
        <f t="shared" si="171"/>
        <v>6</v>
      </c>
      <c r="AA568" s="1112">
        <f t="shared" si="171"/>
        <v>6</v>
      </c>
      <c r="AB568" s="1121">
        <f t="shared" si="167"/>
        <v>1.8</v>
      </c>
      <c r="AC568" s="1121">
        <f t="shared" si="168"/>
        <v>0.69</v>
      </c>
      <c r="AD568" s="703"/>
      <c r="AE568" s="1142"/>
      <c r="AF568" s="1142"/>
      <c r="AG568" s="1142"/>
      <c r="AH568" s="1129">
        <v>300</v>
      </c>
      <c r="AI568" s="703">
        <v>1</v>
      </c>
      <c r="AJ568" s="1144">
        <v>115</v>
      </c>
      <c r="AK568" s="1142"/>
    </row>
    <row r="569" spans="1:37" s="1132" customFormat="1" ht="15" customHeight="1" x14ac:dyDescent="0.25">
      <c r="A569" s="1134"/>
      <c r="B569" s="1135"/>
      <c r="C569" s="1136" t="s">
        <v>30</v>
      </c>
      <c r="D569" s="1109" t="s">
        <v>29</v>
      </c>
      <c r="E569" s="1119"/>
      <c r="F569" s="1119"/>
      <c r="G569" s="1119"/>
      <c r="H569" s="1120"/>
      <c r="I569" s="1120"/>
      <c r="J569" s="1120">
        <f>SUM(J567:J568)</f>
        <v>10</v>
      </c>
      <c r="K569" s="1120">
        <f>SUM(K567:K568)</f>
        <v>10</v>
      </c>
      <c r="L569" s="1120"/>
      <c r="M569" s="1120"/>
      <c r="N569" s="1120"/>
      <c r="O569" s="1120"/>
      <c r="P569" s="1120"/>
      <c r="Q569" s="1120"/>
      <c r="R569" s="1120"/>
      <c r="S569" s="1120"/>
      <c r="T569" s="1120"/>
      <c r="U569" s="1120"/>
      <c r="V569" s="1120"/>
      <c r="W569" s="1120"/>
      <c r="X569" s="1120"/>
      <c r="Y569" s="1120"/>
      <c r="Z569" s="1120">
        <f t="shared" si="171"/>
        <v>10</v>
      </c>
      <c r="AA569" s="1120">
        <f t="shared" si="171"/>
        <v>10</v>
      </c>
      <c r="AB569" s="1113">
        <f t="shared" si="167"/>
        <v>3</v>
      </c>
      <c r="AC569" s="1113">
        <f t="shared" si="168"/>
        <v>1.1499999999999999</v>
      </c>
      <c r="AD569" s="1119"/>
      <c r="AE569" s="1122"/>
      <c r="AF569" s="1122"/>
      <c r="AG569" s="1122"/>
      <c r="AH569" s="1108">
        <v>300</v>
      </c>
      <c r="AI569" s="1119">
        <v>1</v>
      </c>
      <c r="AJ569" s="1145">
        <v>115</v>
      </c>
      <c r="AK569" s="1122"/>
    </row>
    <row r="570" spans="1:37" ht="15" customHeight="1" x14ac:dyDescent="0.25">
      <c r="A570" s="1115">
        <v>1</v>
      </c>
      <c r="B570" s="703" t="s">
        <v>983</v>
      </c>
      <c r="C570" s="1172" t="s">
        <v>984</v>
      </c>
      <c r="D570" s="1128" t="s">
        <v>29</v>
      </c>
      <c r="E570" s="703">
        <v>16</v>
      </c>
      <c r="F570" s="703">
        <v>85</v>
      </c>
      <c r="G570" s="703"/>
      <c r="H570" s="1112"/>
      <c r="I570" s="1112"/>
      <c r="J570" s="1112">
        <v>22</v>
      </c>
      <c r="K570" s="1112">
        <f>SUM(J570,,)</f>
        <v>22</v>
      </c>
      <c r="L570" s="1112"/>
      <c r="M570" s="1112"/>
      <c r="N570" s="1112"/>
      <c r="O570" s="1112"/>
      <c r="P570" s="1112"/>
      <c r="Q570" s="1112"/>
      <c r="R570" s="1112"/>
      <c r="S570" s="1112"/>
      <c r="T570" s="1212"/>
      <c r="U570" s="1212"/>
      <c r="V570" s="1212"/>
      <c r="W570" s="1212"/>
      <c r="X570" s="1112"/>
      <c r="Y570" s="1112"/>
      <c r="Z570" s="1112">
        <f t="shared" si="171"/>
        <v>22</v>
      </c>
      <c r="AA570" s="1112">
        <f t="shared" si="171"/>
        <v>22</v>
      </c>
      <c r="AB570" s="1121">
        <f t="shared" si="167"/>
        <v>9.68</v>
      </c>
      <c r="AC570" s="1121">
        <f t="shared" si="168"/>
        <v>6.7320000000000002</v>
      </c>
      <c r="AD570" s="703"/>
      <c r="AE570" s="1142"/>
      <c r="AF570" s="1142"/>
      <c r="AG570" s="1142"/>
      <c r="AH570" s="1129">
        <v>440</v>
      </c>
      <c r="AI570" s="703">
        <v>1</v>
      </c>
      <c r="AJ570" s="1144">
        <v>306</v>
      </c>
      <c r="AK570" s="1142"/>
    </row>
    <row r="571" spans="1:37" ht="15" customHeight="1" x14ac:dyDescent="0.25">
      <c r="A571" s="1115">
        <v>2</v>
      </c>
      <c r="B571" s="703" t="s">
        <v>983</v>
      </c>
      <c r="C571" s="1172" t="s">
        <v>984</v>
      </c>
      <c r="D571" s="1128" t="s">
        <v>29</v>
      </c>
      <c r="E571" s="703">
        <v>17</v>
      </c>
      <c r="F571" s="703">
        <v>85</v>
      </c>
      <c r="G571" s="703"/>
      <c r="H571" s="1112"/>
      <c r="I571" s="1112"/>
      <c r="J571" s="1112">
        <v>10</v>
      </c>
      <c r="K571" s="1112">
        <f>SUM(J571,,)</f>
        <v>10</v>
      </c>
      <c r="L571" s="1112"/>
      <c r="M571" s="1112"/>
      <c r="N571" s="1112"/>
      <c r="O571" s="1112"/>
      <c r="P571" s="1112"/>
      <c r="Q571" s="1112"/>
      <c r="R571" s="1112"/>
      <c r="S571" s="1112"/>
      <c r="T571" s="1212"/>
      <c r="U571" s="1212"/>
      <c r="V571" s="1212"/>
      <c r="W571" s="1212"/>
      <c r="X571" s="1112"/>
      <c r="Y571" s="1112"/>
      <c r="Z571" s="1112">
        <f t="shared" si="171"/>
        <v>10</v>
      </c>
      <c r="AA571" s="1112">
        <f t="shared" si="171"/>
        <v>10</v>
      </c>
      <c r="AB571" s="1121">
        <f t="shared" si="167"/>
        <v>4.4000000000000004</v>
      </c>
      <c r="AC571" s="1121">
        <f t="shared" si="168"/>
        <v>3.06</v>
      </c>
      <c r="AD571" s="703"/>
      <c r="AE571" s="1142"/>
      <c r="AF571" s="1142"/>
      <c r="AG571" s="1142"/>
      <c r="AH571" s="1129">
        <v>440</v>
      </c>
      <c r="AI571" s="703">
        <v>1</v>
      </c>
      <c r="AJ571" s="1144">
        <v>306</v>
      </c>
      <c r="AK571" s="1142"/>
    </row>
    <row r="572" spans="1:37" s="1132" customFormat="1" ht="15" customHeight="1" x14ac:dyDescent="0.25">
      <c r="A572" s="1134"/>
      <c r="B572" s="1135"/>
      <c r="C572" s="1136" t="s">
        <v>30</v>
      </c>
      <c r="D572" s="1109" t="s">
        <v>29</v>
      </c>
      <c r="E572" s="1119"/>
      <c r="F572" s="1119"/>
      <c r="G572" s="1119"/>
      <c r="H572" s="1120"/>
      <c r="I572" s="1120"/>
      <c r="J572" s="1120">
        <f>SUM(J570:J571)</f>
        <v>32</v>
      </c>
      <c r="K572" s="1120">
        <f>SUM(K570:K571)</f>
        <v>32</v>
      </c>
      <c r="L572" s="1120"/>
      <c r="M572" s="1120"/>
      <c r="N572" s="1120"/>
      <c r="O572" s="1120"/>
      <c r="P572" s="1120"/>
      <c r="Q572" s="1120"/>
      <c r="R572" s="1120"/>
      <c r="S572" s="1120"/>
      <c r="T572" s="1120"/>
      <c r="U572" s="1120"/>
      <c r="V572" s="1120"/>
      <c r="W572" s="1120"/>
      <c r="X572" s="1120"/>
      <c r="Y572" s="1120"/>
      <c r="Z572" s="1120">
        <f t="shared" si="171"/>
        <v>32</v>
      </c>
      <c r="AA572" s="1120">
        <f t="shared" si="171"/>
        <v>32</v>
      </c>
      <c r="AB572" s="1113">
        <f t="shared" si="167"/>
        <v>14.08</v>
      </c>
      <c r="AC572" s="1113">
        <f t="shared" si="168"/>
        <v>9.7919999999999998</v>
      </c>
      <c r="AD572" s="1119"/>
      <c r="AE572" s="1122"/>
      <c r="AF572" s="1122"/>
      <c r="AG572" s="1122"/>
      <c r="AH572" s="1108">
        <v>440</v>
      </c>
      <c r="AI572" s="1119">
        <v>1</v>
      </c>
      <c r="AJ572" s="1145">
        <v>306</v>
      </c>
      <c r="AK572" s="1122"/>
    </row>
    <row r="573" spans="1:37" ht="15" customHeight="1" x14ac:dyDescent="0.25">
      <c r="A573" s="312">
        <v>1</v>
      </c>
      <c r="B573" s="581"/>
      <c r="C573" s="1117" t="s">
        <v>985</v>
      </c>
      <c r="D573" s="1128" t="s">
        <v>29</v>
      </c>
      <c r="E573" s="1129">
        <v>15</v>
      </c>
      <c r="F573" s="1129">
        <v>78</v>
      </c>
      <c r="G573" s="1110"/>
      <c r="H573" s="1130"/>
      <c r="I573" s="1130"/>
      <c r="J573" s="367"/>
      <c r="K573" s="318"/>
      <c r="L573" s="1130"/>
      <c r="M573" s="1130">
        <v>100</v>
      </c>
      <c r="N573" s="367"/>
      <c r="O573" s="318">
        <f>L573+M573+N573</f>
        <v>100</v>
      </c>
      <c r="P573" s="1130"/>
      <c r="Q573" s="1130"/>
      <c r="R573" s="367"/>
      <c r="S573" s="318"/>
      <c r="T573" s="1212"/>
      <c r="U573" s="1212"/>
      <c r="V573" s="1212"/>
      <c r="W573" s="1212"/>
      <c r="X573" s="1112"/>
      <c r="Y573" s="1112">
        <f>I573+M573+Q573+U573</f>
        <v>100</v>
      </c>
      <c r="Z573" s="1112"/>
      <c r="AA573" s="1112">
        <f t="shared" ref="AA573:AA582" si="174">K573+O573+S573+W573</f>
        <v>100</v>
      </c>
      <c r="AB573" s="1121">
        <f t="shared" ref="AB573:AB580" si="175">(AA573*AH573/1000)/AI573</f>
        <v>18.5</v>
      </c>
      <c r="AC573" s="1121">
        <f t="shared" ref="AC573:AC580" si="176">AA573*AJ573/1000</f>
        <v>14</v>
      </c>
      <c r="AD573" s="312"/>
      <c r="AE573" s="312"/>
      <c r="AF573" s="679"/>
      <c r="AG573" s="679" t="s">
        <v>308</v>
      </c>
      <c r="AH573" s="312">
        <v>185</v>
      </c>
      <c r="AI573" s="312">
        <v>1</v>
      </c>
      <c r="AJ573" s="1131">
        <v>140</v>
      </c>
      <c r="AK573" s="704"/>
    </row>
    <row r="574" spans="1:37" s="1132" customFormat="1" ht="15" customHeight="1" x14ac:dyDescent="0.25">
      <c r="A574" s="325"/>
      <c r="B574" s="581"/>
      <c r="C574" s="1126" t="s">
        <v>30</v>
      </c>
      <c r="D574" s="1109" t="s">
        <v>29</v>
      </c>
      <c r="E574" s="1108"/>
      <c r="F574" s="1108"/>
      <c r="G574" s="1110"/>
      <c r="H574" s="1111"/>
      <c r="I574" s="1111"/>
      <c r="J574" s="1111"/>
      <c r="K574" s="1111"/>
      <c r="L574" s="1111"/>
      <c r="M574" s="1111">
        <f>SUM(M573:M573)</f>
        <v>100</v>
      </c>
      <c r="N574" s="1111"/>
      <c r="O574" s="1111">
        <f>SUM(O573:O573)</f>
        <v>100</v>
      </c>
      <c r="P574" s="1111"/>
      <c r="Q574" s="1111"/>
      <c r="R574" s="1111"/>
      <c r="S574" s="1111"/>
      <c r="T574" s="1111"/>
      <c r="U574" s="1111"/>
      <c r="V574" s="1111"/>
      <c r="W574" s="1111"/>
      <c r="X574" s="1120"/>
      <c r="Y574" s="1120">
        <f>I574+M574+Q574+U574</f>
        <v>100</v>
      </c>
      <c r="Z574" s="1120"/>
      <c r="AA574" s="1120">
        <f t="shared" si="174"/>
        <v>100</v>
      </c>
      <c r="AB574" s="1113">
        <f t="shared" si="175"/>
        <v>18.5</v>
      </c>
      <c r="AC574" s="1113">
        <f t="shared" si="176"/>
        <v>14</v>
      </c>
      <c r="AD574" s="325"/>
      <c r="AE574" s="325"/>
      <c r="AF574" s="582"/>
      <c r="AG574" s="582"/>
      <c r="AH574" s="325">
        <v>185</v>
      </c>
      <c r="AI574" s="325">
        <v>1</v>
      </c>
      <c r="AJ574" s="741">
        <v>140</v>
      </c>
      <c r="AK574" s="1114"/>
    </row>
    <row r="575" spans="1:37" ht="15" customHeight="1" x14ac:dyDescent="0.25">
      <c r="A575" s="312">
        <v>1</v>
      </c>
      <c r="B575" s="581"/>
      <c r="C575" s="1117" t="s">
        <v>986</v>
      </c>
      <c r="D575" s="1128" t="s">
        <v>29</v>
      </c>
      <c r="E575" s="1129">
        <v>5</v>
      </c>
      <c r="F575" s="1129">
        <v>64</v>
      </c>
      <c r="G575" s="1110"/>
      <c r="H575" s="1130"/>
      <c r="I575" s="1130"/>
      <c r="J575" s="367"/>
      <c r="K575" s="318"/>
      <c r="L575" s="1130"/>
      <c r="M575" s="1130">
        <v>85</v>
      </c>
      <c r="N575" s="367"/>
      <c r="O575" s="318">
        <f>L575+M575+N575</f>
        <v>85</v>
      </c>
      <c r="P575" s="1130"/>
      <c r="Q575" s="1130"/>
      <c r="R575" s="367"/>
      <c r="S575" s="318"/>
      <c r="T575" s="318"/>
      <c r="U575" s="318"/>
      <c r="V575" s="318"/>
      <c r="W575" s="318"/>
      <c r="X575" s="1112"/>
      <c r="Y575" s="1112">
        <f>I575+M575+Q575+U575</f>
        <v>85</v>
      </c>
      <c r="Z575" s="1112"/>
      <c r="AA575" s="1112">
        <f t="shared" si="174"/>
        <v>85</v>
      </c>
      <c r="AB575" s="1121">
        <f t="shared" si="175"/>
        <v>25.925000000000001</v>
      </c>
      <c r="AC575" s="1121">
        <f t="shared" si="176"/>
        <v>18.274999999999999</v>
      </c>
      <c r="AD575" s="312"/>
      <c r="AE575" s="312"/>
      <c r="AF575" s="679"/>
      <c r="AG575" s="679"/>
      <c r="AH575" s="312">
        <v>305</v>
      </c>
      <c r="AI575" s="312">
        <v>1</v>
      </c>
      <c r="AJ575" s="1131">
        <v>215</v>
      </c>
      <c r="AK575" s="704"/>
    </row>
    <row r="576" spans="1:37" ht="15" customHeight="1" x14ac:dyDescent="0.25">
      <c r="A576" s="312">
        <v>2</v>
      </c>
      <c r="B576" s="581"/>
      <c r="C576" s="1117" t="s">
        <v>986</v>
      </c>
      <c r="D576" s="1128" t="s">
        <v>29</v>
      </c>
      <c r="E576" s="1129">
        <v>6</v>
      </c>
      <c r="F576" s="1129">
        <v>65</v>
      </c>
      <c r="G576" s="1110"/>
      <c r="H576" s="1130"/>
      <c r="I576" s="1130"/>
      <c r="J576" s="367"/>
      <c r="K576" s="318"/>
      <c r="L576" s="1130"/>
      <c r="M576" s="1130">
        <v>35</v>
      </c>
      <c r="N576" s="367"/>
      <c r="O576" s="318">
        <f>L576+M576+N576</f>
        <v>35</v>
      </c>
      <c r="P576" s="1130"/>
      <c r="Q576" s="1130"/>
      <c r="R576" s="367"/>
      <c r="S576" s="318"/>
      <c r="T576" s="318"/>
      <c r="U576" s="318"/>
      <c r="V576" s="318"/>
      <c r="W576" s="318"/>
      <c r="X576" s="1112"/>
      <c r="Y576" s="1112">
        <f>I576+M576+Q576+U576</f>
        <v>35</v>
      </c>
      <c r="Z576" s="1112"/>
      <c r="AA576" s="1112">
        <f t="shared" si="174"/>
        <v>35</v>
      </c>
      <c r="AB576" s="1121">
        <f t="shared" si="175"/>
        <v>10.675000000000001</v>
      </c>
      <c r="AC576" s="1121">
        <f t="shared" si="176"/>
        <v>7.5250000000000004</v>
      </c>
      <c r="AD576" s="312"/>
      <c r="AE576" s="312"/>
      <c r="AF576" s="679"/>
      <c r="AG576" s="679"/>
      <c r="AH576" s="312">
        <v>305</v>
      </c>
      <c r="AI576" s="312">
        <v>1</v>
      </c>
      <c r="AJ576" s="1131">
        <v>215</v>
      </c>
      <c r="AK576" s="704"/>
    </row>
    <row r="577" spans="1:37" s="1132" customFormat="1" ht="15" customHeight="1" x14ac:dyDescent="0.25">
      <c r="A577" s="325"/>
      <c r="B577" s="581"/>
      <c r="C577" s="1126" t="s">
        <v>30</v>
      </c>
      <c r="D577" s="1109" t="s">
        <v>29</v>
      </c>
      <c r="E577" s="1108"/>
      <c r="F577" s="1108"/>
      <c r="G577" s="1110"/>
      <c r="H577" s="1111"/>
      <c r="I577" s="1111"/>
      <c r="J577" s="1111"/>
      <c r="K577" s="1111"/>
      <c r="L577" s="1111"/>
      <c r="M577" s="1111">
        <f>SUM(M575:M576)</f>
        <v>120</v>
      </c>
      <c r="N577" s="1111"/>
      <c r="O577" s="1111">
        <f>SUM(O575:O576)</f>
        <v>120</v>
      </c>
      <c r="P577" s="1111"/>
      <c r="Q577" s="1111"/>
      <c r="R577" s="1111"/>
      <c r="S577" s="1111"/>
      <c r="T577" s="1111"/>
      <c r="U577" s="1111"/>
      <c r="V577" s="1111"/>
      <c r="W577" s="1111"/>
      <c r="X577" s="1120"/>
      <c r="Y577" s="1120">
        <f>I577+M577+Q577+U577</f>
        <v>120</v>
      </c>
      <c r="Z577" s="1120"/>
      <c r="AA577" s="1120">
        <f t="shared" si="174"/>
        <v>120</v>
      </c>
      <c r="AB577" s="1113">
        <f t="shared" si="175"/>
        <v>36.6</v>
      </c>
      <c r="AC577" s="1113">
        <f t="shared" si="176"/>
        <v>25.8</v>
      </c>
      <c r="AD577" s="325"/>
      <c r="AE577" s="325"/>
      <c r="AF577" s="582"/>
      <c r="AG577" s="582"/>
      <c r="AH577" s="325">
        <v>305</v>
      </c>
      <c r="AI577" s="325">
        <v>1</v>
      </c>
      <c r="AJ577" s="741">
        <v>215</v>
      </c>
      <c r="AK577" s="1114"/>
    </row>
    <row r="578" spans="1:37" ht="15" customHeight="1" x14ac:dyDescent="0.25">
      <c r="A578" s="312">
        <v>1</v>
      </c>
      <c r="B578" s="314" t="s">
        <v>308</v>
      </c>
      <c r="C578" s="1117" t="s">
        <v>987</v>
      </c>
      <c r="D578" s="1128" t="s">
        <v>29</v>
      </c>
      <c r="E578" s="1129">
        <v>18</v>
      </c>
      <c r="F578" s="1129">
        <v>83</v>
      </c>
      <c r="G578" s="1110"/>
      <c r="H578" s="1130"/>
      <c r="I578" s="1130"/>
      <c r="J578" s="367"/>
      <c r="K578" s="318"/>
      <c r="L578" s="1130">
        <v>80</v>
      </c>
      <c r="M578" s="1130"/>
      <c r="N578" s="367"/>
      <c r="O578" s="318">
        <f>L578+M578+N578</f>
        <v>80</v>
      </c>
      <c r="P578" s="1130"/>
      <c r="Q578" s="1130"/>
      <c r="R578" s="367"/>
      <c r="S578" s="318"/>
      <c r="T578" s="318"/>
      <c r="U578" s="318"/>
      <c r="V578" s="318"/>
      <c r="W578" s="318"/>
      <c r="X578" s="1112">
        <f>H578+L578+P578+T578</f>
        <v>80</v>
      </c>
      <c r="Y578" s="1112"/>
      <c r="Z578" s="1112"/>
      <c r="AA578" s="1112">
        <f t="shared" si="174"/>
        <v>80</v>
      </c>
      <c r="AB578" s="1121">
        <f t="shared" si="175"/>
        <v>23.2</v>
      </c>
      <c r="AC578" s="1121">
        <f t="shared" si="176"/>
        <v>16</v>
      </c>
      <c r="AD578" s="312"/>
      <c r="AE578" s="312"/>
      <c r="AF578" s="679"/>
      <c r="AG578" s="679"/>
      <c r="AH578" s="312">
        <v>290</v>
      </c>
      <c r="AI578" s="312">
        <v>1</v>
      </c>
      <c r="AJ578" s="1131">
        <v>200</v>
      </c>
      <c r="AK578" s="704"/>
    </row>
    <row r="579" spans="1:37" ht="15" customHeight="1" x14ac:dyDescent="0.25">
      <c r="A579" s="312">
        <v>2</v>
      </c>
      <c r="B579" s="314" t="s">
        <v>308</v>
      </c>
      <c r="C579" s="1117" t="s">
        <v>987</v>
      </c>
      <c r="D579" s="1128" t="s">
        <v>29</v>
      </c>
      <c r="E579" s="1129">
        <v>19</v>
      </c>
      <c r="F579" s="1129">
        <v>83</v>
      </c>
      <c r="G579" s="1110"/>
      <c r="H579" s="1130"/>
      <c r="I579" s="1130"/>
      <c r="J579" s="367"/>
      <c r="K579" s="318"/>
      <c r="L579" s="1130">
        <v>120</v>
      </c>
      <c r="M579" s="1130"/>
      <c r="N579" s="367"/>
      <c r="O579" s="318">
        <f>L579+M579+N579</f>
        <v>120</v>
      </c>
      <c r="P579" s="1130"/>
      <c r="Q579" s="1130"/>
      <c r="R579" s="367"/>
      <c r="S579" s="318"/>
      <c r="T579" s="318"/>
      <c r="U579" s="318"/>
      <c r="V579" s="318"/>
      <c r="W579" s="318"/>
      <c r="X579" s="1112">
        <f>H579+L579+P579+T579</f>
        <v>120</v>
      </c>
      <c r="Y579" s="1112"/>
      <c r="Z579" s="1112"/>
      <c r="AA579" s="1112">
        <f t="shared" si="174"/>
        <v>120</v>
      </c>
      <c r="AB579" s="1121">
        <f t="shared" si="175"/>
        <v>34.799999999999997</v>
      </c>
      <c r="AC579" s="1121">
        <f t="shared" si="176"/>
        <v>24</v>
      </c>
      <c r="AD579" s="312"/>
      <c r="AE579" s="312"/>
      <c r="AF579" s="679"/>
      <c r="AG579" s="679"/>
      <c r="AH579" s="312">
        <v>290</v>
      </c>
      <c r="AI579" s="312">
        <v>1</v>
      </c>
      <c r="AJ579" s="1131">
        <v>200</v>
      </c>
      <c r="AK579" s="704"/>
    </row>
    <row r="580" spans="1:37" s="1132" customFormat="1" ht="15" customHeight="1" x14ac:dyDescent="0.25">
      <c r="A580" s="325"/>
      <c r="B580" s="581"/>
      <c r="C580" s="1126" t="s">
        <v>30</v>
      </c>
      <c r="D580" s="1109" t="s">
        <v>29</v>
      </c>
      <c r="E580" s="1108"/>
      <c r="F580" s="1108"/>
      <c r="G580" s="1110"/>
      <c r="H580" s="1111"/>
      <c r="I580" s="1111"/>
      <c r="J580" s="1111"/>
      <c r="K580" s="1111"/>
      <c r="L580" s="1111">
        <f>SUM(L578:L579)</f>
        <v>200</v>
      </c>
      <c r="M580" s="1111"/>
      <c r="N580" s="1111"/>
      <c r="O580" s="1111">
        <f>SUM(O578:O579)</f>
        <v>200</v>
      </c>
      <c r="P580" s="1111"/>
      <c r="Q580" s="1111"/>
      <c r="R580" s="1111"/>
      <c r="S580" s="1111"/>
      <c r="T580" s="1111"/>
      <c r="U580" s="1111"/>
      <c r="V580" s="1111"/>
      <c r="W580" s="1111"/>
      <c r="X580" s="1120">
        <f>H580+L580+P580+T580</f>
        <v>200</v>
      </c>
      <c r="Y580" s="1120"/>
      <c r="Z580" s="1120"/>
      <c r="AA580" s="1120">
        <f t="shared" si="174"/>
        <v>200</v>
      </c>
      <c r="AB580" s="1113">
        <f t="shared" si="175"/>
        <v>58</v>
      </c>
      <c r="AC580" s="1113">
        <f t="shared" si="176"/>
        <v>40</v>
      </c>
      <c r="AD580" s="325"/>
      <c r="AE580" s="325"/>
      <c r="AF580" s="582"/>
      <c r="AG580" s="582"/>
      <c r="AH580" s="325">
        <v>290</v>
      </c>
      <c r="AI580" s="325">
        <v>1</v>
      </c>
      <c r="AJ580" s="741">
        <v>200</v>
      </c>
      <c r="AK580" s="1114"/>
    </row>
    <row r="581" spans="1:37" s="1125" customFormat="1" ht="15" customHeight="1" x14ac:dyDescent="0.25">
      <c r="A581" s="1115">
        <v>1</v>
      </c>
      <c r="B581" s="1143"/>
      <c r="C581" s="1143" t="s">
        <v>988</v>
      </c>
      <c r="D581" s="1128" t="s">
        <v>29</v>
      </c>
      <c r="E581" s="703">
        <v>65</v>
      </c>
      <c r="F581" s="703">
        <v>62</v>
      </c>
      <c r="G581" s="703"/>
      <c r="H581" s="1112"/>
      <c r="I581" s="1112"/>
      <c r="J581" s="1112">
        <v>20</v>
      </c>
      <c r="K581" s="1112">
        <f t="shared" ref="K581:K590" si="177">SUM(J581,,)</f>
        <v>20</v>
      </c>
      <c r="L581" s="1112"/>
      <c r="M581" s="1112"/>
      <c r="N581" s="1112"/>
      <c r="O581" s="1112"/>
      <c r="P581" s="1112"/>
      <c r="Q581" s="1112"/>
      <c r="R581" s="1112"/>
      <c r="S581" s="1112"/>
      <c r="T581" s="318"/>
      <c r="U581" s="318"/>
      <c r="V581" s="318"/>
      <c r="W581" s="318"/>
      <c r="X581" s="1112"/>
      <c r="Y581" s="1112"/>
      <c r="Z581" s="1112">
        <f>J581+N581+R581+V581</f>
        <v>20</v>
      </c>
      <c r="AA581" s="1112">
        <f t="shared" si="174"/>
        <v>20</v>
      </c>
      <c r="AB581" s="1121">
        <f t="shared" ref="AB581:AB591" si="178">AH581/AI581*AA581/1000</f>
        <v>5.4</v>
      </c>
      <c r="AC581" s="1121">
        <f t="shared" ref="AC581:AC587" si="179">AJ581*AA581/1000</f>
        <v>3.6</v>
      </c>
      <c r="AD581" s="1102"/>
      <c r="AE581" s="1102"/>
      <c r="AF581" s="1102"/>
      <c r="AG581" s="1102"/>
      <c r="AH581" s="1102">
        <v>270</v>
      </c>
      <c r="AI581" s="703">
        <v>1</v>
      </c>
      <c r="AJ581" s="1144">
        <v>180</v>
      </c>
      <c r="AK581" s="704"/>
    </row>
    <row r="582" spans="1:37" s="1125" customFormat="1" ht="15" customHeight="1" x14ac:dyDescent="0.25">
      <c r="A582" s="1115">
        <v>2</v>
      </c>
      <c r="B582" s="1143"/>
      <c r="C582" s="1143" t="s">
        <v>988</v>
      </c>
      <c r="D582" s="1128" t="s">
        <v>29</v>
      </c>
      <c r="E582" s="703">
        <v>72</v>
      </c>
      <c r="F582" s="703">
        <v>62</v>
      </c>
      <c r="G582" s="703"/>
      <c r="H582" s="1112"/>
      <c r="I582" s="1112"/>
      <c r="J582" s="1112">
        <v>22</v>
      </c>
      <c r="K582" s="1112">
        <f t="shared" si="177"/>
        <v>22</v>
      </c>
      <c r="L582" s="1112"/>
      <c r="M582" s="1112"/>
      <c r="N582" s="1112"/>
      <c r="O582" s="1112"/>
      <c r="P582" s="1112"/>
      <c r="Q582" s="1112"/>
      <c r="R582" s="1112"/>
      <c r="S582" s="1112"/>
      <c r="T582" s="318"/>
      <c r="U582" s="318"/>
      <c r="V582" s="318"/>
      <c r="W582" s="318"/>
      <c r="X582" s="1112"/>
      <c r="Y582" s="1112"/>
      <c r="Z582" s="1112">
        <f>J582+N582+R582+V582</f>
        <v>22</v>
      </c>
      <c r="AA582" s="1112">
        <f t="shared" si="174"/>
        <v>22</v>
      </c>
      <c r="AB582" s="1121">
        <f t="shared" si="178"/>
        <v>5.94</v>
      </c>
      <c r="AC582" s="1121">
        <f t="shared" si="179"/>
        <v>3.96</v>
      </c>
      <c r="AD582" s="1102"/>
      <c r="AE582" s="1102"/>
      <c r="AF582" s="1102"/>
      <c r="AG582" s="1102"/>
      <c r="AH582" s="1102">
        <v>270</v>
      </c>
      <c r="AI582" s="703">
        <v>1</v>
      </c>
      <c r="AJ582" s="1144">
        <v>180</v>
      </c>
      <c r="AK582" s="704"/>
    </row>
    <row r="583" spans="1:37" s="1125" customFormat="1" ht="15" customHeight="1" x14ac:dyDescent="0.25">
      <c r="A583" s="1115">
        <v>3</v>
      </c>
      <c r="B583" s="1143"/>
      <c r="C583" s="1143" t="s">
        <v>988</v>
      </c>
      <c r="D583" s="1128" t="s">
        <v>29</v>
      </c>
      <c r="E583" s="703">
        <v>73</v>
      </c>
      <c r="F583" s="703">
        <v>62</v>
      </c>
      <c r="G583" s="703"/>
      <c r="H583" s="1112"/>
      <c r="I583" s="1112"/>
      <c r="J583" s="1112">
        <v>5</v>
      </c>
      <c r="K583" s="1112">
        <f t="shared" si="177"/>
        <v>5</v>
      </c>
      <c r="L583" s="1112"/>
      <c r="M583" s="1112"/>
      <c r="N583" s="1112"/>
      <c r="O583" s="1112"/>
      <c r="P583" s="1112"/>
      <c r="Q583" s="1112"/>
      <c r="R583" s="1112">
        <v>8</v>
      </c>
      <c r="S583" s="1112">
        <f>SUM(P583:R583)</f>
        <v>8</v>
      </c>
      <c r="T583" s="318"/>
      <c r="U583" s="318"/>
      <c r="V583" s="318"/>
      <c r="W583" s="318"/>
      <c r="X583" s="1112"/>
      <c r="Y583" s="1112"/>
      <c r="Z583" s="1112">
        <f t="shared" ref="Z583:AA624" si="180">J583+N583+R583+V583</f>
        <v>13</v>
      </c>
      <c r="AA583" s="1112">
        <f t="shared" si="180"/>
        <v>13</v>
      </c>
      <c r="AB583" s="1121">
        <f t="shared" si="178"/>
        <v>3.51</v>
      </c>
      <c r="AC583" s="1121">
        <f t="shared" si="179"/>
        <v>2.34</v>
      </c>
      <c r="AD583" s="1102"/>
      <c r="AE583" s="1102"/>
      <c r="AF583" s="1102"/>
      <c r="AG583" s="1102"/>
      <c r="AH583" s="1102">
        <v>270</v>
      </c>
      <c r="AI583" s="703">
        <v>1</v>
      </c>
      <c r="AJ583" s="1144">
        <v>180</v>
      </c>
      <c r="AK583" s="704"/>
    </row>
    <row r="584" spans="1:37" s="1125" customFormat="1" ht="15" customHeight="1" x14ac:dyDescent="0.25">
      <c r="A584" s="1115">
        <v>4</v>
      </c>
      <c r="B584" s="1143"/>
      <c r="C584" s="1143" t="s">
        <v>988</v>
      </c>
      <c r="D584" s="1128" t="s">
        <v>29</v>
      </c>
      <c r="E584" s="703">
        <v>31</v>
      </c>
      <c r="F584" s="703">
        <v>63</v>
      </c>
      <c r="G584" s="703"/>
      <c r="H584" s="1112"/>
      <c r="I584" s="1112"/>
      <c r="J584" s="1112">
        <v>13</v>
      </c>
      <c r="K584" s="1112">
        <f t="shared" si="177"/>
        <v>13</v>
      </c>
      <c r="L584" s="1112"/>
      <c r="M584" s="1112"/>
      <c r="N584" s="1112"/>
      <c r="O584" s="1112"/>
      <c r="P584" s="1112"/>
      <c r="Q584" s="1112"/>
      <c r="R584" s="1112"/>
      <c r="S584" s="1112"/>
      <c r="T584" s="318"/>
      <c r="U584" s="318"/>
      <c r="V584" s="318"/>
      <c r="W584" s="318"/>
      <c r="X584" s="1112"/>
      <c r="Y584" s="1112"/>
      <c r="Z584" s="1112">
        <f t="shared" si="180"/>
        <v>13</v>
      </c>
      <c r="AA584" s="1112">
        <f t="shared" si="180"/>
        <v>13</v>
      </c>
      <c r="AB584" s="1121">
        <f t="shared" si="178"/>
        <v>3.51</v>
      </c>
      <c r="AC584" s="1121">
        <f t="shared" si="179"/>
        <v>2.34</v>
      </c>
      <c r="AD584" s="1102"/>
      <c r="AE584" s="1102"/>
      <c r="AF584" s="1102"/>
      <c r="AG584" s="1102"/>
      <c r="AH584" s="1102">
        <v>270</v>
      </c>
      <c r="AI584" s="703">
        <v>1</v>
      </c>
      <c r="AJ584" s="1144">
        <v>180</v>
      </c>
      <c r="AK584" s="704"/>
    </row>
    <row r="585" spans="1:37" s="1125" customFormat="1" ht="15" customHeight="1" x14ac:dyDescent="0.25">
      <c r="A585" s="1115">
        <v>5</v>
      </c>
      <c r="B585" s="1143"/>
      <c r="C585" s="1143" t="s">
        <v>988</v>
      </c>
      <c r="D585" s="1128" t="s">
        <v>29</v>
      </c>
      <c r="E585" s="703">
        <v>33</v>
      </c>
      <c r="F585" s="703">
        <v>63</v>
      </c>
      <c r="G585" s="703"/>
      <c r="H585" s="1112"/>
      <c r="I585" s="1112"/>
      <c r="J585" s="1112">
        <v>5</v>
      </c>
      <c r="K585" s="1112">
        <f t="shared" si="177"/>
        <v>5</v>
      </c>
      <c r="L585" s="1112"/>
      <c r="M585" s="1112"/>
      <c r="N585" s="1112"/>
      <c r="O585" s="1112"/>
      <c r="P585" s="1112"/>
      <c r="Q585" s="1112"/>
      <c r="R585" s="1112"/>
      <c r="S585" s="1112"/>
      <c r="T585" s="318"/>
      <c r="U585" s="318"/>
      <c r="V585" s="318"/>
      <c r="W585" s="318"/>
      <c r="X585" s="1112"/>
      <c r="Y585" s="1112"/>
      <c r="Z585" s="1112">
        <f t="shared" si="180"/>
        <v>5</v>
      </c>
      <c r="AA585" s="1112">
        <f t="shared" si="180"/>
        <v>5</v>
      </c>
      <c r="AB585" s="1121">
        <f t="shared" si="178"/>
        <v>1.35</v>
      </c>
      <c r="AC585" s="1121">
        <f t="shared" si="179"/>
        <v>0.9</v>
      </c>
      <c r="AD585" s="1102"/>
      <c r="AE585" s="1102"/>
      <c r="AF585" s="1102"/>
      <c r="AG585" s="1102"/>
      <c r="AH585" s="1102">
        <v>270</v>
      </c>
      <c r="AI585" s="703">
        <v>1</v>
      </c>
      <c r="AJ585" s="1144">
        <v>180</v>
      </c>
      <c r="AK585" s="704"/>
    </row>
    <row r="586" spans="1:37" s="1127" customFormat="1" ht="15" customHeight="1" x14ac:dyDescent="0.25">
      <c r="A586" s="1134"/>
      <c r="B586" s="1135"/>
      <c r="C586" s="1136" t="s">
        <v>30</v>
      </c>
      <c r="D586" s="1109" t="s">
        <v>29</v>
      </c>
      <c r="E586" s="1119"/>
      <c r="F586" s="1119"/>
      <c r="G586" s="1119"/>
      <c r="H586" s="1120"/>
      <c r="I586" s="1120"/>
      <c r="J586" s="1120">
        <f>SUM(J581:J585)</f>
        <v>65</v>
      </c>
      <c r="K586" s="1120">
        <f>SUM(K581:K585)</f>
        <v>65</v>
      </c>
      <c r="L586" s="1120"/>
      <c r="M586" s="1120"/>
      <c r="N586" s="1120"/>
      <c r="O586" s="1120"/>
      <c r="P586" s="1120"/>
      <c r="Q586" s="1120"/>
      <c r="R586" s="1120">
        <f>SUM(R581:R585)</f>
        <v>8</v>
      </c>
      <c r="S586" s="1120">
        <f>SUM(S581:S585)</f>
        <v>8</v>
      </c>
      <c r="T586" s="1120"/>
      <c r="U586" s="1120"/>
      <c r="V586" s="1120"/>
      <c r="W586" s="1120"/>
      <c r="X586" s="1120"/>
      <c r="Y586" s="1120"/>
      <c r="Z586" s="1120">
        <f t="shared" si="180"/>
        <v>73</v>
      </c>
      <c r="AA586" s="1120">
        <f t="shared" si="180"/>
        <v>73</v>
      </c>
      <c r="AB586" s="1113">
        <f t="shared" si="178"/>
        <v>19.71</v>
      </c>
      <c r="AC586" s="1113">
        <f t="shared" si="179"/>
        <v>13.14</v>
      </c>
      <c r="AD586" s="1196"/>
      <c r="AE586" s="1196"/>
      <c r="AF586" s="1196"/>
      <c r="AG586" s="1196"/>
      <c r="AH586" s="1196">
        <v>270</v>
      </c>
      <c r="AI586" s="1119">
        <v>1</v>
      </c>
      <c r="AJ586" s="1145">
        <v>180</v>
      </c>
      <c r="AK586" s="1114"/>
    </row>
    <row r="587" spans="1:37" s="1125" customFormat="1" ht="15" customHeight="1" x14ac:dyDescent="0.25">
      <c r="A587" s="1115">
        <v>1</v>
      </c>
      <c r="B587" s="1143"/>
      <c r="C587" s="1143" t="s">
        <v>989</v>
      </c>
      <c r="D587" s="1128" t="s">
        <v>29</v>
      </c>
      <c r="E587" s="703">
        <v>5</v>
      </c>
      <c r="F587" s="703">
        <v>77</v>
      </c>
      <c r="G587" s="703"/>
      <c r="H587" s="1112"/>
      <c r="I587" s="1112"/>
      <c r="J587" s="1112">
        <v>15</v>
      </c>
      <c r="K587" s="1112">
        <f t="shared" si="177"/>
        <v>15</v>
      </c>
      <c r="L587" s="1112"/>
      <c r="M587" s="1112"/>
      <c r="N587" s="1112"/>
      <c r="O587" s="1112"/>
      <c r="P587" s="1112"/>
      <c r="Q587" s="1112"/>
      <c r="R587" s="1112"/>
      <c r="S587" s="1112"/>
      <c r="T587" s="318"/>
      <c r="U587" s="318"/>
      <c r="V587" s="318"/>
      <c r="W587" s="318"/>
      <c r="X587" s="1112"/>
      <c r="Y587" s="1112"/>
      <c r="Z587" s="1112">
        <f t="shared" si="180"/>
        <v>15</v>
      </c>
      <c r="AA587" s="1112">
        <f t="shared" si="180"/>
        <v>15</v>
      </c>
      <c r="AB587" s="1121">
        <f t="shared" si="178"/>
        <v>5.85</v>
      </c>
      <c r="AC587" s="1121">
        <f t="shared" si="179"/>
        <v>4.5</v>
      </c>
      <c r="AD587" s="1102"/>
      <c r="AE587" s="1102"/>
      <c r="AF587" s="1102"/>
      <c r="AG587" s="1102"/>
      <c r="AH587" s="1102">
        <v>390</v>
      </c>
      <c r="AI587" s="703">
        <v>1</v>
      </c>
      <c r="AJ587" s="1144">
        <v>300</v>
      </c>
      <c r="AK587" s="704"/>
    </row>
    <row r="588" spans="1:37" s="1125" customFormat="1" ht="15" customHeight="1" x14ac:dyDescent="0.25">
      <c r="A588" s="1115">
        <v>2</v>
      </c>
      <c r="B588" s="1143"/>
      <c r="C588" s="1143" t="s">
        <v>989</v>
      </c>
      <c r="D588" s="1128" t="s">
        <v>29</v>
      </c>
      <c r="E588" s="703">
        <v>14</v>
      </c>
      <c r="F588" s="703">
        <v>78</v>
      </c>
      <c r="G588" s="703"/>
      <c r="H588" s="1112"/>
      <c r="I588" s="1112"/>
      <c r="J588" s="1112">
        <v>10</v>
      </c>
      <c r="K588" s="1112">
        <f t="shared" si="177"/>
        <v>10</v>
      </c>
      <c r="L588" s="1112"/>
      <c r="M588" s="1112"/>
      <c r="N588" s="1112"/>
      <c r="O588" s="1112"/>
      <c r="P588" s="1112"/>
      <c r="Q588" s="1112"/>
      <c r="R588" s="1112">
        <v>3</v>
      </c>
      <c r="S588" s="1112">
        <f>SUM(P588:R588)</f>
        <v>3</v>
      </c>
      <c r="T588" s="318"/>
      <c r="U588" s="318"/>
      <c r="V588" s="318"/>
      <c r="W588" s="318"/>
      <c r="X588" s="1112"/>
      <c r="Y588" s="1112"/>
      <c r="Z588" s="1112">
        <f t="shared" si="180"/>
        <v>13</v>
      </c>
      <c r="AA588" s="1112">
        <f t="shared" si="180"/>
        <v>13</v>
      </c>
      <c r="AB588" s="1121">
        <f>AH588/AI588*AA588/1000</f>
        <v>5.07</v>
      </c>
      <c r="AC588" s="1121">
        <f>AJ588*AA588/1000</f>
        <v>3.9</v>
      </c>
      <c r="AD588" s="1102"/>
      <c r="AE588" s="1102"/>
      <c r="AF588" s="1102"/>
      <c r="AG588" s="1102"/>
      <c r="AH588" s="1102">
        <v>390</v>
      </c>
      <c r="AI588" s="703">
        <v>1</v>
      </c>
      <c r="AJ588" s="1144">
        <v>300</v>
      </c>
      <c r="AK588" s="704"/>
    </row>
    <row r="589" spans="1:37" s="1127" customFormat="1" ht="15" customHeight="1" x14ac:dyDescent="0.25">
      <c r="A589" s="1134"/>
      <c r="B589" s="1215"/>
      <c r="C589" s="1136" t="s">
        <v>30</v>
      </c>
      <c r="D589" s="1109" t="s">
        <v>29</v>
      </c>
      <c r="E589" s="1216"/>
      <c r="F589" s="1119"/>
      <c r="G589" s="1119"/>
      <c r="H589" s="1120"/>
      <c r="I589" s="1120"/>
      <c r="J589" s="1120">
        <f>SUM(J587:J588)</f>
        <v>25</v>
      </c>
      <c r="K589" s="1120">
        <f>SUM(K587:K588)</f>
        <v>25</v>
      </c>
      <c r="L589" s="1120"/>
      <c r="M589" s="1120"/>
      <c r="N589" s="1120"/>
      <c r="O589" s="1120"/>
      <c r="P589" s="1120"/>
      <c r="Q589" s="1120"/>
      <c r="R589" s="1120">
        <f>SUM(R587:R588)</f>
        <v>3</v>
      </c>
      <c r="S589" s="1120">
        <f>SUM(S587:S588)</f>
        <v>3</v>
      </c>
      <c r="T589" s="1120"/>
      <c r="U589" s="1120"/>
      <c r="V589" s="1120"/>
      <c r="W589" s="1120"/>
      <c r="X589" s="1120"/>
      <c r="Y589" s="1120"/>
      <c r="Z589" s="1120">
        <f t="shared" si="180"/>
        <v>28</v>
      </c>
      <c r="AA589" s="1120">
        <f t="shared" si="180"/>
        <v>28</v>
      </c>
      <c r="AB589" s="1113">
        <f>SUM(AB587:AB588)</f>
        <v>10.92</v>
      </c>
      <c r="AC589" s="1113">
        <f>SUM(AC587:AC588)</f>
        <v>8.4</v>
      </c>
      <c r="AD589" s="1196"/>
      <c r="AE589" s="1196"/>
      <c r="AF589" s="1196"/>
      <c r="AG589" s="1196"/>
      <c r="AH589" s="1196">
        <v>390</v>
      </c>
      <c r="AI589" s="1119">
        <v>1</v>
      </c>
      <c r="AJ589" s="1145">
        <v>300</v>
      </c>
      <c r="AK589" s="1114"/>
    </row>
    <row r="590" spans="1:37" ht="15" customHeight="1" x14ac:dyDescent="0.25">
      <c r="A590" s="1115">
        <v>1</v>
      </c>
      <c r="B590" s="1143"/>
      <c r="C590" s="1143" t="s">
        <v>990</v>
      </c>
      <c r="D590" s="1128" t="s">
        <v>29</v>
      </c>
      <c r="E590" s="703">
        <v>1</v>
      </c>
      <c r="F590" s="703">
        <v>82</v>
      </c>
      <c r="G590" s="703"/>
      <c r="H590" s="1112"/>
      <c r="I590" s="1112"/>
      <c r="J590" s="1112">
        <v>1</v>
      </c>
      <c r="K590" s="1112">
        <f t="shared" si="177"/>
        <v>1</v>
      </c>
      <c r="L590" s="1112"/>
      <c r="M590" s="1112"/>
      <c r="N590" s="1112"/>
      <c r="O590" s="1112"/>
      <c r="P590" s="1112"/>
      <c r="Q590" s="1112"/>
      <c r="R590" s="1112"/>
      <c r="S590" s="1112"/>
      <c r="T590" s="318"/>
      <c r="U590" s="318"/>
      <c r="V590" s="318"/>
      <c r="W590" s="318"/>
      <c r="X590" s="1112"/>
      <c r="Y590" s="1112"/>
      <c r="Z590" s="1112">
        <f t="shared" si="180"/>
        <v>1</v>
      </c>
      <c r="AA590" s="1112">
        <f t="shared" si="180"/>
        <v>1</v>
      </c>
      <c r="AB590" s="1121">
        <f t="shared" si="178"/>
        <v>0.13</v>
      </c>
      <c r="AC590" s="1121">
        <f t="shared" ref="AC590:AC596" si="181">AJ590*AA590/1000</f>
        <v>0.09</v>
      </c>
      <c r="AD590" s="1217"/>
      <c r="AE590" s="1217"/>
      <c r="AF590" s="1217"/>
      <c r="AG590" s="1218" t="s">
        <v>308</v>
      </c>
      <c r="AH590" s="1102">
        <v>130</v>
      </c>
      <c r="AI590" s="703">
        <v>1</v>
      </c>
      <c r="AJ590" s="1144">
        <v>90</v>
      </c>
      <c r="AK590" s="1219"/>
    </row>
    <row r="591" spans="1:37" ht="15" customHeight="1" x14ac:dyDescent="0.25">
      <c r="A591" s="1115"/>
      <c r="B591" s="1143"/>
      <c r="C591" s="1136" t="s">
        <v>30</v>
      </c>
      <c r="D591" s="1109" t="s">
        <v>29</v>
      </c>
      <c r="E591" s="703"/>
      <c r="F591" s="703"/>
      <c r="G591" s="703"/>
      <c r="H591" s="1112"/>
      <c r="I591" s="1112"/>
      <c r="J591" s="1112"/>
      <c r="K591" s="1112"/>
      <c r="L591" s="1112"/>
      <c r="M591" s="1112"/>
      <c r="N591" s="1112"/>
      <c r="O591" s="1112"/>
      <c r="P591" s="1112"/>
      <c r="Q591" s="1112"/>
      <c r="R591" s="1112"/>
      <c r="S591" s="1112"/>
      <c r="T591" s="318"/>
      <c r="U591" s="318"/>
      <c r="V591" s="318"/>
      <c r="W591" s="318"/>
      <c r="X591" s="1112"/>
      <c r="Y591" s="1112"/>
      <c r="Z591" s="1112">
        <f t="shared" si="180"/>
        <v>0</v>
      </c>
      <c r="AA591" s="1112">
        <f t="shared" si="180"/>
        <v>0</v>
      </c>
      <c r="AB591" s="1121">
        <f t="shared" si="178"/>
        <v>0</v>
      </c>
      <c r="AC591" s="1121">
        <f t="shared" si="181"/>
        <v>0</v>
      </c>
      <c r="AD591" s="1217"/>
      <c r="AE591" s="1217"/>
      <c r="AF591" s="1217"/>
      <c r="AG591" s="1218"/>
      <c r="AH591" s="1102">
        <v>130</v>
      </c>
      <c r="AI591" s="703">
        <v>1</v>
      </c>
      <c r="AJ591" s="1144">
        <v>90</v>
      </c>
      <c r="AK591" s="1219"/>
    </row>
    <row r="592" spans="1:37" s="1519" customFormat="1" ht="15" customHeight="1" x14ac:dyDescent="0.25">
      <c r="A592" s="1505">
        <v>1</v>
      </c>
      <c r="B592" s="1515"/>
      <c r="C592" s="1515" t="s">
        <v>991</v>
      </c>
      <c r="D592" s="1516" t="s">
        <v>29</v>
      </c>
      <c r="E592" s="1506">
        <v>0</v>
      </c>
      <c r="F592" s="1506">
        <v>0</v>
      </c>
      <c r="G592" s="1506"/>
      <c r="H592" s="1509"/>
      <c r="I592" s="1509"/>
      <c r="J592" s="1509"/>
      <c r="K592" s="1509"/>
      <c r="L592" s="1509"/>
      <c r="M592" s="1509"/>
      <c r="N592" s="1509">
        <v>299</v>
      </c>
      <c r="O592" s="3">
        <f>L592+M592+N592</f>
        <v>299</v>
      </c>
      <c r="P592" s="1509"/>
      <c r="Q592" s="1509"/>
      <c r="R592" s="1509"/>
      <c r="S592" s="1509"/>
      <c r="T592" s="3"/>
      <c r="U592" s="3"/>
      <c r="V592" s="3"/>
      <c r="W592" s="3"/>
      <c r="X592" s="1509"/>
      <c r="Y592" s="1509"/>
      <c r="Z592" s="1509">
        <f t="shared" si="180"/>
        <v>299</v>
      </c>
      <c r="AA592" s="1509">
        <f t="shared" si="180"/>
        <v>299</v>
      </c>
      <c r="AB592" s="1510">
        <f>AH592/AI592*AA592/1000</f>
        <v>23.92</v>
      </c>
      <c r="AC592" s="1510">
        <f t="shared" si="181"/>
        <v>22.425000000000001</v>
      </c>
      <c r="AD592" s="1517"/>
      <c r="AE592" s="1517"/>
      <c r="AF592" s="1517"/>
      <c r="AG592" s="1517"/>
      <c r="AH592" s="1262">
        <v>80</v>
      </c>
      <c r="AI592" s="1506">
        <v>1</v>
      </c>
      <c r="AJ592" s="1518">
        <v>75</v>
      </c>
      <c r="AK592" s="1517"/>
    </row>
    <row r="593" spans="1:37" s="1524" customFormat="1" ht="15" customHeight="1" x14ac:dyDescent="0.25">
      <c r="A593" s="1512"/>
      <c r="B593" s="1520"/>
      <c r="C593" s="1513" t="s">
        <v>30</v>
      </c>
      <c r="D593" s="1521" t="s">
        <v>29</v>
      </c>
      <c r="E593" s="1507"/>
      <c r="F593" s="1507"/>
      <c r="G593" s="1507"/>
      <c r="H593" s="1508"/>
      <c r="I593" s="1508"/>
      <c r="J593" s="1508"/>
      <c r="K593" s="1508"/>
      <c r="L593" s="1508"/>
      <c r="M593" s="1508"/>
      <c r="N593" s="1508">
        <f>SUM(N592)</f>
        <v>299</v>
      </c>
      <c r="O593" s="1508">
        <f>SUM(O592)</f>
        <v>299</v>
      </c>
      <c r="P593" s="1508"/>
      <c r="Q593" s="1508"/>
      <c r="R593" s="1508"/>
      <c r="S593" s="1508"/>
      <c r="T593" s="1508"/>
      <c r="U593" s="1508"/>
      <c r="V593" s="1508"/>
      <c r="W593" s="1508"/>
      <c r="X593" s="1508"/>
      <c r="Y593" s="1508"/>
      <c r="Z593" s="1508">
        <f t="shared" si="180"/>
        <v>299</v>
      </c>
      <c r="AA593" s="1508">
        <f t="shared" si="180"/>
        <v>299</v>
      </c>
      <c r="AB593" s="1514">
        <f>AH593/AI593*AA593/1000</f>
        <v>23.92</v>
      </c>
      <c r="AC593" s="1514">
        <f t="shared" si="181"/>
        <v>22.425000000000001</v>
      </c>
      <c r="AD593" s="1522"/>
      <c r="AE593" s="1522"/>
      <c r="AF593" s="1522"/>
      <c r="AG593" s="1522"/>
      <c r="AH593" s="1276">
        <v>80</v>
      </c>
      <c r="AI593" s="1507">
        <v>1</v>
      </c>
      <c r="AJ593" s="1523">
        <v>75</v>
      </c>
      <c r="AK593" s="1522"/>
    </row>
    <row r="594" spans="1:37" s="1519" customFormat="1" ht="15" customHeight="1" x14ac:dyDescent="0.25">
      <c r="A594" s="1505">
        <v>1</v>
      </c>
      <c r="B594" s="1515"/>
      <c r="C594" s="1515" t="s">
        <v>992</v>
      </c>
      <c r="D594" s="1516" t="s">
        <v>29</v>
      </c>
      <c r="E594" s="1506">
        <v>127</v>
      </c>
      <c r="F594" s="1506">
        <v>81</v>
      </c>
      <c r="G594" s="1506"/>
      <c r="H594" s="1509"/>
      <c r="I594" s="1509"/>
      <c r="J594" s="1509">
        <v>24</v>
      </c>
      <c r="K594" s="1509">
        <f>SUM(J594,,)</f>
        <v>24</v>
      </c>
      <c r="L594" s="1509"/>
      <c r="M594" s="1509"/>
      <c r="N594" s="1509"/>
      <c r="O594" s="1509"/>
      <c r="P594" s="1509"/>
      <c r="Q594" s="1509"/>
      <c r="R594" s="1509"/>
      <c r="S594" s="1509"/>
      <c r="T594" s="3"/>
      <c r="U594" s="3"/>
      <c r="V594" s="3"/>
      <c r="W594" s="3"/>
      <c r="X594" s="1509"/>
      <c r="Y594" s="1509"/>
      <c r="Z594" s="1509">
        <f t="shared" si="180"/>
        <v>24</v>
      </c>
      <c r="AA594" s="1509">
        <f t="shared" si="180"/>
        <v>24</v>
      </c>
      <c r="AB594" s="1510">
        <f>AH594/AI594*AA594/1000</f>
        <v>2</v>
      </c>
      <c r="AC594" s="1510">
        <f t="shared" si="181"/>
        <v>1.8</v>
      </c>
      <c r="AD594" s="1525"/>
      <c r="AE594" s="1525"/>
      <c r="AF594" s="1525"/>
      <c r="AG594" s="1525"/>
      <c r="AH594" s="1262">
        <v>1000</v>
      </c>
      <c r="AI594" s="1506">
        <v>12</v>
      </c>
      <c r="AJ594" s="1518">
        <v>75</v>
      </c>
      <c r="AK594" s="1525"/>
    </row>
    <row r="595" spans="1:37" s="1519" customFormat="1" ht="15" customHeight="1" x14ac:dyDescent="0.25">
      <c r="A595" s="1505">
        <v>2</v>
      </c>
      <c r="B595" s="1515"/>
      <c r="C595" s="1515" t="s">
        <v>992</v>
      </c>
      <c r="D595" s="1516" t="s">
        <v>29</v>
      </c>
      <c r="E595" s="1506">
        <v>3</v>
      </c>
      <c r="F595" s="1506">
        <v>89</v>
      </c>
      <c r="G595" s="1506"/>
      <c r="H595" s="1509"/>
      <c r="I595" s="1509"/>
      <c r="J595" s="1509">
        <v>9</v>
      </c>
      <c r="K595" s="1509">
        <f>SUM(J595,,)</f>
        <v>9</v>
      </c>
      <c r="L595" s="1509"/>
      <c r="M595" s="1509"/>
      <c r="N595" s="1509"/>
      <c r="O595" s="1509"/>
      <c r="P595" s="1509"/>
      <c r="Q595" s="1509"/>
      <c r="R595" s="1509"/>
      <c r="S595" s="1509"/>
      <c r="T595" s="3"/>
      <c r="U595" s="3"/>
      <c r="V595" s="3"/>
      <c r="W595" s="3"/>
      <c r="X595" s="1509"/>
      <c r="Y595" s="1509"/>
      <c r="Z595" s="1509">
        <f t="shared" si="180"/>
        <v>9</v>
      </c>
      <c r="AA595" s="1509">
        <f t="shared" si="180"/>
        <v>9</v>
      </c>
      <c r="AB595" s="1510">
        <f>AH595/AI595*AA595/1000</f>
        <v>0.75</v>
      </c>
      <c r="AC595" s="1510">
        <f t="shared" si="181"/>
        <v>0.67500000000000004</v>
      </c>
      <c r="AD595" s="1525"/>
      <c r="AE595" s="1525"/>
      <c r="AF595" s="1525"/>
      <c r="AG595" s="1525"/>
      <c r="AH595" s="1262">
        <v>1000</v>
      </c>
      <c r="AI595" s="1506">
        <v>12</v>
      </c>
      <c r="AJ595" s="1518">
        <v>75</v>
      </c>
      <c r="AK595" s="1525"/>
    </row>
    <row r="596" spans="1:37" s="1524" customFormat="1" ht="15" customHeight="1" x14ac:dyDescent="0.25">
      <c r="A596" s="1512"/>
      <c r="B596" s="1520"/>
      <c r="C596" s="1513" t="s">
        <v>30</v>
      </c>
      <c r="D596" s="1521" t="s">
        <v>29</v>
      </c>
      <c r="E596" s="1507"/>
      <c r="F596" s="1507"/>
      <c r="G596" s="1507"/>
      <c r="H596" s="1508"/>
      <c r="I596" s="1508"/>
      <c r="J596" s="1508">
        <f>SUM(J594:J595)</f>
        <v>33</v>
      </c>
      <c r="K596" s="1508">
        <f>SUM(K594:K595)</f>
        <v>33</v>
      </c>
      <c r="L596" s="1508"/>
      <c r="M596" s="1508"/>
      <c r="N596" s="1508"/>
      <c r="O596" s="1508"/>
      <c r="P596" s="1508"/>
      <c r="Q596" s="1508"/>
      <c r="R596" s="1508"/>
      <c r="S596" s="1508"/>
      <c r="T596" s="1508"/>
      <c r="U596" s="1508"/>
      <c r="V596" s="1508"/>
      <c r="W596" s="1508"/>
      <c r="X596" s="1508"/>
      <c r="Y596" s="1508"/>
      <c r="Z596" s="1508">
        <f t="shared" si="180"/>
        <v>33</v>
      </c>
      <c r="AA596" s="1508">
        <f t="shared" si="180"/>
        <v>33</v>
      </c>
      <c r="AB596" s="1514">
        <f>AH596/AI596*AA596/1000</f>
        <v>2.75</v>
      </c>
      <c r="AC596" s="1514">
        <f t="shared" si="181"/>
        <v>2.4750000000000001</v>
      </c>
      <c r="AD596" s="1511"/>
      <c r="AE596" s="1511"/>
      <c r="AF596" s="1511"/>
      <c r="AG596" s="1511"/>
      <c r="AH596" s="1276">
        <v>1000</v>
      </c>
      <c r="AI596" s="1507">
        <v>12</v>
      </c>
      <c r="AJ596" s="1523">
        <v>75</v>
      </c>
      <c r="AK596" s="1511"/>
    </row>
    <row r="597" spans="1:37" ht="15" customHeight="1" x14ac:dyDescent="0.25">
      <c r="A597" s="325"/>
      <c r="B597" s="581"/>
      <c r="C597" s="1108" t="s">
        <v>860</v>
      </c>
      <c r="D597" s="1109"/>
      <c r="E597" s="1108"/>
      <c r="F597" s="1108"/>
      <c r="G597" s="1110"/>
      <c r="H597" s="1111"/>
      <c r="I597" s="1111"/>
      <c r="J597" s="1111"/>
      <c r="K597" s="1111"/>
      <c r="L597" s="1111"/>
      <c r="M597" s="1111"/>
      <c r="N597" s="1111"/>
      <c r="O597" s="1111"/>
      <c r="P597" s="1111"/>
      <c r="Q597" s="1111"/>
      <c r="R597" s="1111"/>
      <c r="S597" s="1111"/>
      <c r="T597" s="318"/>
      <c r="U597" s="318"/>
      <c r="V597" s="318"/>
      <c r="W597" s="318"/>
      <c r="X597" s="1112"/>
      <c r="Y597" s="1112"/>
      <c r="Z597" s="1112"/>
      <c r="AA597" s="1112"/>
      <c r="AB597" s="1113"/>
      <c r="AC597" s="1113"/>
      <c r="AD597" s="325"/>
      <c r="AE597" s="325"/>
      <c r="AF597" s="582"/>
      <c r="AG597" s="582"/>
      <c r="AH597" s="325"/>
      <c r="AI597" s="325"/>
      <c r="AJ597" s="741"/>
      <c r="AK597" s="1114"/>
    </row>
    <row r="598" spans="1:37" s="1125" customFormat="1" ht="15" customHeight="1" x14ac:dyDescent="0.25">
      <c r="A598" s="312">
        <v>1</v>
      </c>
      <c r="B598" s="581"/>
      <c r="C598" s="1117" t="s">
        <v>993</v>
      </c>
      <c r="D598" s="1128" t="s">
        <v>29</v>
      </c>
      <c r="E598" s="1129"/>
      <c r="F598" s="1129"/>
      <c r="G598" s="1110"/>
      <c r="H598" s="1130">
        <v>72</v>
      </c>
      <c r="I598" s="1130"/>
      <c r="J598" s="318"/>
      <c r="K598" s="318">
        <f>SUM(H598:J598)</f>
        <v>72</v>
      </c>
      <c r="L598" s="1130">
        <v>48</v>
      </c>
      <c r="M598" s="1130"/>
      <c r="N598" s="318"/>
      <c r="O598" s="318">
        <f>L598+M598+N598</f>
        <v>48</v>
      </c>
      <c r="P598" s="1130"/>
      <c r="Q598" s="1130"/>
      <c r="R598" s="318"/>
      <c r="S598" s="318"/>
      <c r="T598" s="318"/>
      <c r="U598" s="318"/>
      <c r="V598" s="318"/>
      <c r="W598" s="318"/>
      <c r="X598" s="1112">
        <f>H598+L598+P598+T598</f>
        <v>120</v>
      </c>
      <c r="Y598" s="1112"/>
      <c r="Z598" s="1112"/>
      <c r="AA598" s="1112">
        <f t="shared" si="180"/>
        <v>120</v>
      </c>
      <c r="AB598" s="1121">
        <f t="shared" ref="AB598:AB605" si="182">(AA598*AH598/1000)/AI598</f>
        <v>2.3250000000000002</v>
      </c>
      <c r="AC598" s="1121">
        <f t="shared" ref="AC598:AC643" si="183">AA598*AJ598/1000</f>
        <v>0.3054</v>
      </c>
      <c r="AD598" s="312"/>
      <c r="AE598" s="312"/>
      <c r="AF598" s="679"/>
      <c r="AG598" s="679"/>
      <c r="AH598" s="312">
        <v>155</v>
      </c>
      <c r="AI598" s="312">
        <v>8</v>
      </c>
      <c r="AJ598" s="1131">
        <v>2.5449999999999999</v>
      </c>
      <c r="AK598" s="704"/>
    </row>
    <row r="599" spans="1:37" s="1127" customFormat="1" ht="15" customHeight="1" x14ac:dyDescent="0.25">
      <c r="A599" s="325"/>
      <c r="B599" s="581"/>
      <c r="C599" s="1126" t="s">
        <v>30</v>
      </c>
      <c r="D599" s="1109" t="s">
        <v>29</v>
      </c>
      <c r="E599" s="1108"/>
      <c r="F599" s="1108"/>
      <c r="G599" s="1110"/>
      <c r="H599" s="1111">
        <f>SUM(H598)</f>
        <v>72</v>
      </c>
      <c r="I599" s="1111"/>
      <c r="J599" s="1111"/>
      <c r="K599" s="1111">
        <f>SUM(K598)</f>
        <v>72</v>
      </c>
      <c r="L599" s="1111">
        <f>SUM(L598:L598)</f>
        <v>48</v>
      </c>
      <c r="M599" s="1111"/>
      <c r="N599" s="1111"/>
      <c r="O599" s="1111">
        <f>SUM(O598:O598)</f>
        <v>48</v>
      </c>
      <c r="P599" s="1111"/>
      <c r="Q599" s="1111"/>
      <c r="R599" s="1111"/>
      <c r="S599" s="1111"/>
      <c r="T599" s="367"/>
      <c r="U599" s="367"/>
      <c r="V599" s="367"/>
      <c r="W599" s="367"/>
      <c r="X599" s="1120">
        <f>H599+L599+P599+T599</f>
        <v>120</v>
      </c>
      <c r="Y599" s="1120"/>
      <c r="Z599" s="1120"/>
      <c r="AA599" s="1120">
        <f t="shared" si="180"/>
        <v>120</v>
      </c>
      <c r="AB599" s="1113">
        <f t="shared" si="182"/>
        <v>2.3250000000000002</v>
      </c>
      <c r="AC599" s="1113">
        <f t="shared" si="183"/>
        <v>0.3054</v>
      </c>
      <c r="AD599" s="325"/>
      <c r="AE599" s="325"/>
      <c r="AF599" s="582"/>
      <c r="AG599" s="582"/>
      <c r="AH599" s="325">
        <v>155</v>
      </c>
      <c r="AI599" s="325">
        <v>8</v>
      </c>
      <c r="AJ599" s="741">
        <v>2.5449999999999999</v>
      </c>
      <c r="AK599" s="1114"/>
    </row>
    <row r="600" spans="1:37" s="1125" customFormat="1" ht="15" customHeight="1" x14ac:dyDescent="0.25">
      <c r="A600" s="312">
        <v>1</v>
      </c>
      <c r="B600" s="581"/>
      <c r="C600" s="1117" t="s">
        <v>994</v>
      </c>
      <c r="D600" s="1128" t="s">
        <v>29</v>
      </c>
      <c r="E600" s="1129"/>
      <c r="F600" s="1129"/>
      <c r="G600" s="1110"/>
      <c r="H600" s="1130"/>
      <c r="I600" s="1130"/>
      <c r="J600" s="318"/>
      <c r="K600" s="318"/>
      <c r="L600" s="1130">
        <v>211</v>
      </c>
      <c r="M600" s="1130"/>
      <c r="N600" s="318"/>
      <c r="O600" s="318">
        <f>L600+M600+N600</f>
        <v>211</v>
      </c>
      <c r="P600" s="1130"/>
      <c r="Q600" s="1130"/>
      <c r="R600" s="318"/>
      <c r="S600" s="318"/>
      <c r="T600" s="318"/>
      <c r="U600" s="318"/>
      <c r="V600" s="318"/>
      <c r="W600" s="318"/>
      <c r="X600" s="1112">
        <f>H600+L600+P600+T600</f>
        <v>211</v>
      </c>
      <c r="Y600" s="1112"/>
      <c r="Z600" s="1112"/>
      <c r="AA600" s="1112">
        <f t="shared" si="180"/>
        <v>211</v>
      </c>
      <c r="AB600" s="1121">
        <f t="shared" si="182"/>
        <v>1.0549999999999999</v>
      </c>
      <c r="AC600" s="1121">
        <f t="shared" si="183"/>
        <v>1.0549999999999999</v>
      </c>
      <c r="AD600" s="312"/>
      <c r="AE600" s="312"/>
      <c r="AF600" s="679"/>
      <c r="AG600" s="679"/>
      <c r="AH600" s="312">
        <v>5</v>
      </c>
      <c r="AI600" s="312">
        <v>1</v>
      </c>
      <c r="AJ600" s="1131">
        <v>5</v>
      </c>
      <c r="AK600" s="704"/>
    </row>
    <row r="601" spans="1:37" s="1127" customFormat="1" ht="15" customHeight="1" x14ac:dyDescent="0.25">
      <c r="A601" s="325"/>
      <c r="B601" s="581"/>
      <c r="C601" s="1126" t="s">
        <v>30</v>
      </c>
      <c r="D601" s="1109" t="s">
        <v>29</v>
      </c>
      <c r="E601" s="1108"/>
      <c r="F601" s="1108"/>
      <c r="G601" s="1110"/>
      <c r="H601" s="1111"/>
      <c r="I601" s="1111"/>
      <c r="J601" s="1111"/>
      <c r="K601" s="1111"/>
      <c r="L601" s="1111">
        <f>SUM(L600:L600)</f>
        <v>211</v>
      </c>
      <c r="M601" s="1111"/>
      <c r="N601" s="1111"/>
      <c r="O601" s="1111">
        <f>SUM(O600:O600)</f>
        <v>211</v>
      </c>
      <c r="P601" s="1111"/>
      <c r="Q601" s="1111"/>
      <c r="R601" s="1111"/>
      <c r="S601" s="1111"/>
      <c r="T601" s="367"/>
      <c r="U601" s="367"/>
      <c r="V601" s="367"/>
      <c r="W601" s="367"/>
      <c r="X601" s="1120">
        <f>H601+L601+P601+T601</f>
        <v>211</v>
      </c>
      <c r="Y601" s="1120"/>
      <c r="Z601" s="1120"/>
      <c r="AA601" s="1120">
        <f t="shared" si="180"/>
        <v>211</v>
      </c>
      <c r="AB601" s="1113">
        <f t="shared" si="182"/>
        <v>1.0549999999999999</v>
      </c>
      <c r="AC601" s="1113">
        <f t="shared" si="183"/>
        <v>1.0549999999999999</v>
      </c>
      <c r="AD601" s="325"/>
      <c r="AE601" s="325"/>
      <c r="AF601" s="582"/>
      <c r="AG601" s="582"/>
      <c r="AH601" s="325">
        <v>5</v>
      </c>
      <c r="AI601" s="325">
        <v>1</v>
      </c>
      <c r="AJ601" s="741">
        <v>5</v>
      </c>
      <c r="AK601" s="1114"/>
    </row>
    <row r="602" spans="1:37" s="1125" customFormat="1" ht="15" customHeight="1" x14ac:dyDescent="0.25">
      <c r="A602" s="312">
        <v>1</v>
      </c>
      <c r="B602" s="581"/>
      <c r="C602" s="1117" t="s">
        <v>861</v>
      </c>
      <c r="D602" s="1128" t="s">
        <v>29</v>
      </c>
      <c r="E602" s="1129">
        <v>3</v>
      </c>
      <c r="F602" s="1129">
        <v>76</v>
      </c>
      <c r="G602" s="1110"/>
      <c r="H602" s="1130"/>
      <c r="I602" s="1130"/>
      <c r="J602" s="367"/>
      <c r="K602" s="318"/>
      <c r="L602" s="1130"/>
      <c r="M602" s="1130">
        <v>79</v>
      </c>
      <c r="N602" s="367"/>
      <c r="O602" s="318">
        <f>L602+M602+N602</f>
        <v>79</v>
      </c>
      <c r="P602" s="1130"/>
      <c r="Q602" s="1130"/>
      <c r="R602" s="367"/>
      <c r="S602" s="318"/>
      <c r="T602" s="318"/>
      <c r="U602" s="318"/>
      <c r="V602" s="318"/>
      <c r="W602" s="318"/>
      <c r="X602" s="1112"/>
      <c r="Y602" s="1112">
        <f>I602+M602+Q602+U602</f>
        <v>79</v>
      </c>
      <c r="Z602" s="1112"/>
      <c r="AA602" s="1112">
        <f t="shared" si="180"/>
        <v>79</v>
      </c>
      <c r="AB602" s="1121">
        <f t="shared" si="182"/>
        <v>3.9500000000000004E-3</v>
      </c>
      <c r="AC602" s="1121">
        <f t="shared" si="183"/>
        <v>3.9500000000000004E-3</v>
      </c>
      <c r="AD602" s="312"/>
      <c r="AE602" s="312"/>
      <c r="AF602" s="679"/>
      <c r="AG602" s="679"/>
      <c r="AH602" s="312">
        <v>0.05</v>
      </c>
      <c r="AI602" s="312">
        <v>1</v>
      </c>
      <c r="AJ602" s="1131">
        <v>0.05</v>
      </c>
      <c r="AK602" s="704"/>
    </row>
    <row r="603" spans="1:37" s="1125" customFormat="1" ht="15" customHeight="1" x14ac:dyDescent="0.25">
      <c r="A603" s="312">
        <v>2</v>
      </c>
      <c r="B603" s="581"/>
      <c r="C603" s="1117" t="s">
        <v>861</v>
      </c>
      <c r="D603" s="1128" t="s">
        <v>29</v>
      </c>
      <c r="E603" s="1129">
        <v>34</v>
      </c>
      <c r="F603" s="1129">
        <v>78</v>
      </c>
      <c r="G603" s="1110"/>
      <c r="H603" s="1130"/>
      <c r="I603" s="1130"/>
      <c r="J603" s="367"/>
      <c r="K603" s="318"/>
      <c r="L603" s="1130"/>
      <c r="M603" s="1130">
        <v>44</v>
      </c>
      <c r="N603" s="367"/>
      <c r="O603" s="318">
        <f>L603+M603+N603</f>
        <v>44</v>
      </c>
      <c r="P603" s="1130"/>
      <c r="Q603" s="1130"/>
      <c r="R603" s="367"/>
      <c r="S603" s="318"/>
      <c r="T603" s="318"/>
      <c r="U603" s="318"/>
      <c r="V603" s="318"/>
      <c r="W603" s="318"/>
      <c r="X603" s="1112"/>
      <c r="Y603" s="1112">
        <f>I603+M603+Q603+U603</f>
        <v>44</v>
      </c>
      <c r="Z603" s="1112"/>
      <c r="AA603" s="1112">
        <f t="shared" si="180"/>
        <v>44</v>
      </c>
      <c r="AB603" s="1121">
        <f t="shared" si="182"/>
        <v>2.2000000000000001E-3</v>
      </c>
      <c r="AC603" s="1121">
        <f t="shared" si="183"/>
        <v>2.2000000000000001E-3</v>
      </c>
      <c r="AD603" s="312"/>
      <c r="AE603" s="312"/>
      <c r="AF603" s="679"/>
      <c r="AG603" s="679"/>
      <c r="AH603" s="312">
        <v>0.05</v>
      </c>
      <c r="AI603" s="312">
        <v>1</v>
      </c>
      <c r="AJ603" s="1131">
        <v>0.05</v>
      </c>
      <c r="AK603" s="704"/>
    </row>
    <row r="604" spans="1:37" s="1125" customFormat="1" ht="15" customHeight="1" x14ac:dyDescent="0.25">
      <c r="A604" s="312">
        <v>3</v>
      </c>
      <c r="B604" s="581"/>
      <c r="C604" s="1117" t="s">
        <v>861</v>
      </c>
      <c r="D604" s="1128" t="s">
        <v>29</v>
      </c>
      <c r="E604" s="1129">
        <v>13</v>
      </c>
      <c r="F604" s="1129">
        <v>82</v>
      </c>
      <c r="G604" s="1110"/>
      <c r="H604" s="1130"/>
      <c r="I604" s="1130"/>
      <c r="J604" s="367"/>
      <c r="K604" s="318"/>
      <c r="L604" s="1130"/>
      <c r="M604" s="1130">
        <v>70</v>
      </c>
      <c r="N604" s="367"/>
      <c r="O604" s="318">
        <f>L604+M604+N604</f>
        <v>70</v>
      </c>
      <c r="P604" s="1130"/>
      <c r="Q604" s="1130"/>
      <c r="R604" s="367"/>
      <c r="S604" s="318"/>
      <c r="T604" s="318"/>
      <c r="U604" s="318"/>
      <c r="V604" s="318"/>
      <c r="W604" s="318"/>
      <c r="X604" s="1112"/>
      <c r="Y604" s="1112">
        <f>I604+M604+Q604+U604</f>
        <v>70</v>
      </c>
      <c r="Z604" s="1112"/>
      <c r="AA604" s="1112">
        <f t="shared" si="180"/>
        <v>70</v>
      </c>
      <c r="AB604" s="1121">
        <f t="shared" si="182"/>
        <v>3.5000000000000001E-3</v>
      </c>
      <c r="AC604" s="1121">
        <f t="shared" si="183"/>
        <v>3.5000000000000001E-3</v>
      </c>
      <c r="AD604" s="312"/>
      <c r="AE604" s="312"/>
      <c r="AF604" s="679"/>
      <c r="AG604" s="679"/>
      <c r="AH604" s="312">
        <v>0.05</v>
      </c>
      <c r="AI604" s="312">
        <v>1</v>
      </c>
      <c r="AJ604" s="1131">
        <v>0.05</v>
      </c>
      <c r="AK604" s="704"/>
    </row>
    <row r="605" spans="1:37" s="1125" customFormat="1" ht="15" customHeight="1" x14ac:dyDescent="0.25">
      <c r="A605" s="312">
        <v>4</v>
      </c>
      <c r="B605" s="581"/>
      <c r="C605" s="1117" t="s">
        <v>861</v>
      </c>
      <c r="D605" s="1128" t="s">
        <v>29</v>
      </c>
      <c r="E605" s="1129">
        <v>15</v>
      </c>
      <c r="F605" s="1129">
        <v>83</v>
      </c>
      <c r="G605" s="1110"/>
      <c r="H605" s="1130"/>
      <c r="I605" s="1130"/>
      <c r="J605" s="367"/>
      <c r="K605" s="318"/>
      <c r="L605" s="1130"/>
      <c r="M605" s="1130">
        <v>40</v>
      </c>
      <c r="N605" s="367"/>
      <c r="O605" s="318">
        <f>L605+M605+N605</f>
        <v>40</v>
      </c>
      <c r="P605" s="1130"/>
      <c r="Q605" s="1130"/>
      <c r="R605" s="367"/>
      <c r="S605" s="318"/>
      <c r="T605" s="318"/>
      <c r="U605" s="318"/>
      <c r="V605" s="318"/>
      <c r="W605" s="318"/>
      <c r="X605" s="1112"/>
      <c r="Y605" s="1112">
        <f>I605+M605+Q605+U605</f>
        <v>40</v>
      </c>
      <c r="Z605" s="1112"/>
      <c r="AA605" s="1112">
        <f t="shared" si="180"/>
        <v>40</v>
      </c>
      <c r="AB605" s="1121">
        <f t="shared" si="182"/>
        <v>2E-3</v>
      </c>
      <c r="AC605" s="1121">
        <f t="shared" si="183"/>
        <v>2E-3</v>
      </c>
      <c r="AD605" s="312"/>
      <c r="AE605" s="312"/>
      <c r="AF605" s="679"/>
      <c r="AG605" s="679"/>
      <c r="AH605" s="312">
        <v>0.05</v>
      </c>
      <c r="AI605" s="312">
        <v>1</v>
      </c>
      <c r="AJ605" s="1131">
        <v>0.05</v>
      </c>
      <c r="AK605" s="704"/>
    </row>
    <row r="606" spans="1:37" s="1125" customFormat="1" ht="15" customHeight="1" x14ac:dyDescent="0.25">
      <c r="A606" s="312">
        <v>5</v>
      </c>
      <c r="B606" s="581"/>
      <c r="C606" s="1117" t="s">
        <v>995</v>
      </c>
      <c r="D606" s="1128" t="s">
        <v>29</v>
      </c>
      <c r="E606" s="1129">
        <v>5</v>
      </c>
      <c r="F606" s="1129">
        <v>74</v>
      </c>
      <c r="G606" s="1110"/>
      <c r="H606" s="1130">
        <v>40</v>
      </c>
      <c r="I606" s="1130"/>
      <c r="J606" s="318"/>
      <c r="K606" s="318">
        <f>SUM(H606:J606)</f>
        <v>40</v>
      </c>
      <c r="L606" s="1130">
        <v>10</v>
      </c>
      <c r="M606" s="1130"/>
      <c r="N606" s="318"/>
      <c r="O606" s="318">
        <f>L606+M606+N606</f>
        <v>10</v>
      </c>
      <c r="P606" s="1130"/>
      <c r="Q606" s="1130"/>
      <c r="R606" s="318"/>
      <c r="S606" s="318"/>
      <c r="T606" s="318"/>
      <c r="U606" s="318"/>
      <c r="V606" s="318"/>
      <c r="W606" s="318"/>
      <c r="X606" s="1112">
        <f>H606+L606+P606+T606</f>
        <v>50</v>
      </c>
      <c r="Y606" s="1112"/>
      <c r="Z606" s="1112"/>
      <c r="AA606" s="1112">
        <f t="shared" si="180"/>
        <v>50</v>
      </c>
      <c r="AB606" s="1121">
        <f>(AA606*AH606/1000)/AI606</f>
        <v>2.15</v>
      </c>
      <c r="AC606" s="1121">
        <f t="shared" si="183"/>
        <v>1.2150000000000001</v>
      </c>
      <c r="AD606" s="312"/>
      <c r="AE606" s="312"/>
      <c r="AF606" s="679"/>
      <c r="AG606" s="679"/>
      <c r="AH606" s="312">
        <v>43</v>
      </c>
      <c r="AI606" s="312">
        <v>1</v>
      </c>
      <c r="AJ606" s="1131">
        <v>24.3</v>
      </c>
      <c r="AK606" s="704"/>
    </row>
    <row r="607" spans="1:37" s="1127" customFormat="1" ht="15" customHeight="1" x14ac:dyDescent="0.25">
      <c r="A607" s="325"/>
      <c r="B607" s="581"/>
      <c r="C607" s="1126" t="s">
        <v>30</v>
      </c>
      <c r="D607" s="1109" t="s">
        <v>29</v>
      </c>
      <c r="E607" s="1108"/>
      <c r="F607" s="1108"/>
      <c r="G607" s="1110"/>
      <c r="H607" s="1111">
        <v>40</v>
      </c>
      <c r="I607" s="1111"/>
      <c r="J607" s="1111"/>
      <c r="K607" s="367">
        <f>SUM(H607:J607)</f>
        <v>40</v>
      </c>
      <c r="L607" s="1111">
        <f>SUM(L606:L606)</f>
        <v>10</v>
      </c>
      <c r="M607" s="1111"/>
      <c r="N607" s="1111"/>
      <c r="O607" s="1111">
        <f>SUM(O606:O606)</f>
        <v>10</v>
      </c>
      <c r="P607" s="1111"/>
      <c r="Q607" s="1111"/>
      <c r="R607" s="1111"/>
      <c r="S607" s="1111"/>
      <c r="T607" s="367"/>
      <c r="U607" s="367"/>
      <c r="V607" s="367"/>
      <c r="W607" s="367"/>
      <c r="X607" s="1120">
        <f>H607+L607+P607+T607</f>
        <v>50</v>
      </c>
      <c r="Y607" s="1120"/>
      <c r="Z607" s="1120"/>
      <c r="AA607" s="1120">
        <f t="shared" si="180"/>
        <v>50</v>
      </c>
      <c r="AB607" s="1113">
        <f>(AA607*AH607/1000)/AI607</f>
        <v>2.15</v>
      </c>
      <c r="AC607" s="1113">
        <f t="shared" si="183"/>
        <v>1.2150000000000001</v>
      </c>
      <c r="AD607" s="325"/>
      <c r="AE607" s="325"/>
      <c r="AF607" s="582"/>
      <c r="AG607" s="582"/>
      <c r="AH607" s="325">
        <v>43</v>
      </c>
      <c r="AI607" s="325">
        <v>1</v>
      </c>
      <c r="AJ607" s="741">
        <v>24.3</v>
      </c>
      <c r="AK607" s="1114"/>
    </row>
    <row r="608" spans="1:37" s="1125" customFormat="1" ht="15" customHeight="1" x14ac:dyDescent="0.25">
      <c r="A608" s="312">
        <v>1</v>
      </c>
      <c r="B608" s="581"/>
      <c r="C608" s="1117" t="s">
        <v>996</v>
      </c>
      <c r="D608" s="1128" t="s">
        <v>29</v>
      </c>
      <c r="E608" s="1129"/>
      <c r="F608" s="1129"/>
      <c r="G608" s="1110"/>
      <c r="H608" s="1130"/>
      <c r="I608" s="1130"/>
      <c r="J608" s="318"/>
      <c r="K608" s="318"/>
      <c r="L608" s="1130">
        <v>31</v>
      </c>
      <c r="M608" s="1130"/>
      <c r="N608" s="318"/>
      <c r="O608" s="318">
        <f>L608+M608+N608</f>
        <v>31</v>
      </c>
      <c r="P608" s="1130"/>
      <c r="Q608" s="1130"/>
      <c r="R608" s="318"/>
      <c r="S608" s="318"/>
      <c r="T608" s="318"/>
      <c r="U608" s="318"/>
      <c r="V608" s="318"/>
      <c r="W608" s="318"/>
      <c r="X608" s="1112">
        <f>H608+L608+P608+T608</f>
        <v>31</v>
      </c>
      <c r="Y608" s="1112"/>
      <c r="Z608" s="1112"/>
      <c r="AA608" s="1112">
        <f t="shared" si="180"/>
        <v>31</v>
      </c>
      <c r="AB608" s="1121">
        <f>(AA608*AH608/1000)/AI608</f>
        <v>1.333</v>
      </c>
      <c r="AC608" s="1121">
        <f t="shared" si="183"/>
        <v>0.55800000000000005</v>
      </c>
      <c r="AD608" s="312"/>
      <c r="AE608" s="312"/>
      <c r="AF608" s="679"/>
      <c r="AG608" s="679"/>
      <c r="AH608" s="312">
        <v>43</v>
      </c>
      <c r="AI608" s="312">
        <v>1</v>
      </c>
      <c r="AJ608" s="1131">
        <v>18</v>
      </c>
      <c r="AK608" s="704"/>
    </row>
    <row r="609" spans="1:37" s="1127" customFormat="1" ht="15" customHeight="1" x14ac:dyDescent="0.25">
      <c r="A609" s="325"/>
      <c r="B609" s="581"/>
      <c r="C609" s="1126" t="s">
        <v>30</v>
      </c>
      <c r="D609" s="1109" t="s">
        <v>29</v>
      </c>
      <c r="E609" s="1108"/>
      <c r="F609" s="1108"/>
      <c r="G609" s="1110"/>
      <c r="H609" s="1111"/>
      <c r="I609" s="1111"/>
      <c r="J609" s="1111"/>
      <c r="K609" s="1111"/>
      <c r="L609" s="1111">
        <f>SUM(L608:L608)</f>
        <v>31</v>
      </c>
      <c r="M609" s="1111"/>
      <c r="N609" s="1111"/>
      <c r="O609" s="1111">
        <f>SUM(O608:O608)</f>
        <v>31</v>
      </c>
      <c r="P609" s="1111"/>
      <c r="Q609" s="1111"/>
      <c r="R609" s="1111"/>
      <c r="S609" s="1111"/>
      <c r="T609" s="367"/>
      <c r="U609" s="367"/>
      <c r="V609" s="367"/>
      <c r="W609" s="367"/>
      <c r="X609" s="1120">
        <f>H609+L609+P609+T609</f>
        <v>31</v>
      </c>
      <c r="Y609" s="1120"/>
      <c r="Z609" s="1120"/>
      <c r="AA609" s="1120">
        <f t="shared" si="180"/>
        <v>31</v>
      </c>
      <c r="AB609" s="1113">
        <f>(AA609*AH609/1000)/AI609</f>
        <v>1.333</v>
      </c>
      <c r="AC609" s="1113">
        <f t="shared" si="183"/>
        <v>0.55800000000000005</v>
      </c>
      <c r="AD609" s="325"/>
      <c r="AE609" s="325"/>
      <c r="AF609" s="582"/>
      <c r="AG609" s="582"/>
      <c r="AH609" s="325">
        <v>43</v>
      </c>
      <c r="AI609" s="325">
        <v>1</v>
      </c>
      <c r="AJ609" s="741">
        <v>18</v>
      </c>
      <c r="AK609" s="1114"/>
    </row>
    <row r="610" spans="1:37" ht="15" customHeight="1" x14ac:dyDescent="0.25">
      <c r="A610" s="312">
        <v>1</v>
      </c>
      <c r="B610" s="581"/>
      <c r="C610" s="1133" t="s">
        <v>998</v>
      </c>
      <c r="D610" s="1128" t="s">
        <v>29</v>
      </c>
      <c r="E610" s="1129">
        <v>1</v>
      </c>
      <c r="F610" s="1129">
        <v>73</v>
      </c>
      <c r="G610" s="1110"/>
      <c r="H610" s="1130"/>
      <c r="I610" s="1130"/>
      <c r="J610" s="318"/>
      <c r="K610" s="318"/>
      <c r="L610" s="1130"/>
      <c r="M610" s="1130">
        <v>143</v>
      </c>
      <c r="N610" s="318"/>
      <c r="O610" s="318">
        <f>L610+M610+N610</f>
        <v>143</v>
      </c>
      <c r="P610" s="1130"/>
      <c r="Q610" s="1130"/>
      <c r="R610" s="318"/>
      <c r="S610" s="318"/>
      <c r="T610" s="318"/>
      <c r="U610" s="318"/>
      <c r="V610" s="318"/>
      <c r="W610" s="318"/>
      <c r="X610" s="1112"/>
      <c r="Y610" s="1112">
        <f>I610+M610+Q610+U610</f>
        <v>143</v>
      </c>
      <c r="Z610" s="1503">
        <f t="shared" si="180"/>
        <v>0</v>
      </c>
      <c r="AA610" s="1112">
        <f t="shared" si="180"/>
        <v>143</v>
      </c>
      <c r="AB610" s="1121">
        <f t="shared" ref="AB610:AB624" si="184">(AA610*AI610/1000)/AI610</f>
        <v>0.14299999999999999</v>
      </c>
      <c r="AC610" s="1121">
        <f t="shared" ref="AC610:AC617" si="185">AJ610*AA610/1000</f>
        <v>4.2900000000000001E-2</v>
      </c>
      <c r="AD610" s="312"/>
      <c r="AE610" s="312"/>
      <c r="AF610" s="679"/>
      <c r="AG610" s="679"/>
      <c r="AH610" s="312">
        <v>22</v>
      </c>
      <c r="AI610" s="312">
        <v>288</v>
      </c>
      <c r="AJ610" s="1131">
        <v>0.3</v>
      </c>
      <c r="AK610" s="704"/>
    </row>
    <row r="611" spans="1:37" ht="15" customHeight="1" x14ac:dyDescent="0.25">
      <c r="A611" s="312">
        <v>2</v>
      </c>
      <c r="B611" s="581"/>
      <c r="C611" s="1133" t="s">
        <v>998</v>
      </c>
      <c r="D611" s="1128" t="s">
        <v>29</v>
      </c>
      <c r="E611" s="1129">
        <v>1</v>
      </c>
      <c r="F611" s="1129">
        <v>75</v>
      </c>
      <c r="G611" s="312">
        <v>33</v>
      </c>
      <c r="H611" s="1130"/>
      <c r="I611" s="1130"/>
      <c r="J611" s="1220"/>
      <c r="K611" s="318">
        <f>SUM(H611:J611)</f>
        <v>0</v>
      </c>
      <c r="L611" s="1130"/>
      <c r="M611" s="1130">
        <v>288</v>
      </c>
      <c r="N611" s="318"/>
      <c r="O611" s="318">
        <f t="shared" ref="O611:O617" si="186">L611+M611+N611</f>
        <v>288</v>
      </c>
      <c r="P611" s="1130"/>
      <c r="Q611" s="1130"/>
      <c r="R611" s="318"/>
      <c r="S611" s="318"/>
      <c r="T611" s="318"/>
      <c r="U611" s="318"/>
      <c r="V611" s="318"/>
      <c r="W611" s="318"/>
      <c r="X611" s="1112"/>
      <c r="Y611" s="1112">
        <f>I611+M611+Q611+U611</f>
        <v>288</v>
      </c>
      <c r="Z611" s="1112">
        <f t="shared" si="180"/>
        <v>0</v>
      </c>
      <c r="AA611" s="1112">
        <f t="shared" si="180"/>
        <v>288</v>
      </c>
      <c r="AB611" s="1121">
        <f t="shared" si="184"/>
        <v>0.28800000000000003</v>
      </c>
      <c r="AC611" s="1121">
        <f t="shared" si="185"/>
        <v>8.6399999999999991E-2</v>
      </c>
      <c r="AD611" s="312"/>
      <c r="AE611" s="312"/>
      <c r="AF611" s="679"/>
      <c r="AG611" s="679"/>
      <c r="AH611" s="312">
        <v>22</v>
      </c>
      <c r="AI611" s="312">
        <v>288</v>
      </c>
      <c r="AJ611" s="1131">
        <v>0.3</v>
      </c>
      <c r="AK611" s="704"/>
    </row>
    <row r="612" spans="1:37" ht="15" customHeight="1" x14ac:dyDescent="0.25">
      <c r="A612" s="1115">
        <v>3</v>
      </c>
      <c r="B612" s="581"/>
      <c r="C612" s="1133" t="s">
        <v>998</v>
      </c>
      <c r="D612" s="1128" t="s">
        <v>29</v>
      </c>
      <c r="E612" s="1129">
        <v>2</v>
      </c>
      <c r="F612" s="1129">
        <v>77</v>
      </c>
      <c r="G612" s="1110"/>
      <c r="H612" s="1130"/>
      <c r="I612" s="1130"/>
      <c r="J612" s="318"/>
      <c r="K612" s="318"/>
      <c r="L612" s="1130">
        <v>6</v>
      </c>
      <c r="M612" s="1130">
        <v>70</v>
      </c>
      <c r="N612" s="318"/>
      <c r="O612" s="318">
        <f t="shared" si="186"/>
        <v>76</v>
      </c>
      <c r="P612" s="1130"/>
      <c r="Q612" s="1130"/>
      <c r="R612" s="318"/>
      <c r="S612" s="318"/>
      <c r="T612" s="318"/>
      <c r="U612" s="318"/>
      <c r="V612" s="318"/>
      <c r="W612" s="318"/>
      <c r="X612" s="1112">
        <f t="shared" ref="X612:X617" si="187">H612+L612+P612+T612</f>
        <v>6</v>
      </c>
      <c r="Y612" s="1112">
        <f>I612+M612+Q612+U612</f>
        <v>70</v>
      </c>
      <c r="Z612" s="1112"/>
      <c r="AA612" s="1112">
        <f t="shared" si="180"/>
        <v>76</v>
      </c>
      <c r="AB612" s="1121">
        <f t="shared" si="184"/>
        <v>7.6000000000000012E-2</v>
      </c>
      <c r="AC612" s="1121">
        <f t="shared" si="185"/>
        <v>2.2800000000000001E-2</v>
      </c>
      <c r="AD612" s="312"/>
      <c r="AE612" s="312"/>
      <c r="AF612" s="679"/>
      <c r="AG612" s="679"/>
      <c r="AH612" s="312">
        <v>22</v>
      </c>
      <c r="AI612" s="312">
        <v>288</v>
      </c>
      <c r="AJ612" s="1131">
        <v>0.3</v>
      </c>
      <c r="AK612" s="704"/>
    </row>
    <row r="613" spans="1:37" ht="15" customHeight="1" x14ac:dyDescent="0.25">
      <c r="A613" s="312">
        <v>4</v>
      </c>
      <c r="B613" s="581"/>
      <c r="C613" s="1133" t="s">
        <v>998</v>
      </c>
      <c r="D613" s="1128" t="s">
        <v>29</v>
      </c>
      <c r="E613" s="1129">
        <v>3</v>
      </c>
      <c r="F613" s="1129">
        <v>77</v>
      </c>
      <c r="G613" s="1110"/>
      <c r="H613" s="1130"/>
      <c r="I613" s="1130"/>
      <c r="J613" s="318"/>
      <c r="K613" s="318"/>
      <c r="L613" s="1130">
        <v>2</v>
      </c>
      <c r="M613" s="1130"/>
      <c r="N613" s="318"/>
      <c r="O613" s="318">
        <f t="shared" si="186"/>
        <v>2</v>
      </c>
      <c r="P613" s="1130"/>
      <c r="Q613" s="1130"/>
      <c r="R613" s="318"/>
      <c r="S613" s="318"/>
      <c r="T613" s="318"/>
      <c r="U613" s="318"/>
      <c r="V613" s="318"/>
      <c r="W613" s="318"/>
      <c r="X613" s="1112">
        <f t="shared" si="187"/>
        <v>2</v>
      </c>
      <c r="Y613" s="1112"/>
      <c r="Z613" s="1112"/>
      <c r="AA613" s="1112">
        <f t="shared" si="180"/>
        <v>2</v>
      </c>
      <c r="AB613" s="1121">
        <f t="shared" si="184"/>
        <v>2E-3</v>
      </c>
      <c r="AC613" s="1121">
        <f t="shared" si="185"/>
        <v>5.9999999999999995E-4</v>
      </c>
      <c r="AD613" s="312"/>
      <c r="AE613" s="312"/>
      <c r="AF613" s="679"/>
      <c r="AG613" s="679"/>
      <c r="AH613" s="312">
        <v>22</v>
      </c>
      <c r="AI613" s="312">
        <v>288</v>
      </c>
      <c r="AJ613" s="1131">
        <v>0.3</v>
      </c>
      <c r="AK613" s="704"/>
    </row>
    <row r="614" spans="1:37" ht="15" customHeight="1" x14ac:dyDescent="0.25">
      <c r="A614" s="1115">
        <v>5</v>
      </c>
      <c r="B614" s="581"/>
      <c r="C614" s="1133" t="s">
        <v>998</v>
      </c>
      <c r="D614" s="1128" t="s">
        <v>29</v>
      </c>
      <c r="E614" s="1129">
        <v>2</v>
      </c>
      <c r="F614" s="1129">
        <v>78</v>
      </c>
      <c r="G614" s="1110"/>
      <c r="H614" s="1130"/>
      <c r="I614" s="1130"/>
      <c r="J614" s="318"/>
      <c r="K614" s="318"/>
      <c r="L614" s="1130">
        <v>72</v>
      </c>
      <c r="M614" s="1130"/>
      <c r="N614" s="318"/>
      <c r="O614" s="318">
        <f t="shared" si="186"/>
        <v>72</v>
      </c>
      <c r="P614" s="1130"/>
      <c r="Q614" s="1130"/>
      <c r="R614" s="318"/>
      <c r="S614" s="318"/>
      <c r="T614" s="318"/>
      <c r="U614" s="318"/>
      <c r="V614" s="318"/>
      <c r="W614" s="318"/>
      <c r="X614" s="1112">
        <f t="shared" si="187"/>
        <v>72</v>
      </c>
      <c r="Y614" s="1112"/>
      <c r="Z614" s="1112"/>
      <c r="AA614" s="1112">
        <f t="shared" si="180"/>
        <v>72</v>
      </c>
      <c r="AB614" s="1121">
        <f t="shared" si="184"/>
        <v>7.2000000000000008E-2</v>
      </c>
      <c r="AC614" s="1121">
        <f t="shared" si="185"/>
        <v>2.1599999999999998E-2</v>
      </c>
      <c r="AD614" s="312"/>
      <c r="AE614" s="312"/>
      <c r="AF614" s="679"/>
      <c r="AG614" s="679"/>
      <c r="AH614" s="312">
        <v>22</v>
      </c>
      <c r="AI614" s="312">
        <v>288</v>
      </c>
      <c r="AJ614" s="1131">
        <v>0.3</v>
      </c>
      <c r="AK614" s="704"/>
    </row>
    <row r="615" spans="1:37" ht="15" customHeight="1" x14ac:dyDescent="0.25">
      <c r="A615" s="312">
        <v>6</v>
      </c>
      <c r="B615" s="581"/>
      <c r="C615" s="1133" t="s">
        <v>998</v>
      </c>
      <c r="D615" s="1128" t="s">
        <v>29</v>
      </c>
      <c r="E615" s="1129">
        <v>1</v>
      </c>
      <c r="F615" s="1129">
        <v>84</v>
      </c>
      <c r="G615" s="1110"/>
      <c r="H615" s="1130"/>
      <c r="I615" s="1130"/>
      <c r="J615" s="318"/>
      <c r="K615" s="318"/>
      <c r="L615" s="1130">
        <v>79</v>
      </c>
      <c r="M615" s="1130"/>
      <c r="N615" s="318"/>
      <c r="O615" s="318">
        <f t="shared" si="186"/>
        <v>79</v>
      </c>
      <c r="P615" s="1130"/>
      <c r="Q615" s="1130"/>
      <c r="R615" s="318"/>
      <c r="S615" s="318"/>
      <c r="T615" s="318"/>
      <c r="U615" s="318"/>
      <c r="V615" s="318"/>
      <c r="W615" s="318"/>
      <c r="X615" s="1112">
        <f t="shared" si="187"/>
        <v>79</v>
      </c>
      <c r="Y615" s="1112"/>
      <c r="Z615" s="1112"/>
      <c r="AA615" s="1112">
        <f t="shared" si="180"/>
        <v>79</v>
      </c>
      <c r="AB615" s="1121">
        <f t="shared" si="184"/>
        <v>7.9000000000000001E-2</v>
      </c>
      <c r="AC615" s="1121">
        <f t="shared" si="185"/>
        <v>2.3699999999999999E-2</v>
      </c>
      <c r="AD615" s="312"/>
      <c r="AE615" s="312"/>
      <c r="AF615" s="679"/>
      <c r="AG615" s="679"/>
      <c r="AH615" s="312">
        <v>22</v>
      </c>
      <c r="AI615" s="312">
        <v>288</v>
      </c>
      <c r="AJ615" s="1131">
        <v>0.3</v>
      </c>
      <c r="AK615" s="704"/>
    </row>
    <row r="616" spans="1:37" ht="15" customHeight="1" x14ac:dyDescent="0.25">
      <c r="A616" s="1115">
        <v>7</v>
      </c>
      <c r="B616" s="581"/>
      <c r="C616" s="1133" t="s">
        <v>998</v>
      </c>
      <c r="D616" s="1128" t="s">
        <v>29</v>
      </c>
      <c r="E616" s="1129">
        <v>11</v>
      </c>
      <c r="F616" s="1129">
        <v>85</v>
      </c>
      <c r="G616" s="1110"/>
      <c r="H616" s="1130"/>
      <c r="I616" s="1130"/>
      <c r="J616" s="318"/>
      <c r="K616" s="318"/>
      <c r="L616" s="1130">
        <v>3</v>
      </c>
      <c r="M616" s="1130"/>
      <c r="N616" s="318"/>
      <c r="O616" s="318">
        <f t="shared" si="186"/>
        <v>3</v>
      </c>
      <c r="P616" s="1130"/>
      <c r="Q616" s="1130"/>
      <c r="R616" s="318"/>
      <c r="S616" s="318"/>
      <c r="T616" s="318"/>
      <c r="U616" s="318"/>
      <c r="V616" s="318"/>
      <c r="W616" s="318"/>
      <c r="X616" s="1112">
        <f t="shared" si="187"/>
        <v>3</v>
      </c>
      <c r="Y616" s="1112"/>
      <c r="Z616" s="1112"/>
      <c r="AA616" s="1112">
        <f t="shared" si="180"/>
        <v>3</v>
      </c>
      <c r="AB616" s="1121">
        <f t="shared" si="184"/>
        <v>3.0000000000000001E-3</v>
      </c>
      <c r="AC616" s="1121">
        <f t="shared" si="185"/>
        <v>8.9999999999999987E-4</v>
      </c>
      <c r="AD616" s="312"/>
      <c r="AE616" s="312"/>
      <c r="AF616" s="679"/>
      <c r="AG616" s="679"/>
      <c r="AH616" s="312">
        <v>22</v>
      </c>
      <c r="AI616" s="312">
        <v>288</v>
      </c>
      <c r="AJ616" s="1131">
        <v>0.3</v>
      </c>
      <c r="AK616" s="704"/>
    </row>
    <row r="617" spans="1:37" s="1214" customFormat="1" ht="15" customHeight="1" x14ac:dyDescent="0.25">
      <c r="A617" s="312">
        <v>8</v>
      </c>
      <c r="B617" s="581"/>
      <c r="C617" s="1133" t="s">
        <v>998</v>
      </c>
      <c r="D617" s="1128" t="s">
        <v>29</v>
      </c>
      <c r="E617" s="1129">
        <v>3</v>
      </c>
      <c r="F617" s="1129">
        <v>88</v>
      </c>
      <c r="G617" s="1110"/>
      <c r="H617" s="1130"/>
      <c r="I617" s="1130"/>
      <c r="J617" s="318"/>
      <c r="K617" s="318"/>
      <c r="L617" s="1130">
        <v>864</v>
      </c>
      <c r="M617" s="1130"/>
      <c r="N617" s="318"/>
      <c r="O617" s="318">
        <f t="shared" si="186"/>
        <v>864</v>
      </c>
      <c r="P617" s="1130"/>
      <c r="Q617" s="1130"/>
      <c r="R617" s="318"/>
      <c r="S617" s="318"/>
      <c r="T617" s="318"/>
      <c r="U617" s="318"/>
      <c r="V617" s="318"/>
      <c r="W617" s="318"/>
      <c r="X617" s="1112">
        <f t="shared" si="187"/>
        <v>864</v>
      </c>
      <c r="Y617" s="1112"/>
      <c r="Z617" s="1112">
        <f t="shared" si="180"/>
        <v>0</v>
      </c>
      <c r="AA617" s="1112">
        <f t="shared" si="180"/>
        <v>864</v>
      </c>
      <c r="AB617" s="1121">
        <f t="shared" si="184"/>
        <v>0.86399999999999999</v>
      </c>
      <c r="AC617" s="1121">
        <f t="shared" si="185"/>
        <v>0.25919999999999999</v>
      </c>
      <c r="AD617" s="312"/>
      <c r="AE617" s="312"/>
      <c r="AF617" s="679"/>
      <c r="AG617" s="679"/>
      <c r="AH617" s="312">
        <v>22</v>
      </c>
      <c r="AI617" s="312">
        <v>288</v>
      </c>
      <c r="AJ617" s="1131">
        <v>0.3</v>
      </c>
      <c r="AK617" s="704"/>
    </row>
    <row r="618" spans="1:37" s="1132" customFormat="1" ht="15" customHeight="1" x14ac:dyDescent="0.25">
      <c r="A618" s="325"/>
      <c r="B618" s="581"/>
      <c r="C618" s="1126" t="s">
        <v>30</v>
      </c>
      <c r="D618" s="1109" t="s">
        <v>29</v>
      </c>
      <c r="E618" s="1108"/>
      <c r="F618" s="1108"/>
      <c r="G618" s="1110"/>
      <c r="H618" s="1111">
        <f>SUM(H610:H617)</f>
        <v>0</v>
      </c>
      <c r="I618" s="1111"/>
      <c r="J618" s="1111">
        <f t="shared" ref="J618:O618" si="188">SUM(J610:J617)</f>
        <v>0</v>
      </c>
      <c r="K618" s="1111">
        <f t="shared" si="188"/>
        <v>0</v>
      </c>
      <c r="L618" s="1111">
        <f t="shared" si="188"/>
        <v>1026</v>
      </c>
      <c r="M618" s="1111">
        <f t="shared" si="188"/>
        <v>501</v>
      </c>
      <c r="N618" s="1111">
        <f t="shared" si="188"/>
        <v>0</v>
      </c>
      <c r="O618" s="1111">
        <f t="shared" si="188"/>
        <v>1527</v>
      </c>
      <c r="P618" s="1111"/>
      <c r="Q618" s="1111"/>
      <c r="R618" s="1111"/>
      <c r="S618" s="1111"/>
      <c r="T618" s="1111"/>
      <c r="U618" s="1111"/>
      <c r="V618" s="1111"/>
      <c r="W618" s="1111"/>
      <c r="X618" s="1120">
        <f>H618+L618+P618+T618</f>
        <v>1026</v>
      </c>
      <c r="Y618" s="1120">
        <f>I618+M618+Q618+U618</f>
        <v>501</v>
      </c>
      <c r="Z618" s="1120">
        <f t="shared" si="180"/>
        <v>0</v>
      </c>
      <c r="AA618" s="1120">
        <f t="shared" si="180"/>
        <v>1527</v>
      </c>
      <c r="AB618" s="1173">
        <f>SUM(AB610:AB617)</f>
        <v>1.5270000000000001</v>
      </c>
      <c r="AC618" s="1173">
        <f>SUM(AC610:AC617)</f>
        <v>0.45810000000000001</v>
      </c>
      <c r="AD618" s="325"/>
      <c r="AE618" s="325"/>
      <c r="AF618" s="582"/>
      <c r="AG618" s="582"/>
      <c r="AH618" s="325">
        <v>22</v>
      </c>
      <c r="AI618" s="325">
        <v>288</v>
      </c>
      <c r="AJ618" s="741">
        <v>0.3</v>
      </c>
      <c r="AK618" s="1114"/>
    </row>
    <row r="619" spans="1:37" ht="15" customHeight="1" x14ac:dyDescent="0.25">
      <c r="A619" s="312">
        <v>1</v>
      </c>
      <c r="B619" s="581"/>
      <c r="C619" s="1133" t="s">
        <v>999</v>
      </c>
      <c r="D619" s="1128" t="s">
        <v>29</v>
      </c>
      <c r="E619" s="1129">
        <v>20</v>
      </c>
      <c r="F619" s="1129">
        <v>57</v>
      </c>
      <c r="G619" s="1085"/>
      <c r="H619" s="1130"/>
      <c r="I619" s="1130"/>
      <c r="J619" s="1221"/>
      <c r="K619" s="318"/>
      <c r="L619" s="1130">
        <v>271</v>
      </c>
      <c r="M619" s="1130">
        <v>81</v>
      </c>
      <c r="N619" s="367"/>
      <c r="O619" s="318">
        <f t="shared" ref="O619:O624" si="189">L619+M619+N619</f>
        <v>352</v>
      </c>
      <c r="P619" s="1130"/>
      <c r="Q619" s="1130"/>
      <c r="R619" s="367"/>
      <c r="S619" s="318"/>
      <c r="T619" s="318"/>
      <c r="U619" s="318"/>
      <c r="V619" s="318"/>
      <c r="W619" s="318"/>
      <c r="X619" s="1112">
        <f>H619+L619+P619+T619</f>
        <v>271</v>
      </c>
      <c r="Y619" s="1112">
        <f>I619+M619+Q619+U619</f>
        <v>81</v>
      </c>
      <c r="Z619" s="1112"/>
      <c r="AA619" s="1112">
        <f t="shared" si="180"/>
        <v>352</v>
      </c>
      <c r="AB619" s="1121">
        <f t="shared" si="184"/>
        <v>0.35199999999999998</v>
      </c>
      <c r="AC619" s="1121">
        <f t="shared" si="183"/>
        <v>0.1056</v>
      </c>
      <c r="AD619" s="312"/>
      <c r="AE619" s="312"/>
      <c r="AF619" s="679"/>
      <c r="AG619" s="679"/>
      <c r="AH619" s="312">
        <v>33</v>
      </c>
      <c r="AI619" s="312">
        <v>88</v>
      </c>
      <c r="AJ619" s="1131">
        <v>0.3</v>
      </c>
      <c r="AK619" s="704"/>
    </row>
    <row r="620" spans="1:37" ht="15" customHeight="1" x14ac:dyDescent="0.25">
      <c r="A620" s="1115">
        <v>2</v>
      </c>
      <c r="B620" s="581"/>
      <c r="C620" s="1133" t="s">
        <v>999</v>
      </c>
      <c r="D620" s="1128" t="s">
        <v>29</v>
      </c>
      <c r="E620" s="1129">
        <v>4</v>
      </c>
      <c r="F620" s="1129">
        <v>78</v>
      </c>
      <c r="G620" s="1110"/>
      <c r="H620" s="1130"/>
      <c r="I620" s="1130"/>
      <c r="J620" s="367"/>
      <c r="K620" s="318"/>
      <c r="L620" s="1130">
        <v>44</v>
      </c>
      <c r="M620" s="1130"/>
      <c r="N620" s="367"/>
      <c r="O620" s="318">
        <f t="shared" si="189"/>
        <v>44</v>
      </c>
      <c r="P620" s="1130"/>
      <c r="Q620" s="1130"/>
      <c r="R620" s="367"/>
      <c r="S620" s="318"/>
      <c r="T620" s="318"/>
      <c r="U620" s="318"/>
      <c r="V620" s="318"/>
      <c r="W620" s="318"/>
      <c r="X620" s="1112">
        <f>H620+L620+P620+T620</f>
        <v>44</v>
      </c>
      <c r="Y620" s="1112"/>
      <c r="Z620" s="1112">
        <f t="shared" si="180"/>
        <v>0</v>
      </c>
      <c r="AA620" s="1112">
        <f t="shared" si="180"/>
        <v>44</v>
      </c>
      <c r="AB620" s="1121">
        <f t="shared" si="184"/>
        <v>4.3999999999999997E-2</v>
      </c>
      <c r="AC620" s="1121">
        <f t="shared" si="183"/>
        <v>1.32E-2</v>
      </c>
      <c r="AD620" s="312"/>
      <c r="AE620" s="312"/>
      <c r="AF620" s="679"/>
      <c r="AG620" s="679"/>
      <c r="AH620" s="312">
        <v>33</v>
      </c>
      <c r="AI620" s="312">
        <v>88</v>
      </c>
      <c r="AJ620" s="1131">
        <v>0.3</v>
      </c>
      <c r="AK620" s="704"/>
    </row>
    <row r="621" spans="1:37" ht="15" customHeight="1" x14ac:dyDescent="0.25">
      <c r="A621" s="312">
        <v>3</v>
      </c>
      <c r="B621" s="581"/>
      <c r="C621" s="1133" t="s">
        <v>999</v>
      </c>
      <c r="D621" s="1128" t="s">
        <v>29</v>
      </c>
      <c r="E621" s="1129">
        <v>1</v>
      </c>
      <c r="F621" s="1129">
        <v>80</v>
      </c>
      <c r="G621" s="1110"/>
      <c r="H621" s="1130"/>
      <c r="I621" s="1130"/>
      <c r="J621" s="367"/>
      <c r="K621" s="318"/>
      <c r="L621" s="1130">
        <v>22</v>
      </c>
      <c r="M621" s="1130"/>
      <c r="N621" s="367"/>
      <c r="O621" s="318">
        <f t="shared" si="189"/>
        <v>22</v>
      </c>
      <c r="P621" s="1130"/>
      <c r="Q621" s="1130"/>
      <c r="R621" s="367"/>
      <c r="S621" s="318"/>
      <c r="T621" s="318"/>
      <c r="U621" s="318"/>
      <c r="V621" s="318"/>
      <c r="W621" s="318"/>
      <c r="X621" s="1112">
        <f>H621+L621+P621+T621</f>
        <v>22</v>
      </c>
      <c r="Y621" s="1112"/>
      <c r="Z621" s="1112">
        <f t="shared" si="180"/>
        <v>0</v>
      </c>
      <c r="AA621" s="1112">
        <f t="shared" si="180"/>
        <v>22</v>
      </c>
      <c r="AB621" s="1121">
        <f t="shared" si="184"/>
        <v>2.1999999999999999E-2</v>
      </c>
      <c r="AC621" s="1121">
        <f t="shared" si="183"/>
        <v>6.6E-3</v>
      </c>
      <c r="AD621" s="312"/>
      <c r="AE621" s="312"/>
      <c r="AF621" s="679"/>
      <c r="AG621" s="679"/>
      <c r="AH621" s="312">
        <v>33</v>
      </c>
      <c r="AI621" s="312">
        <v>88</v>
      </c>
      <c r="AJ621" s="1131">
        <v>0.3</v>
      </c>
      <c r="AK621" s="704"/>
    </row>
    <row r="622" spans="1:37" ht="15" customHeight="1" x14ac:dyDescent="0.25">
      <c r="A622" s="1115">
        <v>4</v>
      </c>
      <c r="B622" s="581"/>
      <c r="C622" s="1133" t="s">
        <v>999</v>
      </c>
      <c r="D622" s="1128" t="s">
        <v>29</v>
      </c>
      <c r="E622" s="1129">
        <v>8</v>
      </c>
      <c r="F622" s="1129">
        <v>82</v>
      </c>
      <c r="G622" s="1110"/>
      <c r="H622" s="1130"/>
      <c r="I622" s="1130"/>
      <c r="J622" s="367"/>
      <c r="K622" s="318"/>
      <c r="L622" s="1130">
        <v>103</v>
      </c>
      <c r="M622" s="1130"/>
      <c r="N622" s="367"/>
      <c r="O622" s="318">
        <f t="shared" si="189"/>
        <v>103</v>
      </c>
      <c r="P622" s="1130"/>
      <c r="Q622" s="1130"/>
      <c r="R622" s="367"/>
      <c r="S622" s="318"/>
      <c r="T622" s="318"/>
      <c r="U622" s="318"/>
      <c r="V622" s="318"/>
      <c r="W622" s="318"/>
      <c r="X622" s="1112">
        <f>H622+L622+P622+T622</f>
        <v>103</v>
      </c>
      <c r="Y622" s="1112"/>
      <c r="Z622" s="1112">
        <f t="shared" si="180"/>
        <v>0</v>
      </c>
      <c r="AA622" s="1112">
        <f t="shared" si="180"/>
        <v>103</v>
      </c>
      <c r="AB622" s="1121">
        <f t="shared" si="184"/>
        <v>0.10299999999999999</v>
      </c>
      <c r="AC622" s="1121">
        <f t="shared" si="183"/>
        <v>3.0899999999999997E-2</v>
      </c>
      <c r="AD622" s="312"/>
      <c r="AE622" s="312"/>
      <c r="AF622" s="679"/>
      <c r="AG622" s="679"/>
      <c r="AH622" s="312">
        <v>33</v>
      </c>
      <c r="AI622" s="312">
        <v>88</v>
      </c>
      <c r="AJ622" s="1131">
        <v>0.3</v>
      </c>
      <c r="AK622" s="704"/>
    </row>
    <row r="623" spans="1:37" ht="15" customHeight="1" x14ac:dyDescent="0.25">
      <c r="A623" s="312">
        <v>5</v>
      </c>
      <c r="B623" s="581"/>
      <c r="C623" s="1133" t="s">
        <v>999</v>
      </c>
      <c r="D623" s="1128" t="s">
        <v>29</v>
      </c>
      <c r="E623" s="1129">
        <v>2</v>
      </c>
      <c r="F623" s="1129">
        <v>84</v>
      </c>
      <c r="G623" s="1110"/>
      <c r="H623" s="1130"/>
      <c r="I623" s="1130"/>
      <c r="J623" s="367"/>
      <c r="K623" s="318"/>
      <c r="L623" s="1130">
        <v>374</v>
      </c>
      <c r="M623" s="1130"/>
      <c r="N623" s="367"/>
      <c r="O623" s="318">
        <f t="shared" si="189"/>
        <v>374</v>
      </c>
      <c r="P623" s="1130"/>
      <c r="Q623" s="1130"/>
      <c r="R623" s="367"/>
      <c r="S623" s="318"/>
      <c r="T623" s="318"/>
      <c r="U623" s="318"/>
      <c r="V623" s="318"/>
      <c r="W623" s="318"/>
      <c r="X623" s="1112">
        <f>H623+L623+P623+T623</f>
        <v>374</v>
      </c>
      <c r="Y623" s="1112"/>
      <c r="Z623" s="1112">
        <f t="shared" si="180"/>
        <v>0</v>
      </c>
      <c r="AA623" s="1112">
        <f t="shared" si="180"/>
        <v>374</v>
      </c>
      <c r="AB623" s="1121">
        <f t="shared" si="184"/>
        <v>0.374</v>
      </c>
      <c r="AC623" s="1121">
        <f t="shared" si="183"/>
        <v>0.11220000000000001</v>
      </c>
      <c r="AD623" s="312"/>
      <c r="AE623" s="312"/>
      <c r="AF623" s="679"/>
      <c r="AG623" s="679"/>
      <c r="AH623" s="312">
        <v>33</v>
      </c>
      <c r="AI623" s="312">
        <v>88</v>
      </c>
      <c r="AJ623" s="1131">
        <v>0.3</v>
      </c>
      <c r="AK623" s="704"/>
    </row>
    <row r="624" spans="1:37" ht="15" customHeight="1" x14ac:dyDescent="0.25">
      <c r="A624" s="1115">
        <v>6</v>
      </c>
      <c r="B624" s="581"/>
      <c r="C624" s="1133" t="s">
        <v>999</v>
      </c>
      <c r="D624" s="1128" t="s">
        <v>29</v>
      </c>
      <c r="E624" s="1129">
        <v>1</v>
      </c>
      <c r="F624" s="1129">
        <v>88</v>
      </c>
      <c r="G624" s="1110"/>
      <c r="H624" s="1130"/>
      <c r="I624" s="1130"/>
      <c r="J624" s="367"/>
      <c r="K624" s="318"/>
      <c r="L624" s="1130">
        <v>88</v>
      </c>
      <c r="M624" s="1130"/>
      <c r="N624" s="367"/>
      <c r="O624" s="318">
        <f t="shared" si="189"/>
        <v>88</v>
      </c>
      <c r="P624" s="1130"/>
      <c r="Q624" s="1130"/>
      <c r="R624" s="367"/>
      <c r="S624" s="318"/>
      <c r="T624" s="318"/>
      <c r="U624" s="318"/>
      <c r="V624" s="318"/>
      <c r="W624" s="318"/>
      <c r="X624" s="1112">
        <f>H624+L624+P624+T624</f>
        <v>88</v>
      </c>
      <c r="Y624" s="1112"/>
      <c r="Z624" s="1112">
        <f t="shared" si="180"/>
        <v>0</v>
      </c>
      <c r="AA624" s="1112">
        <f t="shared" si="180"/>
        <v>88</v>
      </c>
      <c r="AB624" s="1121">
        <f t="shared" si="184"/>
        <v>8.7999999999999995E-2</v>
      </c>
      <c r="AC624" s="1121">
        <f t="shared" si="183"/>
        <v>2.64E-2</v>
      </c>
      <c r="AD624" s="312"/>
      <c r="AE624" s="312"/>
      <c r="AF624" s="679"/>
      <c r="AG624" s="679"/>
      <c r="AH624" s="312">
        <v>33</v>
      </c>
      <c r="AI624" s="312">
        <v>88</v>
      </c>
      <c r="AJ624" s="1131">
        <v>0.3</v>
      </c>
      <c r="AK624" s="704"/>
    </row>
    <row r="625" spans="1:37" s="1132" customFormat="1" ht="15" customHeight="1" x14ac:dyDescent="0.25">
      <c r="A625" s="325"/>
      <c r="B625" s="581"/>
      <c r="C625" s="1126" t="s">
        <v>30</v>
      </c>
      <c r="D625" s="1109" t="s">
        <v>29</v>
      </c>
      <c r="E625" s="1108"/>
      <c r="F625" s="1108"/>
      <c r="G625" s="1110"/>
      <c r="H625" s="1111"/>
      <c r="I625" s="1111"/>
      <c r="J625" s="1111">
        <f t="shared" ref="J625:O625" si="190">SUM(J619:J624)</f>
        <v>0</v>
      </c>
      <c r="K625" s="1111">
        <f t="shared" si="190"/>
        <v>0</v>
      </c>
      <c r="L625" s="1111">
        <f t="shared" si="190"/>
        <v>902</v>
      </c>
      <c r="M625" s="1111">
        <f t="shared" si="190"/>
        <v>81</v>
      </c>
      <c r="N625" s="1111">
        <f t="shared" si="190"/>
        <v>0</v>
      </c>
      <c r="O625" s="1111">
        <f t="shared" si="190"/>
        <v>983</v>
      </c>
      <c r="P625" s="1111"/>
      <c r="Q625" s="1111"/>
      <c r="R625" s="1111"/>
      <c r="S625" s="1111"/>
      <c r="T625" s="367"/>
      <c r="U625" s="367"/>
      <c r="V625" s="367"/>
      <c r="W625" s="367"/>
      <c r="X625" s="1120">
        <f t="shared" ref="X625:AA646" si="191">H625+L625+P625+T625</f>
        <v>902</v>
      </c>
      <c r="Y625" s="1120">
        <f t="shared" si="191"/>
        <v>81</v>
      </c>
      <c r="Z625" s="1120">
        <f t="shared" si="191"/>
        <v>0</v>
      </c>
      <c r="AA625" s="1120">
        <f t="shared" si="191"/>
        <v>983</v>
      </c>
      <c r="AB625" s="1113">
        <f>(AA625*AH625/1000)/AI625</f>
        <v>0.36862499999999998</v>
      </c>
      <c r="AC625" s="1113">
        <f t="shared" si="183"/>
        <v>0.2949</v>
      </c>
      <c r="AD625" s="325"/>
      <c r="AE625" s="325"/>
      <c r="AF625" s="582"/>
      <c r="AG625" s="582"/>
      <c r="AH625" s="325">
        <v>33</v>
      </c>
      <c r="AI625" s="325">
        <v>88</v>
      </c>
      <c r="AJ625" s="741">
        <v>0.3</v>
      </c>
      <c r="AK625" s="1114"/>
    </row>
    <row r="626" spans="1:37" s="1125" customFormat="1" ht="15" customHeight="1" x14ac:dyDescent="0.25">
      <c r="A626" s="312">
        <v>1</v>
      </c>
      <c r="B626" s="581"/>
      <c r="C626" s="1222" t="s">
        <v>1000</v>
      </c>
      <c r="D626" s="1128" t="s">
        <v>29</v>
      </c>
      <c r="E626" s="1129"/>
      <c r="F626" s="1129"/>
      <c r="G626" s="1110"/>
      <c r="H626" s="1130">
        <v>1</v>
      </c>
      <c r="I626" s="1130"/>
      <c r="J626" s="367"/>
      <c r="K626" s="318">
        <f>SUM(H626:J626)</f>
        <v>1</v>
      </c>
      <c r="L626" s="1130">
        <v>3</v>
      </c>
      <c r="M626" s="1130"/>
      <c r="N626" s="318"/>
      <c r="O626" s="318">
        <f>L626+M626+N626</f>
        <v>3</v>
      </c>
      <c r="P626" s="1130"/>
      <c r="Q626" s="1130"/>
      <c r="R626" s="367"/>
      <c r="S626" s="318"/>
      <c r="T626" s="318"/>
      <c r="U626" s="318"/>
      <c r="V626" s="318"/>
      <c r="W626" s="318"/>
      <c r="X626" s="1112">
        <f t="shared" si="191"/>
        <v>4</v>
      </c>
      <c r="Y626" s="1112"/>
      <c r="Z626" s="1112">
        <f>J626+N626+R626</f>
        <v>0</v>
      </c>
      <c r="AA626" s="1112">
        <f t="shared" si="191"/>
        <v>4</v>
      </c>
      <c r="AB626" s="1121">
        <f>(AA626*AH626/1000)/AI626</f>
        <v>0.08</v>
      </c>
      <c r="AC626" s="1121">
        <f t="shared" si="183"/>
        <v>0.08</v>
      </c>
      <c r="AD626" s="312"/>
      <c r="AE626" s="312"/>
      <c r="AF626" s="679"/>
      <c r="AG626" s="679"/>
      <c r="AH626" s="312">
        <v>20</v>
      </c>
      <c r="AI626" s="312">
        <v>1</v>
      </c>
      <c r="AJ626" s="1131">
        <v>20</v>
      </c>
      <c r="AK626" s="704"/>
    </row>
    <row r="627" spans="1:37" s="1127" customFormat="1" ht="15" customHeight="1" x14ac:dyDescent="0.25">
      <c r="A627" s="325"/>
      <c r="B627" s="581"/>
      <c r="C627" s="1126" t="s">
        <v>30</v>
      </c>
      <c r="D627" s="1109" t="s">
        <v>29</v>
      </c>
      <c r="E627" s="1108"/>
      <c r="F627" s="1108"/>
      <c r="G627" s="1110"/>
      <c r="H627" s="1111">
        <f>SUM(H626)</f>
        <v>1</v>
      </c>
      <c r="I627" s="1111"/>
      <c r="J627" s="1111"/>
      <c r="K627" s="1111">
        <f>SUM(K626)</f>
        <v>1</v>
      </c>
      <c r="L627" s="1111">
        <f>SUM(L626:L626)</f>
        <v>3</v>
      </c>
      <c r="M627" s="1111">
        <f>SUM(M626:M626)</f>
        <v>0</v>
      </c>
      <c r="N627" s="1111">
        <f>SUM(N626:N626)</f>
        <v>0</v>
      </c>
      <c r="O627" s="1111">
        <f>SUM(O626:O626)</f>
        <v>3</v>
      </c>
      <c r="P627" s="1111"/>
      <c r="Q627" s="1111"/>
      <c r="R627" s="1111"/>
      <c r="S627" s="1111"/>
      <c r="T627" s="367"/>
      <c r="U627" s="367"/>
      <c r="V627" s="367"/>
      <c r="W627" s="367"/>
      <c r="X627" s="1120">
        <f t="shared" si="191"/>
        <v>4</v>
      </c>
      <c r="Y627" s="1120"/>
      <c r="Z627" s="1120">
        <f>J627+N627+R627</f>
        <v>0</v>
      </c>
      <c r="AA627" s="1120">
        <f t="shared" si="191"/>
        <v>4</v>
      </c>
      <c r="AB627" s="1113">
        <f>(AA627*AH627/1000)/AI627</f>
        <v>0.08</v>
      </c>
      <c r="AC627" s="1113">
        <f t="shared" si="183"/>
        <v>0.08</v>
      </c>
      <c r="AD627" s="325"/>
      <c r="AE627" s="325"/>
      <c r="AF627" s="582"/>
      <c r="AG627" s="582"/>
      <c r="AH627" s="325">
        <v>20</v>
      </c>
      <c r="AI627" s="325">
        <v>1</v>
      </c>
      <c r="AJ627" s="741">
        <v>20</v>
      </c>
      <c r="AK627" s="1114"/>
    </row>
    <row r="628" spans="1:37" s="1125" customFormat="1" ht="15" customHeight="1" x14ac:dyDescent="0.25">
      <c r="A628" s="312">
        <v>1</v>
      </c>
      <c r="B628" s="581"/>
      <c r="C628" s="1222" t="s">
        <v>1001</v>
      </c>
      <c r="D628" s="1128" t="s">
        <v>29</v>
      </c>
      <c r="E628" s="1129">
        <v>16</v>
      </c>
      <c r="F628" s="1129">
        <v>81</v>
      </c>
      <c r="G628" s="1110"/>
      <c r="H628" s="1130">
        <v>8</v>
      </c>
      <c r="I628" s="1130"/>
      <c r="J628" s="318"/>
      <c r="K628" s="318">
        <f>SUM(H628:J628)</f>
        <v>8</v>
      </c>
      <c r="L628" s="1130"/>
      <c r="M628" s="1130"/>
      <c r="N628" s="367"/>
      <c r="O628" s="318"/>
      <c r="P628" s="1130"/>
      <c r="Q628" s="1130"/>
      <c r="R628" s="367"/>
      <c r="S628" s="318"/>
      <c r="T628" s="318"/>
      <c r="U628" s="318"/>
      <c r="V628" s="318"/>
      <c r="W628" s="318"/>
      <c r="X628" s="1112">
        <f>H628</f>
        <v>8</v>
      </c>
      <c r="Y628" s="1112"/>
      <c r="Z628" s="1112"/>
      <c r="AA628" s="1112">
        <f t="shared" si="191"/>
        <v>8</v>
      </c>
      <c r="AB628" s="1121">
        <f>(AA628*AH628/1000)/AI628</f>
        <v>0.16</v>
      </c>
      <c r="AC628" s="1121">
        <f>AA628*AJ628/1000</f>
        <v>0.16</v>
      </c>
      <c r="AD628" s="312"/>
      <c r="AE628" s="312"/>
      <c r="AF628" s="679"/>
      <c r="AG628" s="679"/>
      <c r="AH628" s="312">
        <v>20</v>
      </c>
      <c r="AI628" s="312">
        <v>1</v>
      </c>
      <c r="AJ628" s="1131">
        <v>20</v>
      </c>
      <c r="AK628" s="704"/>
    </row>
    <row r="629" spans="1:37" s="1127" customFormat="1" ht="15" customHeight="1" x14ac:dyDescent="0.25">
      <c r="A629" s="325"/>
      <c r="B629" s="581"/>
      <c r="C629" s="1126" t="s">
        <v>30</v>
      </c>
      <c r="D629" s="1109" t="s">
        <v>29</v>
      </c>
      <c r="E629" s="1108"/>
      <c r="F629" s="1108"/>
      <c r="G629" s="1110"/>
      <c r="H629" s="1111">
        <f>SUM(H628)</f>
        <v>8</v>
      </c>
      <c r="I629" s="1111"/>
      <c r="J629" s="1111"/>
      <c r="K629" s="1111">
        <f>SUM(K628)</f>
        <v>8</v>
      </c>
      <c r="L629" s="1111"/>
      <c r="M629" s="1111"/>
      <c r="N629" s="1111"/>
      <c r="O629" s="1111"/>
      <c r="P629" s="1111"/>
      <c r="Q629" s="1111"/>
      <c r="R629" s="1111"/>
      <c r="S629" s="1111"/>
      <c r="T629" s="367"/>
      <c r="U629" s="367"/>
      <c r="V629" s="367"/>
      <c r="W629" s="367"/>
      <c r="X629" s="1120">
        <f>SUM(X628)</f>
        <v>8</v>
      </c>
      <c r="Y629" s="1120"/>
      <c r="Z629" s="1120"/>
      <c r="AA629" s="1120">
        <f t="shared" si="191"/>
        <v>8</v>
      </c>
      <c r="AB629" s="1113">
        <f>(AA629*AH629/1000)/AI629</f>
        <v>0.16</v>
      </c>
      <c r="AC629" s="1113">
        <f>AA629*AJ629/1000</f>
        <v>0.16</v>
      </c>
      <c r="AD629" s="325"/>
      <c r="AE629" s="325"/>
      <c r="AF629" s="582"/>
      <c r="AG629" s="582"/>
      <c r="AH629" s="325">
        <v>20</v>
      </c>
      <c r="AI629" s="325">
        <v>1</v>
      </c>
      <c r="AJ629" s="741">
        <v>20</v>
      </c>
      <c r="AK629" s="1114"/>
    </row>
    <row r="630" spans="1:37" s="1214" customFormat="1" ht="15" customHeight="1" x14ac:dyDescent="0.25">
      <c r="A630" s="312">
        <v>1</v>
      </c>
      <c r="B630" s="581"/>
      <c r="C630" s="1117" t="s">
        <v>1002</v>
      </c>
      <c r="D630" s="1128" t="s">
        <v>29</v>
      </c>
      <c r="E630" s="1129">
        <v>7</v>
      </c>
      <c r="F630" s="1129">
        <v>62</v>
      </c>
      <c r="G630" s="1110"/>
      <c r="H630" s="1130"/>
      <c r="I630" s="1130"/>
      <c r="J630" s="367"/>
      <c r="K630" s="318"/>
      <c r="L630" s="1130"/>
      <c r="M630" s="1130">
        <v>30</v>
      </c>
      <c r="N630" s="367"/>
      <c r="O630" s="318">
        <f>L630+M630+N630</f>
        <v>30</v>
      </c>
      <c r="P630" s="1130"/>
      <c r="Q630" s="1130"/>
      <c r="R630" s="367"/>
      <c r="S630" s="318"/>
      <c r="T630" s="318"/>
      <c r="U630" s="318"/>
      <c r="V630" s="318"/>
      <c r="W630" s="318"/>
      <c r="X630" s="1112"/>
      <c r="Y630" s="1112">
        <f t="shared" si="191"/>
        <v>30</v>
      </c>
      <c r="Z630" s="1112"/>
      <c r="AA630" s="1112">
        <f t="shared" si="191"/>
        <v>30</v>
      </c>
      <c r="AB630" s="1121">
        <f>(AA630*AI630/1000)/AI630</f>
        <v>0.03</v>
      </c>
      <c r="AC630" s="1121">
        <f>AJ630*AA630/1000</f>
        <v>2.3999999999999998E-3</v>
      </c>
      <c r="AD630" s="312"/>
      <c r="AE630" s="312"/>
      <c r="AF630" s="679"/>
      <c r="AG630" s="679"/>
      <c r="AH630" s="312">
        <v>0.01</v>
      </c>
      <c r="AI630" s="312">
        <v>1</v>
      </c>
      <c r="AJ630" s="1131">
        <v>0.08</v>
      </c>
      <c r="AK630" s="704"/>
    </row>
    <row r="631" spans="1:37" s="1132" customFormat="1" ht="15" customHeight="1" x14ac:dyDescent="0.25">
      <c r="A631" s="325"/>
      <c r="B631" s="581"/>
      <c r="C631" s="1126" t="s">
        <v>30</v>
      </c>
      <c r="D631" s="1109" t="s">
        <v>29</v>
      </c>
      <c r="E631" s="1108"/>
      <c r="F631" s="1108"/>
      <c r="G631" s="1110"/>
      <c r="H631" s="1111">
        <f>SUM(H629)</f>
        <v>8</v>
      </c>
      <c r="I631" s="1111"/>
      <c r="J631" s="1111"/>
      <c r="K631" s="1111">
        <f t="shared" ref="K631" si="192">SUM(K629)</f>
        <v>8</v>
      </c>
      <c r="L631" s="1111"/>
      <c r="M631" s="1111">
        <f>SUM(M630:M630)</f>
        <v>30</v>
      </c>
      <c r="N631" s="1111"/>
      <c r="O631" s="1111">
        <f>SUM(O630:O630)</f>
        <v>30</v>
      </c>
      <c r="P631" s="1111"/>
      <c r="Q631" s="1111"/>
      <c r="R631" s="1111"/>
      <c r="S631" s="1111"/>
      <c r="T631" s="367"/>
      <c r="U631" s="367"/>
      <c r="V631" s="367"/>
      <c r="W631" s="367"/>
      <c r="X631" s="1120"/>
      <c r="Y631" s="1120">
        <f t="shared" si="191"/>
        <v>30</v>
      </c>
      <c r="Z631" s="1120"/>
      <c r="AA631" s="1120">
        <f>K631+O631+S631+W631</f>
        <v>38</v>
      </c>
      <c r="AB631" s="1113">
        <f>SUM(AB630:AB630)</f>
        <v>0.03</v>
      </c>
      <c r="AC631" s="1113">
        <f t="shared" si="183"/>
        <v>3.0400000000000002E-3</v>
      </c>
      <c r="AD631" s="325"/>
      <c r="AE631" s="325"/>
      <c r="AF631" s="582"/>
      <c r="AG631" s="582"/>
      <c r="AH631" s="325">
        <v>0.01</v>
      </c>
      <c r="AI631" s="325">
        <v>1</v>
      </c>
      <c r="AJ631" s="741">
        <v>0.08</v>
      </c>
      <c r="AK631" s="1114"/>
    </row>
    <row r="632" spans="1:37" ht="15" customHeight="1" x14ac:dyDescent="0.25">
      <c r="A632" s="312">
        <v>1</v>
      </c>
      <c r="B632" s="581"/>
      <c r="C632" s="1117" t="s">
        <v>862</v>
      </c>
      <c r="D632" s="1128" t="s">
        <v>29</v>
      </c>
      <c r="E632" s="1129">
        <v>33</v>
      </c>
      <c r="F632" s="1129">
        <v>86</v>
      </c>
      <c r="G632" s="1110"/>
      <c r="H632" s="1130"/>
      <c r="I632" s="1130"/>
      <c r="J632" s="367"/>
      <c r="K632" s="318"/>
      <c r="L632" s="1130">
        <v>40</v>
      </c>
      <c r="M632" s="1130"/>
      <c r="N632" s="367"/>
      <c r="O632" s="318">
        <f t="shared" ref="O632:O640" si="193">SUM(L632:N632)</f>
        <v>40</v>
      </c>
      <c r="P632" s="1130"/>
      <c r="Q632" s="1130"/>
      <c r="R632" s="367"/>
      <c r="S632" s="318"/>
      <c r="T632" s="318"/>
      <c r="U632" s="318"/>
      <c r="V632" s="318"/>
      <c r="W632" s="318"/>
      <c r="X632" s="1112">
        <f t="shared" si="191"/>
        <v>40</v>
      </c>
      <c r="Y632" s="1112"/>
      <c r="Z632" s="1112"/>
      <c r="AA632" s="1112">
        <f t="shared" si="191"/>
        <v>40</v>
      </c>
      <c r="AB632" s="1121">
        <f t="shared" ref="AB632:AB643" si="194">(AA632*AH632/1000)/AI632</f>
        <v>0.5</v>
      </c>
      <c r="AC632" s="1121">
        <f t="shared" si="183"/>
        <v>0.54</v>
      </c>
      <c r="AD632" s="312"/>
      <c r="AE632" s="312"/>
      <c r="AF632" s="679"/>
      <c r="AG632" s="679"/>
      <c r="AH632" s="312">
        <v>25</v>
      </c>
      <c r="AI632" s="312">
        <v>2</v>
      </c>
      <c r="AJ632" s="1131">
        <v>13.5</v>
      </c>
      <c r="AK632" s="704"/>
    </row>
    <row r="633" spans="1:37" ht="15" customHeight="1" x14ac:dyDescent="0.25">
      <c r="A633" s="312">
        <v>2</v>
      </c>
      <c r="B633" s="581"/>
      <c r="C633" s="1117" t="s">
        <v>862</v>
      </c>
      <c r="D633" s="1128" t="s">
        <v>29</v>
      </c>
      <c r="E633" s="1129">
        <v>40</v>
      </c>
      <c r="F633" s="1129">
        <v>86</v>
      </c>
      <c r="G633" s="1110"/>
      <c r="H633" s="1130"/>
      <c r="I633" s="1130"/>
      <c r="J633" s="367"/>
      <c r="K633" s="318"/>
      <c r="L633" s="1130">
        <v>8</v>
      </c>
      <c r="M633" s="1130"/>
      <c r="N633" s="367"/>
      <c r="O633" s="318">
        <f t="shared" si="193"/>
        <v>8</v>
      </c>
      <c r="P633" s="1130"/>
      <c r="Q633" s="1130"/>
      <c r="R633" s="367"/>
      <c r="S633" s="318"/>
      <c r="T633" s="318"/>
      <c r="U633" s="318"/>
      <c r="V633" s="318"/>
      <c r="W633" s="318"/>
      <c r="X633" s="1112">
        <f t="shared" si="191"/>
        <v>8</v>
      </c>
      <c r="Y633" s="1112"/>
      <c r="Z633" s="1112"/>
      <c r="AA633" s="1112">
        <f t="shared" si="191"/>
        <v>8</v>
      </c>
      <c r="AB633" s="1121">
        <f t="shared" si="194"/>
        <v>0.1</v>
      </c>
      <c r="AC633" s="1121">
        <f t="shared" si="183"/>
        <v>0.108</v>
      </c>
      <c r="AD633" s="312"/>
      <c r="AE633" s="312"/>
      <c r="AF633" s="679"/>
      <c r="AG633" s="679"/>
      <c r="AH633" s="312">
        <v>25</v>
      </c>
      <c r="AI633" s="312">
        <v>2</v>
      </c>
      <c r="AJ633" s="1131">
        <v>13.5</v>
      </c>
      <c r="AK633" s="704"/>
    </row>
    <row r="634" spans="1:37" ht="15" customHeight="1" x14ac:dyDescent="0.25">
      <c r="A634" s="312">
        <v>3</v>
      </c>
      <c r="B634" s="581"/>
      <c r="C634" s="1117" t="s">
        <v>1196</v>
      </c>
      <c r="D634" s="1128" t="s">
        <v>29</v>
      </c>
      <c r="E634" s="1129">
        <v>0</v>
      </c>
      <c r="F634" s="1129">
        <v>0</v>
      </c>
      <c r="G634" s="1110"/>
      <c r="H634" s="1130"/>
      <c r="I634" s="1130">
        <v>26</v>
      </c>
      <c r="J634" s="318"/>
      <c r="K634" s="318">
        <f>SUM(H634:J634)</f>
        <v>26</v>
      </c>
      <c r="L634" s="1130"/>
      <c r="M634" s="1130"/>
      <c r="N634" s="367"/>
      <c r="O634" s="318"/>
      <c r="P634" s="1130"/>
      <c r="Q634" s="1130"/>
      <c r="R634" s="367"/>
      <c r="S634" s="318"/>
      <c r="T634" s="318"/>
      <c r="U634" s="318"/>
      <c r="V634" s="318"/>
      <c r="W634" s="318"/>
      <c r="X634" s="1112"/>
      <c r="Y634" s="1112">
        <f t="shared" si="191"/>
        <v>26</v>
      </c>
      <c r="Z634" s="1112">
        <f t="shared" si="191"/>
        <v>0</v>
      </c>
      <c r="AA634" s="1112">
        <f t="shared" si="191"/>
        <v>26</v>
      </c>
      <c r="AB634" s="1121">
        <f t="shared" si="194"/>
        <v>0.32500000000000001</v>
      </c>
      <c r="AC634" s="1121">
        <f>AA634*AJ634/1000</f>
        <v>0.35099999999999998</v>
      </c>
      <c r="AD634" s="312"/>
      <c r="AE634" s="312"/>
      <c r="AF634" s="679"/>
      <c r="AG634" s="679"/>
      <c r="AH634" s="312">
        <v>25</v>
      </c>
      <c r="AI634" s="312">
        <v>2</v>
      </c>
      <c r="AJ634" s="1131">
        <v>13.5</v>
      </c>
      <c r="AK634" s="704"/>
    </row>
    <row r="635" spans="1:37" s="1132" customFormat="1" ht="15" customHeight="1" x14ac:dyDescent="0.25">
      <c r="A635" s="325"/>
      <c r="B635" s="581"/>
      <c r="C635" s="1126" t="s">
        <v>30</v>
      </c>
      <c r="D635" s="1109" t="s">
        <v>29</v>
      </c>
      <c r="E635" s="1108"/>
      <c r="F635" s="1108"/>
      <c r="G635" s="1110"/>
      <c r="H635" s="1111"/>
      <c r="I635" s="1111">
        <f>SUM(I632:I634)</f>
        <v>26</v>
      </c>
      <c r="J635" s="1111">
        <f>SUM(J632:J634)</f>
        <v>0</v>
      </c>
      <c r="K635" s="1111">
        <f>SUM(K632:K634)</f>
        <v>26</v>
      </c>
      <c r="L635" s="1111">
        <f>SUM(L632:L633)</f>
        <v>48</v>
      </c>
      <c r="M635" s="1111"/>
      <c r="N635" s="1111"/>
      <c r="O635" s="1111">
        <f>SUM(O632:O634)</f>
        <v>48</v>
      </c>
      <c r="P635" s="1111"/>
      <c r="Q635" s="1111"/>
      <c r="R635" s="1111"/>
      <c r="S635" s="1111"/>
      <c r="T635" s="367"/>
      <c r="U635" s="367"/>
      <c r="V635" s="367"/>
      <c r="W635" s="367"/>
      <c r="X635" s="1120">
        <f t="shared" si="191"/>
        <v>48</v>
      </c>
      <c r="Y635" s="1120">
        <f t="shared" si="191"/>
        <v>26</v>
      </c>
      <c r="Z635" s="1120">
        <f t="shared" si="191"/>
        <v>0</v>
      </c>
      <c r="AA635" s="1120">
        <f t="shared" si="191"/>
        <v>74</v>
      </c>
      <c r="AB635" s="1113">
        <f t="shared" si="194"/>
        <v>0.92500000000000004</v>
      </c>
      <c r="AC635" s="1113">
        <f t="shared" si="183"/>
        <v>0.999</v>
      </c>
      <c r="AD635" s="325"/>
      <c r="AE635" s="325"/>
      <c r="AF635" s="582"/>
      <c r="AG635" s="582"/>
      <c r="AH635" s="325">
        <v>25</v>
      </c>
      <c r="AI635" s="325">
        <v>2</v>
      </c>
      <c r="AJ635" s="741">
        <v>13.5</v>
      </c>
      <c r="AK635" s="1114"/>
    </row>
    <row r="636" spans="1:37" ht="15" customHeight="1" x14ac:dyDescent="0.25">
      <c r="A636" s="312">
        <v>1</v>
      </c>
      <c r="B636" s="581"/>
      <c r="C636" s="1117" t="s">
        <v>1003</v>
      </c>
      <c r="D636" s="1128" t="s">
        <v>29</v>
      </c>
      <c r="E636" s="1129">
        <v>2</v>
      </c>
      <c r="F636" s="1129">
        <v>77</v>
      </c>
      <c r="G636" s="1110"/>
      <c r="H636" s="1130"/>
      <c r="I636" s="1130"/>
      <c r="J636" s="367"/>
      <c r="K636" s="318"/>
      <c r="L636" s="1130">
        <v>5</v>
      </c>
      <c r="M636" s="1130"/>
      <c r="N636" s="367"/>
      <c r="O636" s="318">
        <f t="shared" si="193"/>
        <v>5</v>
      </c>
      <c r="P636" s="1130"/>
      <c r="Q636" s="1130"/>
      <c r="R636" s="367"/>
      <c r="S636" s="318"/>
      <c r="T636" s="318"/>
      <c r="U636" s="318"/>
      <c r="V636" s="318"/>
      <c r="W636" s="318"/>
      <c r="X636" s="1112">
        <f t="shared" si="191"/>
        <v>5</v>
      </c>
      <c r="Y636" s="1112"/>
      <c r="Z636" s="1112"/>
      <c r="AA636" s="1112">
        <f t="shared" si="191"/>
        <v>5</v>
      </c>
      <c r="AB636" s="1121">
        <f t="shared" si="194"/>
        <v>0.01</v>
      </c>
      <c r="AC636" s="1121">
        <f t="shared" si="183"/>
        <v>1.2749999999999999E-2</v>
      </c>
      <c r="AD636" s="312"/>
      <c r="AE636" s="312"/>
      <c r="AF636" s="679"/>
      <c r="AG636" s="679"/>
      <c r="AH636" s="312">
        <v>2</v>
      </c>
      <c r="AI636" s="312">
        <v>1</v>
      </c>
      <c r="AJ636" s="1131">
        <v>2.5499999999999998</v>
      </c>
      <c r="AK636" s="704"/>
    </row>
    <row r="637" spans="1:37" ht="15" customHeight="1" x14ac:dyDescent="0.25">
      <c r="A637" s="312">
        <v>2</v>
      </c>
      <c r="B637" s="581"/>
      <c r="C637" s="1117" t="s">
        <v>1003</v>
      </c>
      <c r="D637" s="1128" t="s">
        <v>29</v>
      </c>
      <c r="E637" s="1129">
        <v>8</v>
      </c>
      <c r="F637" s="1129">
        <v>76</v>
      </c>
      <c r="G637" s="1110"/>
      <c r="H637" s="1130"/>
      <c r="I637" s="1130"/>
      <c r="J637" s="367"/>
      <c r="K637" s="318"/>
      <c r="L637" s="1130">
        <v>25</v>
      </c>
      <c r="M637" s="1130"/>
      <c r="N637" s="367"/>
      <c r="O637" s="318">
        <f t="shared" si="193"/>
        <v>25</v>
      </c>
      <c r="P637" s="1130"/>
      <c r="Q637" s="1130"/>
      <c r="R637" s="367"/>
      <c r="S637" s="318"/>
      <c r="T637" s="318"/>
      <c r="U637" s="318"/>
      <c r="V637" s="318"/>
      <c r="W637" s="318"/>
      <c r="X637" s="1112">
        <f t="shared" si="191"/>
        <v>25</v>
      </c>
      <c r="Y637" s="1112"/>
      <c r="Z637" s="1112"/>
      <c r="AA637" s="1112">
        <f t="shared" si="191"/>
        <v>25</v>
      </c>
      <c r="AB637" s="1121">
        <f t="shared" si="194"/>
        <v>0.05</v>
      </c>
      <c r="AC637" s="1121">
        <f t="shared" si="183"/>
        <v>6.3749999999999987E-2</v>
      </c>
      <c r="AD637" s="312"/>
      <c r="AE637" s="312"/>
      <c r="AF637" s="679"/>
      <c r="AG637" s="679"/>
      <c r="AH637" s="312">
        <v>2</v>
      </c>
      <c r="AI637" s="312">
        <v>1</v>
      </c>
      <c r="AJ637" s="1131">
        <v>2.5499999999999998</v>
      </c>
      <c r="AK637" s="704"/>
    </row>
    <row r="638" spans="1:37" s="1132" customFormat="1" ht="15" customHeight="1" x14ac:dyDescent="0.25">
      <c r="A638" s="325"/>
      <c r="B638" s="581"/>
      <c r="C638" s="1126" t="s">
        <v>30</v>
      </c>
      <c r="D638" s="1109" t="s">
        <v>29</v>
      </c>
      <c r="E638" s="1108"/>
      <c r="F638" s="1108"/>
      <c r="G638" s="1110"/>
      <c r="H638" s="1111"/>
      <c r="I638" s="1111"/>
      <c r="J638" s="1111"/>
      <c r="K638" s="1111"/>
      <c r="L638" s="1111">
        <f>SUM(L636:L637)</f>
        <v>30</v>
      </c>
      <c r="M638" s="1111"/>
      <c r="N638" s="1111"/>
      <c r="O638" s="1111">
        <f>SUM(O636:O637)</f>
        <v>30</v>
      </c>
      <c r="P638" s="1111"/>
      <c r="Q638" s="1111"/>
      <c r="R638" s="1111"/>
      <c r="S638" s="1111"/>
      <c r="T638" s="367"/>
      <c r="U638" s="367"/>
      <c r="V638" s="367"/>
      <c r="W638" s="367"/>
      <c r="X638" s="1120">
        <f t="shared" si="191"/>
        <v>30</v>
      </c>
      <c r="Y638" s="1120"/>
      <c r="Z638" s="1120"/>
      <c r="AA638" s="1120">
        <f t="shared" si="191"/>
        <v>30</v>
      </c>
      <c r="AB638" s="1113">
        <f t="shared" si="194"/>
        <v>0.06</v>
      </c>
      <c r="AC638" s="1113">
        <f t="shared" si="183"/>
        <v>7.6499999999999999E-2</v>
      </c>
      <c r="AD638" s="325"/>
      <c r="AE638" s="325"/>
      <c r="AF638" s="582"/>
      <c r="AG638" s="582"/>
      <c r="AH638" s="325">
        <v>2</v>
      </c>
      <c r="AI638" s="325">
        <v>1</v>
      </c>
      <c r="AJ638" s="741">
        <v>2.5499999999999998</v>
      </c>
      <c r="AK638" s="1114"/>
    </row>
    <row r="639" spans="1:37" ht="15" customHeight="1" x14ac:dyDescent="0.25">
      <c r="A639" s="312">
        <v>1</v>
      </c>
      <c r="B639" s="581"/>
      <c r="C639" s="1222" t="s">
        <v>1004</v>
      </c>
      <c r="D639" s="1128" t="s">
        <v>29</v>
      </c>
      <c r="E639" s="1129">
        <v>2</v>
      </c>
      <c r="F639" s="1129">
        <v>84</v>
      </c>
      <c r="G639" s="1110"/>
      <c r="H639" s="1130"/>
      <c r="I639" s="1130"/>
      <c r="J639" s="318"/>
      <c r="K639" s="318"/>
      <c r="L639" s="1130">
        <v>2</v>
      </c>
      <c r="M639" s="1130"/>
      <c r="N639" s="318"/>
      <c r="O639" s="318">
        <f t="shared" si="193"/>
        <v>2</v>
      </c>
      <c r="P639" s="1130"/>
      <c r="Q639" s="1130"/>
      <c r="R639" s="318"/>
      <c r="S639" s="318"/>
      <c r="T639" s="318"/>
      <c r="U639" s="318"/>
      <c r="V639" s="318"/>
      <c r="W639" s="318"/>
      <c r="X639" s="1112">
        <f t="shared" si="191"/>
        <v>2</v>
      </c>
      <c r="Y639" s="1112"/>
      <c r="Z639" s="1112"/>
      <c r="AA639" s="1112">
        <f t="shared" si="191"/>
        <v>2</v>
      </c>
      <c r="AB639" s="1121">
        <f t="shared" si="194"/>
        <v>4.0000000000000001E-3</v>
      </c>
      <c r="AC639" s="1121">
        <f t="shared" si="183"/>
        <v>4.0000000000000002E-4</v>
      </c>
      <c r="AD639" s="312"/>
      <c r="AE639" s="312"/>
      <c r="AF639" s="679"/>
      <c r="AG639" s="679"/>
      <c r="AH639" s="312">
        <v>2</v>
      </c>
      <c r="AI639" s="312">
        <v>1</v>
      </c>
      <c r="AJ639" s="1131">
        <v>0.2</v>
      </c>
      <c r="AK639" s="704"/>
    </row>
    <row r="640" spans="1:37" ht="15" customHeight="1" x14ac:dyDescent="0.25">
      <c r="A640" s="312">
        <v>2</v>
      </c>
      <c r="B640" s="581"/>
      <c r="C640" s="1222" t="s">
        <v>1004</v>
      </c>
      <c r="D640" s="1128" t="s">
        <v>29</v>
      </c>
      <c r="E640" s="1129">
        <v>6</v>
      </c>
      <c r="F640" s="1129">
        <v>84</v>
      </c>
      <c r="G640" s="1110"/>
      <c r="H640" s="1130"/>
      <c r="I640" s="1130"/>
      <c r="J640" s="318"/>
      <c r="K640" s="318"/>
      <c r="L640" s="1130">
        <v>20</v>
      </c>
      <c r="M640" s="1130"/>
      <c r="N640" s="318"/>
      <c r="O640" s="318">
        <f t="shared" si="193"/>
        <v>20</v>
      </c>
      <c r="P640" s="1130"/>
      <c r="Q640" s="1130"/>
      <c r="R640" s="318"/>
      <c r="S640" s="318"/>
      <c r="T640" s="318"/>
      <c r="U640" s="318"/>
      <c r="V640" s="318"/>
      <c r="W640" s="318"/>
      <c r="X640" s="1112">
        <f t="shared" si="191"/>
        <v>20</v>
      </c>
      <c r="Y640" s="1112"/>
      <c r="Z640" s="1112"/>
      <c r="AA640" s="1112">
        <f t="shared" si="191"/>
        <v>20</v>
      </c>
      <c r="AB640" s="1121">
        <f t="shared" si="194"/>
        <v>0.04</v>
      </c>
      <c r="AC640" s="1121">
        <f t="shared" si="183"/>
        <v>4.0000000000000001E-3</v>
      </c>
      <c r="AD640" s="312"/>
      <c r="AE640" s="312"/>
      <c r="AF640" s="679"/>
      <c r="AG640" s="679"/>
      <c r="AH640" s="312">
        <v>2</v>
      </c>
      <c r="AI640" s="312">
        <v>1</v>
      </c>
      <c r="AJ640" s="1131">
        <v>0.2</v>
      </c>
      <c r="AK640" s="704"/>
    </row>
    <row r="641" spans="1:37" s="1132" customFormat="1" ht="15" customHeight="1" x14ac:dyDescent="0.25">
      <c r="A641" s="325"/>
      <c r="B641" s="581"/>
      <c r="C641" s="1126" t="s">
        <v>30</v>
      </c>
      <c r="D641" s="1109" t="s">
        <v>29</v>
      </c>
      <c r="E641" s="1108"/>
      <c r="F641" s="1108"/>
      <c r="G641" s="1110"/>
      <c r="H641" s="1111"/>
      <c r="I641" s="1111"/>
      <c r="J641" s="1111"/>
      <c r="K641" s="1111"/>
      <c r="L641" s="1111">
        <f>SUM(L639:L640)</f>
        <v>22</v>
      </c>
      <c r="M641" s="1111"/>
      <c r="N641" s="1111"/>
      <c r="O641" s="1111">
        <f>SUM(O639:O640)</f>
        <v>22</v>
      </c>
      <c r="P641" s="1111"/>
      <c r="Q641" s="1111"/>
      <c r="R641" s="1111"/>
      <c r="S641" s="1111"/>
      <c r="T641" s="367"/>
      <c r="U641" s="367"/>
      <c r="V641" s="367"/>
      <c r="W641" s="367"/>
      <c r="X641" s="1120">
        <f t="shared" si="191"/>
        <v>22</v>
      </c>
      <c r="Y641" s="1120"/>
      <c r="Z641" s="1120"/>
      <c r="AA641" s="1120">
        <f t="shared" si="191"/>
        <v>22</v>
      </c>
      <c r="AB641" s="1113">
        <f t="shared" si="194"/>
        <v>4.3999999999999997E-2</v>
      </c>
      <c r="AC641" s="1113">
        <f t="shared" si="183"/>
        <v>4.4000000000000003E-3</v>
      </c>
      <c r="AD641" s="325"/>
      <c r="AE641" s="325"/>
      <c r="AF641" s="582"/>
      <c r="AG641" s="582"/>
      <c r="AH641" s="325">
        <v>2</v>
      </c>
      <c r="AI641" s="325">
        <v>1</v>
      </c>
      <c r="AJ641" s="741">
        <v>0.2</v>
      </c>
      <c r="AK641" s="1114"/>
    </row>
    <row r="642" spans="1:37" ht="15" customHeight="1" x14ac:dyDescent="0.25">
      <c r="A642" s="312">
        <v>1</v>
      </c>
      <c r="B642" s="581"/>
      <c r="C642" s="1117" t="s">
        <v>1005</v>
      </c>
      <c r="D642" s="1128" t="s">
        <v>29</v>
      </c>
      <c r="E642" s="1129">
        <v>2</v>
      </c>
      <c r="F642" s="1129">
        <v>86</v>
      </c>
      <c r="G642" s="1110"/>
      <c r="H642" s="1130"/>
      <c r="I642" s="1130"/>
      <c r="J642" s="367"/>
      <c r="K642" s="318"/>
      <c r="L642" s="1130">
        <v>48</v>
      </c>
      <c r="M642" s="1130"/>
      <c r="N642" s="367"/>
      <c r="O642" s="318">
        <f>SUM(L642:N642)</f>
        <v>48</v>
      </c>
      <c r="P642" s="1130"/>
      <c r="Q642" s="1130"/>
      <c r="R642" s="367"/>
      <c r="S642" s="318"/>
      <c r="T642" s="318"/>
      <c r="U642" s="318"/>
      <c r="V642" s="318"/>
      <c r="W642" s="318"/>
      <c r="X642" s="1112">
        <f t="shared" si="191"/>
        <v>48</v>
      </c>
      <c r="Y642" s="1112"/>
      <c r="Z642" s="1112"/>
      <c r="AA642" s="1112">
        <f t="shared" si="191"/>
        <v>48</v>
      </c>
      <c r="AB642" s="1121">
        <f t="shared" si="194"/>
        <v>9.6000000000000002E-2</v>
      </c>
      <c r="AC642" s="1121">
        <f t="shared" si="183"/>
        <v>8.6400000000000001E-3</v>
      </c>
      <c r="AD642" s="312"/>
      <c r="AE642" s="312"/>
      <c r="AF642" s="679"/>
      <c r="AG642" s="679"/>
      <c r="AH642" s="312">
        <v>2</v>
      </c>
      <c r="AI642" s="312">
        <v>1</v>
      </c>
      <c r="AJ642" s="1131">
        <v>0.18</v>
      </c>
      <c r="AK642" s="704"/>
    </row>
    <row r="643" spans="1:37" s="1132" customFormat="1" ht="15" customHeight="1" x14ac:dyDescent="0.25">
      <c r="A643" s="325"/>
      <c r="B643" s="581"/>
      <c r="C643" s="1126" t="s">
        <v>30</v>
      </c>
      <c r="D643" s="1109" t="s">
        <v>29</v>
      </c>
      <c r="E643" s="1108"/>
      <c r="F643" s="1108"/>
      <c r="G643" s="1110"/>
      <c r="H643" s="1111"/>
      <c r="I643" s="1111"/>
      <c r="J643" s="1111"/>
      <c r="K643" s="1111"/>
      <c r="L643" s="1111">
        <f>SUM(L642:L642)</f>
        <v>48</v>
      </c>
      <c r="M643" s="1111"/>
      <c r="N643" s="1111"/>
      <c r="O643" s="1111">
        <f>SUM(O642:O642)</f>
        <v>48</v>
      </c>
      <c r="P643" s="1111"/>
      <c r="Q643" s="1111"/>
      <c r="R643" s="1111"/>
      <c r="S643" s="1111"/>
      <c r="T643" s="367"/>
      <c r="U643" s="367"/>
      <c r="V643" s="367"/>
      <c r="W643" s="367"/>
      <c r="X643" s="1120">
        <f t="shared" si="191"/>
        <v>48</v>
      </c>
      <c r="Y643" s="1120"/>
      <c r="Z643" s="1120"/>
      <c r="AA643" s="1120">
        <f t="shared" si="191"/>
        <v>48</v>
      </c>
      <c r="AB643" s="1113">
        <f t="shared" si="194"/>
        <v>9.6000000000000002E-2</v>
      </c>
      <c r="AC643" s="1113">
        <f t="shared" si="183"/>
        <v>8.6400000000000001E-3</v>
      </c>
      <c r="AD643" s="325"/>
      <c r="AE643" s="325"/>
      <c r="AF643" s="582"/>
      <c r="AG643" s="582"/>
      <c r="AH643" s="325">
        <v>2</v>
      </c>
      <c r="AI643" s="325">
        <v>1</v>
      </c>
      <c r="AJ643" s="741">
        <v>0.18</v>
      </c>
      <c r="AK643" s="1114"/>
    </row>
    <row r="644" spans="1:37" ht="15" customHeight="1" x14ac:dyDescent="0.25">
      <c r="A644" s="1115">
        <v>1</v>
      </c>
      <c r="B644" s="1116"/>
      <c r="C644" s="1133" t="s">
        <v>863</v>
      </c>
      <c r="D644" s="703" t="s">
        <v>29</v>
      </c>
      <c r="E644" s="703">
        <v>33</v>
      </c>
      <c r="F644" s="1118">
        <v>86</v>
      </c>
      <c r="G644" s="1119"/>
      <c r="H644" s="1120"/>
      <c r="I644" s="1112">
        <v>18</v>
      </c>
      <c r="J644" s="1112"/>
      <c r="K644" s="1112">
        <f>SUM(H644:J644)</f>
        <v>18</v>
      </c>
      <c r="L644" s="1120"/>
      <c r="M644" s="1120"/>
      <c r="N644" s="1112"/>
      <c r="O644" s="1120"/>
      <c r="P644" s="1120"/>
      <c r="Q644" s="1120"/>
      <c r="R644" s="1120"/>
      <c r="S644" s="1120"/>
      <c r="T644" s="318"/>
      <c r="U644" s="318"/>
      <c r="V644" s="318"/>
      <c r="W644" s="318"/>
      <c r="X644" s="1112"/>
      <c r="Y644" s="1112">
        <f t="shared" si="191"/>
        <v>18</v>
      </c>
      <c r="Z644" s="1112"/>
      <c r="AA644" s="1112">
        <f t="shared" si="191"/>
        <v>18</v>
      </c>
      <c r="AB644" s="1121">
        <f t="shared" ref="AB644:AB646" si="195">AH644/AI644*AA644/1000</f>
        <v>0.54</v>
      </c>
      <c r="AC644" s="1121">
        <f t="shared" ref="AC644:AC646" si="196">AJ644*AA644/1000</f>
        <v>0.30599999999999999</v>
      </c>
      <c r="AD644" s="1119"/>
      <c r="AE644" s="1122"/>
      <c r="AF644" s="1122"/>
      <c r="AG644" s="1122"/>
      <c r="AH644" s="1129">
        <v>60</v>
      </c>
      <c r="AI644" s="703">
        <v>2</v>
      </c>
      <c r="AJ644" s="1124">
        <v>17</v>
      </c>
      <c r="AK644" s="1122"/>
    </row>
    <row r="645" spans="1:37" ht="15" customHeight="1" x14ac:dyDescent="0.25">
      <c r="A645" s="1115">
        <v>2</v>
      </c>
      <c r="B645" s="1116"/>
      <c r="C645" s="1133" t="s">
        <v>863</v>
      </c>
      <c r="D645" s="703" t="s">
        <v>29</v>
      </c>
      <c r="E645" s="703">
        <v>0</v>
      </c>
      <c r="F645" s="1118">
        <v>0</v>
      </c>
      <c r="G645" s="1119"/>
      <c r="H645" s="1112">
        <v>74</v>
      </c>
      <c r="I645" s="1120"/>
      <c r="J645" s="1112"/>
      <c r="K645" s="1112">
        <f>SUM(H645:J645)</f>
        <v>74</v>
      </c>
      <c r="L645" s="1120"/>
      <c r="M645" s="1120"/>
      <c r="N645" s="1112"/>
      <c r="O645" s="1120"/>
      <c r="P645" s="1120"/>
      <c r="Q645" s="1120"/>
      <c r="R645" s="1120"/>
      <c r="S645" s="1120"/>
      <c r="T645" s="318"/>
      <c r="U645" s="318"/>
      <c r="V645" s="318"/>
      <c r="W645" s="318"/>
      <c r="X645" s="1112">
        <f t="shared" si="191"/>
        <v>74</v>
      </c>
      <c r="Y645" s="1112"/>
      <c r="Z645" s="1112">
        <f t="shared" si="191"/>
        <v>0</v>
      </c>
      <c r="AA645" s="1112">
        <f t="shared" si="191"/>
        <v>74</v>
      </c>
      <c r="AB645" s="1121">
        <f>AH645/AI645*AA645/1000</f>
        <v>2.2200000000000002</v>
      </c>
      <c r="AC645" s="1121">
        <f>AJ645*AA645/1000</f>
        <v>1.258</v>
      </c>
      <c r="AD645" s="1119"/>
      <c r="AE645" s="1122"/>
      <c r="AF645" s="1122"/>
      <c r="AG645" s="1122"/>
      <c r="AH645" s="1129">
        <v>60</v>
      </c>
      <c r="AI645" s="703">
        <v>2</v>
      </c>
      <c r="AJ645" s="1124">
        <v>17</v>
      </c>
      <c r="AK645" s="1122"/>
    </row>
    <row r="646" spans="1:37" s="1132" customFormat="1" ht="15" customHeight="1" x14ac:dyDescent="0.25">
      <c r="A646" s="1134"/>
      <c r="B646" s="1135"/>
      <c r="C646" s="1136" t="s">
        <v>30</v>
      </c>
      <c r="D646" s="1119" t="s">
        <v>29</v>
      </c>
      <c r="E646" s="1119"/>
      <c r="F646" s="1119"/>
      <c r="G646" s="1119"/>
      <c r="H646" s="1120">
        <f>SUM(H644:H645)</f>
        <v>74</v>
      </c>
      <c r="I646" s="1120">
        <f>SUM(I644:I645)</f>
        <v>18</v>
      </c>
      <c r="J646" s="1120">
        <f>SUM(J644:J645)</f>
        <v>0</v>
      </c>
      <c r="K646" s="1120">
        <f>SUM(K644:K645)</f>
        <v>92</v>
      </c>
      <c r="L646" s="1120"/>
      <c r="M646" s="1120"/>
      <c r="N646" s="1120"/>
      <c r="O646" s="1120"/>
      <c r="P646" s="1120"/>
      <c r="Q646" s="1120"/>
      <c r="R646" s="1120"/>
      <c r="S646" s="1120"/>
      <c r="T646" s="367"/>
      <c r="U646" s="367"/>
      <c r="V646" s="367"/>
      <c r="W646" s="367"/>
      <c r="X646" s="1120">
        <f t="shared" si="191"/>
        <v>74</v>
      </c>
      <c r="Y646" s="1120">
        <f t="shared" si="191"/>
        <v>18</v>
      </c>
      <c r="Z646" s="1120">
        <f t="shared" si="191"/>
        <v>0</v>
      </c>
      <c r="AA646" s="1120">
        <f t="shared" si="191"/>
        <v>92</v>
      </c>
      <c r="AB646" s="1113">
        <f t="shared" si="195"/>
        <v>2.76</v>
      </c>
      <c r="AC646" s="1113">
        <f t="shared" si="196"/>
        <v>1.5640000000000001</v>
      </c>
      <c r="AD646" s="1119"/>
      <c r="AE646" s="1122"/>
      <c r="AF646" s="1122"/>
      <c r="AG646" s="1122"/>
      <c r="AH646" s="1108">
        <v>60</v>
      </c>
      <c r="AI646" s="1119">
        <v>2</v>
      </c>
      <c r="AJ646" s="1137">
        <v>17</v>
      </c>
      <c r="AK646" s="1122"/>
    </row>
    <row r="647" spans="1:37" ht="15" customHeight="1" x14ac:dyDescent="0.25">
      <c r="A647" s="312">
        <v>2</v>
      </c>
      <c r="B647" s="581"/>
      <c r="C647" s="1117" t="s">
        <v>866</v>
      </c>
      <c r="D647" s="1128" t="s">
        <v>29</v>
      </c>
      <c r="E647" s="1129">
        <v>18</v>
      </c>
      <c r="F647" s="1129">
        <v>70</v>
      </c>
      <c r="G647" s="1110"/>
      <c r="H647" s="1130"/>
      <c r="I647" s="1130"/>
      <c r="J647" s="367"/>
      <c r="K647" s="318"/>
      <c r="L647" s="1130"/>
      <c r="M647" s="1130">
        <v>4</v>
      </c>
      <c r="N647" s="367"/>
      <c r="O647" s="318">
        <f>SUM(L647:N647)</f>
        <v>4</v>
      </c>
      <c r="P647" s="1130"/>
      <c r="Q647" s="1130"/>
      <c r="R647" s="367"/>
      <c r="S647" s="318"/>
      <c r="T647" s="318"/>
      <c r="U647" s="318"/>
      <c r="V647" s="318"/>
      <c r="W647" s="318"/>
      <c r="X647" s="1112"/>
      <c r="Y647" s="1112">
        <f>I647+M647+Q647+U647</f>
        <v>4</v>
      </c>
      <c r="Z647" s="1112"/>
      <c r="AA647" s="1112">
        <f>K647+O647+S647+W647</f>
        <v>4</v>
      </c>
      <c r="AB647" s="1121">
        <f>(AA647*AH647/1000)/AI647</f>
        <v>6.2E-2</v>
      </c>
      <c r="AC647" s="1121">
        <f>AA647*AJ647/1000</f>
        <v>0.05</v>
      </c>
      <c r="AD647" s="312"/>
      <c r="AE647" s="312"/>
      <c r="AF647" s="679"/>
      <c r="AG647" s="679"/>
      <c r="AH647" s="312">
        <v>31</v>
      </c>
      <c r="AI647" s="312">
        <v>2</v>
      </c>
      <c r="AJ647" s="1124">
        <v>12.5</v>
      </c>
      <c r="AK647" s="704"/>
    </row>
    <row r="648" spans="1:37" s="1132" customFormat="1" ht="15" customHeight="1" x14ac:dyDescent="0.25">
      <c r="A648" s="1134"/>
      <c r="B648" s="1139"/>
      <c r="C648" s="1136" t="s">
        <v>30</v>
      </c>
      <c r="D648" s="1119" t="s">
        <v>29</v>
      </c>
      <c r="E648" s="1119"/>
      <c r="F648" s="1140"/>
      <c r="G648" s="1119"/>
      <c r="H648" s="1120"/>
      <c r="I648" s="1120"/>
      <c r="J648" s="1120">
        <f>SUM(J647:J647)</f>
        <v>0</v>
      </c>
      <c r="K648" s="1120">
        <f>SUM(J648,,)</f>
        <v>0</v>
      </c>
      <c r="L648" s="1120"/>
      <c r="M648" s="1120">
        <f>SUM(M647:M647)</f>
        <v>4</v>
      </c>
      <c r="N648" s="1120"/>
      <c r="O648" s="1120">
        <f>SUM(O647:O647)</f>
        <v>4</v>
      </c>
      <c r="P648" s="1120"/>
      <c r="Q648" s="1120"/>
      <c r="R648" s="1120"/>
      <c r="S648" s="1120"/>
      <c r="T648" s="367"/>
      <c r="U648" s="367"/>
      <c r="V648" s="367"/>
      <c r="W648" s="367"/>
      <c r="X648" s="1120"/>
      <c r="Y648" s="1120">
        <f>I648+M648+Q648+U648</f>
        <v>4</v>
      </c>
      <c r="Z648" s="1120">
        <f>J648+N648+R648+V648</f>
        <v>0</v>
      </c>
      <c r="AA648" s="1120">
        <f>K648+O648+S648+W648</f>
        <v>4</v>
      </c>
      <c r="AB648" s="1113">
        <f>AH648/AI648*AA648/1000</f>
        <v>6.2E-2</v>
      </c>
      <c r="AC648" s="1113">
        <f>AJ648*AA648/1000</f>
        <v>0.05</v>
      </c>
      <c r="AD648" s="1119"/>
      <c r="AE648" s="1122"/>
      <c r="AF648" s="1122"/>
      <c r="AG648" s="1122"/>
      <c r="AH648" s="1108">
        <v>31</v>
      </c>
      <c r="AI648" s="1119">
        <v>2</v>
      </c>
      <c r="AJ648" s="1137">
        <v>12.5</v>
      </c>
      <c r="AK648" s="1122"/>
    </row>
    <row r="649" spans="1:37" s="1125" customFormat="1" ht="15" customHeight="1" x14ac:dyDescent="0.25">
      <c r="A649" s="312">
        <v>1</v>
      </c>
      <c r="B649" s="581"/>
      <c r="C649" s="1117" t="s">
        <v>1006</v>
      </c>
      <c r="D649" s="1128" t="s">
        <v>29</v>
      </c>
      <c r="E649" s="1129"/>
      <c r="F649" s="1129"/>
      <c r="G649" s="1110"/>
      <c r="H649" s="1130"/>
      <c r="I649" s="1130"/>
      <c r="J649" s="318"/>
      <c r="K649" s="318"/>
      <c r="L649" s="1130"/>
      <c r="M649" s="1130">
        <v>96</v>
      </c>
      <c r="N649" s="318"/>
      <c r="O649" s="318">
        <f>SUM(L649:N649)</f>
        <v>96</v>
      </c>
      <c r="P649" s="1130"/>
      <c r="Q649" s="1130"/>
      <c r="R649" s="318"/>
      <c r="S649" s="318"/>
      <c r="T649" s="318"/>
      <c r="U649" s="318"/>
      <c r="V649" s="318"/>
      <c r="W649" s="318"/>
      <c r="X649" s="1112"/>
      <c r="Y649" s="1112">
        <f>I649+M649+Q649+U649</f>
        <v>96</v>
      </c>
      <c r="Z649" s="1112"/>
      <c r="AA649" s="1112">
        <f t="shared" ref="AA649:AA660" si="197">K649+O649+S649+W649</f>
        <v>96</v>
      </c>
      <c r="AB649" s="1121">
        <f t="shared" ref="AB649:AB656" si="198">(AA649*AH649/1000)/AI649</f>
        <v>0.48</v>
      </c>
      <c r="AC649" s="1121">
        <f t="shared" ref="AC649:AC656" si="199">AA649*AJ649/1000</f>
        <v>0.48</v>
      </c>
      <c r="AD649" s="312"/>
      <c r="AE649" s="312"/>
      <c r="AF649" s="679"/>
      <c r="AG649" s="679"/>
      <c r="AH649" s="312">
        <v>5</v>
      </c>
      <c r="AI649" s="312">
        <v>1</v>
      </c>
      <c r="AJ649" s="1131">
        <v>5</v>
      </c>
      <c r="AK649" s="704"/>
    </row>
    <row r="650" spans="1:37" s="1127" customFormat="1" ht="15" customHeight="1" x14ac:dyDescent="0.25">
      <c r="A650" s="325"/>
      <c r="B650" s="581"/>
      <c r="C650" s="1126" t="s">
        <v>30</v>
      </c>
      <c r="D650" s="1109" t="s">
        <v>29</v>
      </c>
      <c r="E650" s="1108"/>
      <c r="F650" s="1108"/>
      <c r="G650" s="1110"/>
      <c r="H650" s="1111"/>
      <c r="I650" s="1111"/>
      <c r="J650" s="1111"/>
      <c r="K650" s="1111"/>
      <c r="L650" s="1111"/>
      <c r="M650" s="1111">
        <f>SUM(M649:M649)</f>
        <v>96</v>
      </c>
      <c r="N650" s="1111"/>
      <c r="O650" s="1111">
        <f>SUM(O649:O649)</f>
        <v>96</v>
      </c>
      <c r="P650" s="1111"/>
      <c r="Q650" s="1111"/>
      <c r="R650" s="1111"/>
      <c r="S650" s="1111"/>
      <c r="T650" s="367"/>
      <c r="U650" s="367"/>
      <c r="V650" s="367"/>
      <c r="W650" s="367"/>
      <c r="X650" s="1120"/>
      <c r="Y650" s="1120">
        <f>I650+M650+Q650+U650</f>
        <v>96</v>
      </c>
      <c r="Z650" s="1120"/>
      <c r="AA650" s="1120">
        <f t="shared" si="197"/>
        <v>96</v>
      </c>
      <c r="AB650" s="1113">
        <f t="shared" si="198"/>
        <v>0.48</v>
      </c>
      <c r="AC650" s="1113">
        <f t="shared" si="199"/>
        <v>9.6000000000000002E-2</v>
      </c>
      <c r="AD650" s="325"/>
      <c r="AE650" s="325"/>
      <c r="AF650" s="582"/>
      <c r="AG650" s="582"/>
      <c r="AH650" s="325">
        <v>5</v>
      </c>
      <c r="AI650" s="325">
        <v>1</v>
      </c>
      <c r="AJ650" s="741">
        <v>1</v>
      </c>
      <c r="AK650" s="1114"/>
    </row>
    <row r="651" spans="1:37" s="1125" customFormat="1" ht="15" customHeight="1" x14ac:dyDescent="0.25">
      <c r="A651" s="312">
        <v>1</v>
      </c>
      <c r="B651" s="581"/>
      <c r="C651" s="1117" t="s">
        <v>1007</v>
      </c>
      <c r="D651" s="1128" t="s">
        <v>29</v>
      </c>
      <c r="E651" s="1129"/>
      <c r="F651" s="1129"/>
      <c r="G651" s="1110"/>
      <c r="H651" s="1130"/>
      <c r="I651" s="1130"/>
      <c r="J651" s="318"/>
      <c r="K651" s="318"/>
      <c r="L651" s="1130">
        <v>48</v>
      </c>
      <c r="M651" s="1130"/>
      <c r="N651" s="318"/>
      <c r="O651" s="318">
        <f>SUM(L651:N651)</f>
        <v>48</v>
      </c>
      <c r="P651" s="1130"/>
      <c r="Q651" s="1130"/>
      <c r="R651" s="318"/>
      <c r="S651" s="318"/>
      <c r="T651" s="318"/>
      <c r="U651" s="318"/>
      <c r="V651" s="318"/>
      <c r="W651" s="318"/>
      <c r="X651" s="1112">
        <f t="shared" ref="X651:X658" si="200">H651+L651+P651+T651</f>
        <v>48</v>
      </c>
      <c r="Y651" s="1112"/>
      <c r="Z651" s="1112"/>
      <c r="AA651" s="1112">
        <f t="shared" si="197"/>
        <v>48</v>
      </c>
      <c r="AB651" s="1121">
        <f t="shared" si="198"/>
        <v>0.24</v>
      </c>
      <c r="AC651" s="1121">
        <f t="shared" si="199"/>
        <v>7.7279999999999998</v>
      </c>
      <c r="AD651" s="312"/>
      <c r="AE651" s="312"/>
      <c r="AF651" s="679"/>
      <c r="AG651" s="679"/>
      <c r="AH651" s="312">
        <v>5</v>
      </c>
      <c r="AI651" s="312">
        <v>1</v>
      </c>
      <c r="AJ651" s="1131">
        <v>161</v>
      </c>
      <c r="AK651" s="704"/>
    </row>
    <row r="652" spans="1:37" s="1127" customFormat="1" ht="15" customHeight="1" x14ac:dyDescent="0.25">
      <c r="A652" s="325"/>
      <c r="B652" s="581"/>
      <c r="C652" s="1126" t="s">
        <v>30</v>
      </c>
      <c r="D652" s="1109" t="s">
        <v>29</v>
      </c>
      <c r="E652" s="1108"/>
      <c r="F652" s="1108"/>
      <c r="G652" s="1110"/>
      <c r="H652" s="1111"/>
      <c r="I652" s="1111"/>
      <c r="J652" s="1111"/>
      <c r="K652" s="1111"/>
      <c r="L652" s="1111">
        <f>SUM(L651:L651)</f>
        <v>48</v>
      </c>
      <c r="M652" s="1111"/>
      <c r="N652" s="1111"/>
      <c r="O652" s="1111">
        <f>SUM(O651:O651)</f>
        <v>48</v>
      </c>
      <c r="P652" s="1111"/>
      <c r="Q652" s="1111"/>
      <c r="R652" s="1111"/>
      <c r="S652" s="1111"/>
      <c r="T652" s="367"/>
      <c r="U652" s="367"/>
      <c r="V652" s="367"/>
      <c r="W652" s="367"/>
      <c r="X652" s="1120">
        <f t="shared" si="200"/>
        <v>48</v>
      </c>
      <c r="Y652" s="1120"/>
      <c r="Z652" s="1120"/>
      <c r="AA652" s="1120">
        <f t="shared" si="197"/>
        <v>48</v>
      </c>
      <c r="AB652" s="1113">
        <f t="shared" si="198"/>
        <v>0.24</v>
      </c>
      <c r="AC652" s="1113">
        <f t="shared" si="199"/>
        <v>7.7279999999999998</v>
      </c>
      <c r="AD652" s="325"/>
      <c r="AE652" s="325"/>
      <c r="AF652" s="582"/>
      <c r="AG652" s="582"/>
      <c r="AH652" s="325">
        <v>5</v>
      </c>
      <c r="AI652" s="325">
        <v>1</v>
      </c>
      <c r="AJ652" s="741">
        <v>161</v>
      </c>
      <c r="AK652" s="1114"/>
    </row>
    <row r="653" spans="1:37" s="1125" customFormat="1" ht="15" customHeight="1" x14ac:dyDescent="0.25">
      <c r="A653" s="312">
        <v>1</v>
      </c>
      <c r="B653" s="581"/>
      <c r="C653" s="1117" t="s">
        <v>1008</v>
      </c>
      <c r="D653" s="1128" t="s">
        <v>29</v>
      </c>
      <c r="E653" s="1129">
        <v>4</v>
      </c>
      <c r="F653" s="1129">
        <v>80</v>
      </c>
      <c r="G653" s="1110"/>
      <c r="H653" s="1130"/>
      <c r="I653" s="1130"/>
      <c r="J653" s="318"/>
      <c r="K653" s="318"/>
      <c r="L653" s="1130">
        <v>200</v>
      </c>
      <c r="M653" s="1130"/>
      <c r="N653" s="318"/>
      <c r="O653" s="318">
        <f>SUM(L653:N653)</f>
        <v>200</v>
      </c>
      <c r="P653" s="1130"/>
      <c r="Q653" s="1130"/>
      <c r="R653" s="318"/>
      <c r="S653" s="318"/>
      <c r="T653" s="318"/>
      <c r="U653" s="318"/>
      <c r="V653" s="318"/>
      <c r="W653" s="318"/>
      <c r="X653" s="1112">
        <f t="shared" si="200"/>
        <v>200</v>
      </c>
      <c r="Y653" s="1112"/>
      <c r="Z653" s="1112"/>
      <c r="AA653" s="1112">
        <f t="shared" si="197"/>
        <v>200</v>
      </c>
      <c r="AB653" s="1121">
        <f t="shared" si="198"/>
        <v>0.4</v>
      </c>
      <c r="AC653" s="1121">
        <f t="shared" si="199"/>
        <v>3.6</v>
      </c>
      <c r="AD653" s="312"/>
      <c r="AE653" s="312"/>
      <c r="AF653" s="679"/>
      <c r="AG653" s="679"/>
      <c r="AH653" s="312">
        <v>2</v>
      </c>
      <c r="AI653" s="312">
        <v>1</v>
      </c>
      <c r="AJ653" s="1131">
        <v>18</v>
      </c>
      <c r="AK653" s="704"/>
    </row>
    <row r="654" spans="1:37" s="1127" customFormat="1" ht="15" customHeight="1" x14ac:dyDescent="0.25">
      <c r="A654" s="325"/>
      <c r="B654" s="581"/>
      <c r="C654" s="1126" t="s">
        <v>30</v>
      </c>
      <c r="D654" s="1109" t="s">
        <v>29</v>
      </c>
      <c r="E654" s="1108"/>
      <c r="F654" s="1108"/>
      <c r="G654" s="1110"/>
      <c r="H654" s="1111"/>
      <c r="I654" s="1111"/>
      <c r="J654" s="1111"/>
      <c r="K654" s="1111"/>
      <c r="L654" s="1111">
        <f>SUM(L653:L653)</f>
        <v>200</v>
      </c>
      <c r="M654" s="1111"/>
      <c r="N654" s="1111"/>
      <c r="O654" s="1111">
        <f>SUM(O653:O653)</f>
        <v>200</v>
      </c>
      <c r="P654" s="1111"/>
      <c r="Q654" s="1111"/>
      <c r="R654" s="1111"/>
      <c r="S654" s="1111"/>
      <c r="T654" s="367"/>
      <c r="U654" s="367"/>
      <c r="V654" s="367"/>
      <c r="W654" s="367"/>
      <c r="X654" s="1120">
        <f t="shared" si="200"/>
        <v>200</v>
      </c>
      <c r="Y654" s="1120"/>
      <c r="Z654" s="1120"/>
      <c r="AA654" s="1120">
        <f t="shared" si="197"/>
        <v>200</v>
      </c>
      <c r="AB654" s="1113">
        <f t="shared" si="198"/>
        <v>0.4</v>
      </c>
      <c r="AC654" s="1113">
        <f t="shared" si="199"/>
        <v>3.6</v>
      </c>
      <c r="AD654" s="325"/>
      <c r="AE654" s="325"/>
      <c r="AF654" s="582"/>
      <c r="AG654" s="582"/>
      <c r="AH654" s="325">
        <v>2</v>
      </c>
      <c r="AI654" s="325">
        <v>1</v>
      </c>
      <c r="AJ654" s="741">
        <v>18</v>
      </c>
      <c r="AK654" s="1114"/>
    </row>
    <row r="655" spans="1:37" s="1125" customFormat="1" ht="15" customHeight="1" x14ac:dyDescent="0.25">
      <c r="A655" s="312">
        <v>1</v>
      </c>
      <c r="B655" s="581"/>
      <c r="C655" s="1117" t="s">
        <v>1009</v>
      </c>
      <c r="D655" s="1128" t="s">
        <v>29</v>
      </c>
      <c r="E655" s="1129"/>
      <c r="F655" s="1129"/>
      <c r="G655" s="1110"/>
      <c r="H655" s="1130"/>
      <c r="I655" s="1130"/>
      <c r="J655" s="318"/>
      <c r="K655" s="318"/>
      <c r="L655" s="1130">
        <v>2</v>
      </c>
      <c r="M655" s="1130"/>
      <c r="N655" s="318"/>
      <c r="O655" s="318">
        <f>SUM(L655:N655)</f>
        <v>2</v>
      </c>
      <c r="P655" s="1130"/>
      <c r="Q655" s="1130"/>
      <c r="R655" s="318"/>
      <c r="S655" s="318"/>
      <c r="T655" s="318"/>
      <c r="U655" s="318"/>
      <c r="V655" s="318"/>
      <c r="W655" s="318"/>
      <c r="X655" s="1112">
        <f t="shared" si="200"/>
        <v>2</v>
      </c>
      <c r="Y655" s="1112"/>
      <c r="Z655" s="1112"/>
      <c r="AA655" s="1112">
        <f t="shared" si="197"/>
        <v>2</v>
      </c>
      <c r="AB655" s="1121">
        <f t="shared" si="198"/>
        <v>2E-3</v>
      </c>
      <c r="AC655" s="1121">
        <f t="shared" si="199"/>
        <v>1.6E-2</v>
      </c>
      <c r="AD655" s="312"/>
      <c r="AE655" s="312"/>
      <c r="AF655" s="679"/>
      <c r="AG655" s="679"/>
      <c r="AH655" s="312">
        <v>1</v>
      </c>
      <c r="AI655" s="312">
        <v>1</v>
      </c>
      <c r="AJ655" s="1131">
        <v>8</v>
      </c>
      <c r="AK655" s="704"/>
    </row>
    <row r="656" spans="1:37" s="1127" customFormat="1" ht="15" customHeight="1" x14ac:dyDescent="0.25">
      <c r="A656" s="325"/>
      <c r="B656" s="581"/>
      <c r="C656" s="1126" t="s">
        <v>30</v>
      </c>
      <c r="D656" s="1109" t="s">
        <v>29</v>
      </c>
      <c r="E656" s="1108"/>
      <c r="F656" s="1108"/>
      <c r="G656" s="1110"/>
      <c r="H656" s="1111"/>
      <c r="I656" s="1111"/>
      <c r="J656" s="1111"/>
      <c r="K656" s="1111"/>
      <c r="L656" s="1111">
        <f>SUM(L655:L655)</f>
        <v>2</v>
      </c>
      <c r="M656" s="1111"/>
      <c r="N656" s="1111"/>
      <c r="O656" s="1111">
        <f>SUM(O655:O655)</f>
        <v>2</v>
      </c>
      <c r="P656" s="1111"/>
      <c r="Q656" s="1111"/>
      <c r="R656" s="1111"/>
      <c r="S656" s="1111"/>
      <c r="T656" s="367"/>
      <c r="U656" s="367"/>
      <c r="V656" s="367"/>
      <c r="W656" s="367"/>
      <c r="X656" s="1120">
        <f t="shared" si="200"/>
        <v>2</v>
      </c>
      <c r="Y656" s="1120"/>
      <c r="Z656" s="1120"/>
      <c r="AA656" s="1120">
        <f t="shared" si="197"/>
        <v>2</v>
      </c>
      <c r="AB656" s="1113">
        <f t="shared" si="198"/>
        <v>2E-3</v>
      </c>
      <c r="AC656" s="1113">
        <f t="shared" si="199"/>
        <v>1.6E-2</v>
      </c>
      <c r="AD656" s="325"/>
      <c r="AE656" s="325"/>
      <c r="AF656" s="582"/>
      <c r="AG656" s="582"/>
      <c r="AH656" s="325">
        <v>1</v>
      </c>
      <c r="AI656" s="325">
        <v>1</v>
      </c>
      <c r="AJ656" s="741">
        <v>8</v>
      </c>
      <c r="AK656" s="1114"/>
    </row>
    <row r="657" spans="1:37" s="1125" customFormat="1" ht="15" customHeight="1" x14ac:dyDescent="0.25">
      <c r="A657" s="1115">
        <v>1</v>
      </c>
      <c r="B657" s="1116"/>
      <c r="C657" s="1133" t="s">
        <v>1010</v>
      </c>
      <c r="D657" s="1128" t="s">
        <v>29</v>
      </c>
      <c r="E657" s="703"/>
      <c r="F657" s="1118"/>
      <c r="G657" s="1118"/>
      <c r="H657" s="1223">
        <v>1</v>
      </c>
      <c r="I657" s="1223"/>
      <c r="J657" s="1112">
        <v>6</v>
      </c>
      <c r="K657" s="1112">
        <f>SUM(H657:J657)</f>
        <v>7</v>
      </c>
      <c r="L657" s="1112"/>
      <c r="M657" s="1112"/>
      <c r="N657" s="1112"/>
      <c r="O657" s="1112"/>
      <c r="P657" s="1112"/>
      <c r="Q657" s="1112"/>
      <c r="R657" s="1112"/>
      <c r="S657" s="1112"/>
      <c r="T657" s="318"/>
      <c r="U657" s="318"/>
      <c r="V657" s="318"/>
      <c r="W657" s="318"/>
      <c r="X657" s="1112">
        <f t="shared" si="200"/>
        <v>1</v>
      </c>
      <c r="Y657" s="1112"/>
      <c r="Z657" s="1112">
        <f t="shared" ref="Z657:Z660" si="201">J657+N657+R657+V657</f>
        <v>6</v>
      </c>
      <c r="AA657" s="1112">
        <f t="shared" si="197"/>
        <v>7</v>
      </c>
      <c r="AB657" s="1121">
        <f t="shared" ref="AB657:AB660" si="202">AH657/AI657*AA657/1000</f>
        <v>1.1666666666666667E-2</v>
      </c>
      <c r="AC657" s="1121">
        <f t="shared" ref="AC657:AC660" si="203">AJ657*AA657/1000</f>
        <v>1.0780000000000001E-2</v>
      </c>
      <c r="AD657" s="703"/>
      <c r="AE657" s="1142"/>
      <c r="AF657" s="1142"/>
      <c r="AG657" s="1142"/>
      <c r="AH657" s="1129">
        <v>10</v>
      </c>
      <c r="AI657" s="703">
        <v>6</v>
      </c>
      <c r="AJ657" s="1144">
        <v>1.54</v>
      </c>
      <c r="AK657" s="1142"/>
    </row>
    <row r="658" spans="1:37" s="1127" customFormat="1" ht="15" customHeight="1" x14ac:dyDescent="0.25">
      <c r="A658" s="1134"/>
      <c r="B658" s="1139"/>
      <c r="C658" s="1136" t="s">
        <v>30</v>
      </c>
      <c r="D658" s="1109" t="s">
        <v>29</v>
      </c>
      <c r="E658" s="1119"/>
      <c r="F658" s="1140"/>
      <c r="G658" s="1140"/>
      <c r="H658" s="1186">
        <f>SUM(H657)</f>
        <v>1</v>
      </c>
      <c r="I658" s="1186"/>
      <c r="J658" s="1120">
        <f>SUM(J657)</f>
        <v>6</v>
      </c>
      <c r="K658" s="1120">
        <f>SUM(H658:J658)</f>
        <v>7</v>
      </c>
      <c r="L658" s="1120"/>
      <c r="M658" s="1120"/>
      <c r="N658" s="1120"/>
      <c r="O658" s="1120"/>
      <c r="P658" s="1120"/>
      <c r="Q658" s="1120"/>
      <c r="R658" s="1120"/>
      <c r="S658" s="1120"/>
      <c r="T658" s="367"/>
      <c r="U658" s="367"/>
      <c r="V658" s="367"/>
      <c r="W658" s="367"/>
      <c r="X658" s="1120">
        <f t="shared" si="200"/>
        <v>1</v>
      </c>
      <c r="Y658" s="1120"/>
      <c r="Z658" s="1120">
        <f t="shared" si="201"/>
        <v>6</v>
      </c>
      <c r="AA658" s="1120">
        <f t="shared" si="197"/>
        <v>7</v>
      </c>
      <c r="AB658" s="1113">
        <f t="shared" si="202"/>
        <v>1.1666666666666667E-2</v>
      </c>
      <c r="AC658" s="1113">
        <f t="shared" si="203"/>
        <v>1.0780000000000001E-2</v>
      </c>
      <c r="AD658" s="1119"/>
      <c r="AE658" s="1122"/>
      <c r="AF658" s="1122"/>
      <c r="AG658" s="1122"/>
      <c r="AH658" s="1108">
        <v>10</v>
      </c>
      <c r="AI658" s="1119">
        <v>6</v>
      </c>
      <c r="AJ658" s="1145">
        <v>1.54</v>
      </c>
      <c r="AK658" s="1122"/>
    </row>
    <row r="659" spans="1:37" s="1125" customFormat="1" ht="15" customHeight="1" x14ac:dyDescent="0.25">
      <c r="A659" s="1115">
        <v>1</v>
      </c>
      <c r="B659" s="1116"/>
      <c r="C659" s="1133" t="s">
        <v>1012</v>
      </c>
      <c r="D659" s="1128" t="s">
        <v>29</v>
      </c>
      <c r="E659" s="703"/>
      <c r="F659" s="1118"/>
      <c r="G659" s="1118"/>
      <c r="H659" s="1223"/>
      <c r="I659" s="1223"/>
      <c r="J659" s="1112">
        <v>7</v>
      </c>
      <c r="K659" s="1112">
        <f t="shared" ref="K659:K660" si="204">SUM(J659,,)</f>
        <v>7</v>
      </c>
      <c r="L659" s="1112"/>
      <c r="M659" s="1112"/>
      <c r="N659" s="1112">
        <v>3</v>
      </c>
      <c r="O659" s="1112">
        <f>SUM(L659:N659)</f>
        <v>3</v>
      </c>
      <c r="P659" s="1112"/>
      <c r="Q659" s="1112"/>
      <c r="R659" s="1112"/>
      <c r="S659" s="1112"/>
      <c r="T659" s="318"/>
      <c r="U659" s="318"/>
      <c r="V659" s="318"/>
      <c r="W659" s="318"/>
      <c r="X659" s="1112"/>
      <c r="Y659" s="1112"/>
      <c r="Z659" s="1112">
        <f t="shared" si="201"/>
        <v>10</v>
      </c>
      <c r="AA659" s="1112">
        <f t="shared" si="197"/>
        <v>10</v>
      </c>
      <c r="AB659" s="1121">
        <f t="shared" si="202"/>
        <v>0.2</v>
      </c>
      <c r="AC659" s="1121">
        <f t="shared" si="203"/>
        <v>8.7999999999999995E-2</v>
      </c>
      <c r="AD659" s="703"/>
      <c r="AE659" s="1142"/>
      <c r="AF659" s="1142"/>
      <c r="AG659" s="1142"/>
      <c r="AH659" s="1129">
        <v>20</v>
      </c>
      <c r="AI659" s="703">
        <v>1</v>
      </c>
      <c r="AJ659" s="1144">
        <v>8.8000000000000007</v>
      </c>
      <c r="AK659" s="1142"/>
    </row>
    <row r="660" spans="1:37" s="1127" customFormat="1" ht="15" customHeight="1" x14ac:dyDescent="0.25">
      <c r="A660" s="1134"/>
      <c r="B660" s="1139"/>
      <c r="C660" s="1136" t="s">
        <v>30</v>
      </c>
      <c r="D660" s="1109" t="s">
        <v>29</v>
      </c>
      <c r="E660" s="1119"/>
      <c r="F660" s="1140"/>
      <c r="G660" s="1140"/>
      <c r="H660" s="1186"/>
      <c r="I660" s="1186"/>
      <c r="J660" s="1120">
        <f>SUM(J659)</f>
        <v>7</v>
      </c>
      <c r="K660" s="1120">
        <f t="shared" si="204"/>
        <v>7</v>
      </c>
      <c r="L660" s="1120"/>
      <c r="M660" s="1120"/>
      <c r="N660" s="1120">
        <f>SUM(N659)</f>
        <v>3</v>
      </c>
      <c r="O660" s="1120">
        <f>SUM(O659)</f>
        <v>3</v>
      </c>
      <c r="P660" s="1120"/>
      <c r="Q660" s="1120"/>
      <c r="R660" s="1120"/>
      <c r="S660" s="1120"/>
      <c r="T660" s="367"/>
      <c r="U660" s="367"/>
      <c r="V660" s="367"/>
      <c r="W660" s="367"/>
      <c r="X660" s="1120"/>
      <c r="Y660" s="1120"/>
      <c r="Z660" s="1120">
        <f t="shared" si="201"/>
        <v>10</v>
      </c>
      <c r="AA660" s="1120">
        <f t="shared" si="197"/>
        <v>10</v>
      </c>
      <c r="AB660" s="1113">
        <f t="shared" si="202"/>
        <v>0.2</v>
      </c>
      <c r="AC660" s="1113">
        <f t="shared" si="203"/>
        <v>8.7999999999999995E-2</v>
      </c>
      <c r="AD660" s="1119"/>
      <c r="AE660" s="1122"/>
      <c r="AF660" s="1122"/>
      <c r="AG660" s="1122"/>
      <c r="AH660" s="1108">
        <v>20</v>
      </c>
      <c r="AI660" s="1119">
        <v>1</v>
      </c>
      <c r="AJ660" s="1145">
        <v>8.8000000000000007</v>
      </c>
      <c r="AK660" s="1122"/>
    </row>
    <row r="661" spans="1:37" s="1214" customFormat="1" ht="15" customHeight="1" x14ac:dyDescent="0.25">
      <c r="A661" s="1115"/>
      <c r="B661" s="1537"/>
      <c r="C661" s="1138" t="s">
        <v>1014</v>
      </c>
      <c r="D661" s="1128"/>
      <c r="E661" s="703"/>
      <c r="F661" s="703"/>
      <c r="G661" s="703"/>
      <c r="H661" s="1112"/>
      <c r="I661" s="1112"/>
      <c r="J661" s="1112"/>
      <c r="K661" s="1112"/>
      <c r="L661" s="1112"/>
      <c r="M661" s="1112"/>
      <c r="N661" s="1112"/>
      <c r="O661" s="1112"/>
      <c r="P661" s="1112"/>
      <c r="Q661" s="1112"/>
      <c r="R661" s="1112"/>
      <c r="S661" s="1112"/>
      <c r="T661" s="318"/>
      <c r="U661" s="318"/>
      <c r="V661" s="318"/>
      <c r="W661" s="318"/>
      <c r="X661" s="1112"/>
      <c r="Y661" s="1112"/>
      <c r="Z661" s="1112"/>
      <c r="AA661" s="1112"/>
      <c r="AB661" s="1121"/>
      <c r="AC661" s="1121"/>
      <c r="AD661" s="333"/>
      <c r="AE661" s="593"/>
      <c r="AF661" s="318"/>
      <c r="AG661" s="318"/>
      <c r="AH661" s="333"/>
      <c r="AI661" s="333"/>
      <c r="AJ661" s="1103"/>
      <c r="AK661" s="593"/>
    </row>
    <row r="662" spans="1:37" s="1214" customFormat="1" ht="15" customHeight="1" x14ac:dyDescent="0.25">
      <c r="A662" s="1148">
        <v>1</v>
      </c>
      <c r="B662" s="1191"/>
      <c r="C662" s="1147" t="s">
        <v>1066</v>
      </c>
      <c r="D662" s="1128" t="s">
        <v>29</v>
      </c>
      <c r="E662" s="1096">
        <v>0</v>
      </c>
      <c r="F662" s="1097">
        <v>0</v>
      </c>
      <c r="G662" s="1097"/>
      <c r="H662" s="1192">
        <v>36</v>
      </c>
      <c r="I662" s="1192"/>
      <c r="J662" s="1192"/>
      <c r="K662" s="1192">
        <f>SUM(J662,I662,H662)</f>
        <v>36</v>
      </c>
      <c r="L662" s="1192"/>
      <c r="M662" s="1130"/>
      <c r="N662" s="1130"/>
      <c r="O662" s="1130"/>
      <c r="P662" s="1130"/>
      <c r="Q662" s="1130"/>
      <c r="R662" s="1130"/>
      <c r="S662" s="1130"/>
      <c r="T662" s="318"/>
      <c r="U662" s="318"/>
      <c r="V662" s="318"/>
      <c r="W662" s="318"/>
      <c r="X662" s="1112">
        <f>H662+L662+P662+T662</f>
        <v>36</v>
      </c>
      <c r="Y662" s="1112"/>
      <c r="Z662" s="1112"/>
      <c r="AA662" s="1112">
        <f t="shared" ref="AA662:AA664" si="205">K662+O662+S662+W662</f>
        <v>36</v>
      </c>
      <c r="AB662" s="1121">
        <f>AH662/AI662*AA662/1000</f>
        <v>1.7999999999999999E-2</v>
      </c>
      <c r="AC662" s="1121">
        <f t="shared" ref="AC662" si="206">AJ662*AA662/1000</f>
        <v>1.26E-2</v>
      </c>
      <c r="AD662" s="1102"/>
      <c r="AE662" s="1102"/>
      <c r="AF662" s="1102"/>
      <c r="AG662" s="1102"/>
      <c r="AH662" s="1183">
        <v>6</v>
      </c>
      <c r="AI662" s="1129">
        <v>12</v>
      </c>
      <c r="AJ662" s="1193">
        <v>0.35</v>
      </c>
      <c r="AK662" s="704"/>
    </row>
    <row r="663" spans="1:37" s="1214" customFormat="1" ht="15" customHeight="1" x14ac:dyDescent="0.25">
      <c r="A663" s="312">
        <v>1</v>
      </c>
      <c r="B663" s="314" t="s">
        <v>1056</v>
      </c>
      <c r="C663" s="1117" t="s">
        <v>1057</v>
      </c>
      <c r="D663" s="1128" t="s">
        <v>29</v>
      </c>
      <c r="E663" s="1129">
        <v>0</v>
      </c>
      <c r="F663" s="1129">
        <v>0</v>
      </c>
      <c r="G663" s="312">
        <v>0</v>
      </c>
      <c r="H663" s="1130"/>
      <c r="I663" s="1130"/>
      <c r="J663" s="318"/>
      <c r="K663" s="318"/>
      <c r="L663" s="1130">
        <v>5</v>
      </c>
      <c r="M663" s="1130"/>
      <c r="N663" s="318"/>
      <c r="O663" s="318">
        <f>SUM(L663:N663)</f>
        <v>5</v>
      </c>
      <c r="P663" s="1130"/>
      <c r="Q663" s="1130"/>
      <c r="R663" s="318"/>
      <c r="S663" s="318"/>
      <c r="T663" s="318"/>
      <c r="U663" s="318"/>
      <c r="V663" s="318"/>
      <c r="W663" s="318"/>
      <c r="X663" s="1112">
        <f>H663+L663+P663+T663</f>
        <v>5</v>
      </c>
      <c r="Y663" s="1112"/>
      <c r="Z663" s="1112"/>
      <c r="AA663" s="1112">
        <f t="shared" si="205"/>
        <v>5</v>
      </c>
      <c r="AB663" s="1121">
        <f t="shared" ref="AB663:AB664" si="207">(AA663*AH663/1000)/AI663</f>
        <v>2.5</v>
      </c>
      <c r="AC663" s="1121">
        <f t="shared" ref="AC663:AC664" si="208">AA663*AJ663/1000</f>
        <v>1.5</v>
      </c>
      <c r="AD663" s="312"/>
      <c r="AE663" s="312"/>
      <c r="AF663" s="679"/>
      <c r="AG663" s="679" t="s">
        <v>308</v>
      </c>
      <c r="AH663" s="312">
        <v>500</v>
      </c>
      <c r="AI663" s="312">
        <v>1</v>
      </c>
      <c r="AJ663" s="1131">
        <v>300</v>
      </c>
      <c r="AK663" s="704"/>
    </row>
    <row r="664" spans="1:37" s="1127" customFormat="1" ht="15" customHeight="1" x14ac:dyDescent="0.25">
      <c r="A664" s="325"/>
      <c r="B664" s="581"/>
      <c r="C664" s="1126" t="s">
        <v>30</v>
      </c>
      <c r="D664" s="1109" t="s">
        <v>29</v>
      </c>
      <c r="E664" s="1108"/>
      <c r="F664" s="1108"/>
      <c r="G664" s="1110"/>
      <c r="H664" s="1111"/>
      <c r="I664" s="1111"/>
      <c r="J664" s="1111"/>
      <c r="K664" s="1111"/>
      <c r="L664" s="1111">
        <f>SUM(L663:L663)</f>
        <v>5</v>
      </c>
      <c r="M664" s="1111"/>
      <c r="N664" s="1111"/>
      <c r="O664" s="1111">
        <f>SUM(O663:O663)</f>
        <v>5</v>
      </c>
      <c r="P664" s="1111"/>
      <c r="Q664" s="1111"/>
      <c r="R664" s="1111"/>
      <c r="S664" s="1111"/>
      <c r="T664" s="367"/>
      <c r="U664" s="367"/>
      <c r="V664" s="367"/>
      <c r="W664" s="367"/>
      <c r="X664" s="1120">
        <f>H664+L664+P664+T664</f>
        <v>5</v>
      </c>
      <c r="Y664" s="1120"/>
      <c r="Z664" s="1120"/>
      <c r="AA664" s="1120">
        <f t="shared" si="205"/>
        <v>5</v>
      </c>
      <c r="AB664" s="1113">
        <f t="shared" si="207"/>
        <v>2.5</v>
      </c>
      <c r="AC664" s="1113">
        <f t="shared" si="208"/>
        <v>1.5</v>
      </c>
      <c r="AD664" s="325"/>
      <c r="AE664" s="325"/>
      <c r="AF664" s="582"/>
      <c r="AG664" s="582"/>
      <c r="AH664" s="325">
        <v>500</v>
      </c>
      <c r="AI664" s="325">
        <v>1</v>
      </c>
      <c r="AJ664" s="741">
        <v>300</v>
      </c>
      <c r="AK664" s="1114"/>
    </row>
    <row r="665" spans="1:37" s="1214" customFormat="1" ht="15" customHeight="1" x14ac:dyDescent="0.25">
      <c r="A665" s="1108"/>
      <c r="B665" s="1146"/>
      <c r="C665" s="1108" t="s">
        <v>129</v>
      </c>
      <c r="D665" s="1109"/>
      <c r="E665" s="1108"/>
      <c r="F665" s="1108"/>
      <c r="G665" s="1108"/>
      <c r="H665" s="1111"/>
      <c r="I665" s="1111"/>
      <c r="J665" s="1111"/>
      <c r="K665" s="1111"/>
      <c r="L665" s="1111"/>
      <c r="M665" s="1111"/>
      <c r="N665" s="1111"/>
      <c r="O665" s="1111"/>
      <c r="P665" s="1111"/>
      <c r="Q665" s="1111"/>
      <c r="R665" s="1111"/>
      <c r="S665" s="1111"/>
      <c r="T665" s="318"/>
      <c r="U665" s="318"/>
      <c r="V665" s="318"/>
      <c r="W665" s="318"/>
      <c r="X665" s="1112"/>
      <c r="Y665" s="1112"/>
      <c r="Z665" s="1112"/>
      <c r="AA665" s="1112"/>
      <c r="AB665" s="1113"/>
      <c r="AC665" s="1113"/>
      <c r="AD665" s="1108"/>
      <c r="AE665" s="1108"/>
      <c r="AF665" s="1126"/>
      <c r="AG665" s="1126"/>
      <c r="AH665" s="1108"/>
      <c r="AI665" s="1108"/>
      <c r="AJ665" s="1145"/>
      <c r="AK665" s="1146"/>
    </row>
    <row r="666" spans="1:37" s="1214" customFormat="1" ht="15" customHeight="1" x14ac:dyDescent="0.25">
      <c r="A666" s="1129">
        <v>1</v>
      </c>
      <c r="B666" s="1146"/>
      <c r="C666" s="1172" t="s">
        <v>882</v>
      </c>
      <c r="D666" s="1128" t="s">
        <v>29</v>
      </c>
      <c r="E666" s="703">
        <v>15</v>
      </c>
      <c r="F666" s="1115">
        <v>90</v>
      </c>
      <c r="G666" s="1108"/>
      <c r="H666" s="1130">
        <v>40</v>
      </c>
      <c r="I666" s="1111"/>
      <c r="J666" s="1112"/>
      <c r="K666" s="1111">
        <f>SUM(H666:J666)</f>
        <v>40</v>
      </c>
      <c r="L666" s="1111"/>
      <c r="M666" s="1111"/>
      <c r="N666" s="1130"/>
      <c r="O666" s="1130"/>
      <c r="P666" s="1111"/>
      <c r="Q666" s="1111"/>
      <c r="R666" s="1130"/>
      <c r="S666" s="1130"/>
      <c r="T666" s="318"/>
      <c r="U666" s="318"/>
      <c r="V666" s="318"/>
      <c r="W666" s="318"/>
      <c r="X666" s="1112">
        <f>H666+L666+P666+T666</f>
        <v>40</v>
      </c>
      <c r="Y666" s="1112"/>
      <c r="Z666" s="1112"/>
      <c r="AA666" s="1112">
        <f t="shared" ref="Z666:AA667" si="209">K666+O666+S666+W666</f>
        <v>40</v>
      </c>
      <c r="AB666" s="1121">
        <f>(AA666*AH666/1000)/AI666</f>
        <v>3.2000000000000002E-3</v>
      </c>
      <c r="AC666" s="1121">
        <f>AA666*AJ666/1000</f>
        <v>8.0000000000000004E-4</v>
      </c>
      <c r="AD666" s="1149" t="s">
        <v>131</v>
      </c>
      <c r="AE666" s="1129"/>
      <c r="AF666" s="1150"/>
      <c r="AG666" s="1150"/>
      <c r="AH666" s="1129">
        <v>20</v>
      </c>
      <c r="AI666" s="1129">
        <v>250</v>
      </c>
      <c r="AJ666" s="1144">
        <v>0.02</v>
      </c>
      <c r="AK666" s="1151"/>
    </row>
    <row r="667" spans="1:37" s="1127" customFormat="1" ht="15" customHeight="1" x14ac:dyDescent="0.25">
      <c r="A667" s="1108"/>
      <c r="B667" s="1146"/>
      <c r="C667" s="1126" t="s">
        <v>30</v>
      </c>
      <c r="D667" s="1109" t="s">
        <v>29</v>
      </c>
      <c r="E667" s="1119"/>
      <c r="F667" s="1119"/>
      <c r="G667" s="1108"/>
      <c r="H667" s="1111">
        <f>SUM(H666:H666)</f>
        <v>40</v>
      </c>
      <c r="I667" s="1111"/>
      <c r="J667" s="1120"/>
      <c r="K667" s="1111">
        <f>SUM(H667:J667)</f>
        <v>40</v>
      </c>
      <c r="L667" s="1111"/>
      <c r="M667" s="1111"/>
      <c r="N667" s="1111"/>
      <c r="O667" s="1111"/>
      <c r="P667" s="1111"/>
      <c r="Q667" s="1111"/>
      <c r="R667" s="1111"/>
      <c r="S667" s="1111"/>
      <c r="T667" s="367"/>
      <c r="U667" s="367"/>
      <c r="V667" s="367"/>
      <c r="W667" s="367"/>
      <c r="X667" s="1120">
        <f>H667+L667+P667+T667</f>
        <v>40</v>
      </c>
      <c r="Y667" s="1120"/>
      <c r="Z667" s="1120">
        <f t="shared" si="209"/>
        <v>0</v>
      </c>
      <c r="AA667" s="1120">
        <f t="shared" si="209"/>
        <v>40</v>
      </c>
      <c r="AB667" s="1113">
        <f>(AA667*AH667/1000)/AI667</f>
        <v>3.2000000000000002E-3</v>
      </c>
      <c r="AC667" s="1113">
        <f>AA667*AJ667/1000</f>
        <v>8.0000000000000004E-4</v>
      </c>
      <c r="AD667" s="1152"/>
      <c r="AE667" s="1108"/>
      <c r="AF667" s="1126"/>
      <c r="AG667" s="1126"/>
      <c r="AH667" s="1108">
        <v>20</v>
      </c>
      <c r="AI667" s="1108">
        <v>250</v>
      </c>
      <c r="AJ667" s="1145">
        <v>0.02</v>
      </c>
      <c r="AK667" s="1146"/>
    </row>
    <row r="668" spans="1:37" s="1214" customFormat="1" ht="15" customHeight="1" x14ac:dyDescent="0.25">
      <c r="A668" s="312"/>
      <c r="B668" s="326"/>
      <c r="C668" s="406" t="s">
        <v>950</v>
      </c>
      <c r="D668" s="1128"/>
      <c r="E668" s="327"/>
      <c r="F668" s="327"/>
      <c r="G668" s="327"/>
      <c r="H668" s="330"/>
      <c r="I668" s="330"/>
      <c r="J668" s="330"/>
      <c r="K668" s="318"/>
      <c r="L668" s="330"/>
      <c r="M668" s="330"/>
      <c r="N668" s="330"/>
      <c r="O668" s="318"/>
      <c r="P668" s="330"/>
      <c r="Q668" s="330"/>
      <c r="R668" s="330"/>
      <c r="S668" s="318"/>
      <c r="T668" s="1182"/>
      <c r="U668" s="1182"/>
      <c r="V668" s="1182"/>
      <c r="W668" s="1182"/>
      <c r="X668" s="1112"/>
      <c r="Y668" s="1112"/>
      <c r="Z668" s="1112"/>
      <c r="AA668" s="1112"/>
      <c r="AB668" s="1121"/>
      <c r="AC668" s="1121"/>
      <c r="AD668" s="333"/>
      <c r="AE668" s="333"/>
      <c r="AF668" s="318"/>
      <c r="AG668" s="318"/>
      <c r="AH668" s="333"/>
      <c r="AI668" s="333"/>
      <c r="AJ668" s="1103"/>
      <c r="AK668" s="593"/>
    </row>
    <row r="669" spans="1:37" s="1214" customFormat="1" ht="15" customHeight="1" x14ac:dyDescent="0.25">
      <c r="A669" s="312">
        <v>1</v>
      </c>
      <c r="B669" s="314" t="s">
        <v>951</v>
      </c>
      <c r="C669" s="1143" t="s">
        <v>952</v>
      </c>
      <c r="D669" s="1128" t="s">
        <v>29</v>
      </c>
      <c r="E669" s="1129">
        <v>5</v>
      </c>
      <c r="F669" s="1129">
        <v>85</v>
      </c>
      <c r="G669" s="1110"/>
      <c r="H669" s="1130"/>
      <c r="I669" s="1130"/>
      <c r="J669" s="318"/>
      <c r="K669" s="318"/>
      <c r="L669" s="1130">
        <v>8</v>
      </c>
      <c r="M669" s="1130">
        <v>4</v>
      </c>
      <c r="N669" s="318"/>
      <c r="O669" s="318">
        <f>SUM(L669:N669)</f>
        <v>12</v>
      </c>
      <c r="P669" s="1130"/>
      <c r="Q669" s="1130"/>
      <c r="R669" s="318"/>
      <c r="S669" s="318"/>
      <c r="T669" s="1178"/>
      <c r="U669" s="1178"/>
      <c r="V669" s="1187"/>
      <c r="W669" s="318"/>
      <c r="X669" s="1112">
        <f>H669+L669+P669+T669</f>
        <v>8</v>
      </c>
      <c r="Y669" s="1112">
        <f>I669+M669+Q669+U669</f>
        <v>4</v>
      </c>
      <c r="Z669" s="1112"/>
      <c r="AA669" s="1112">
        <f>K669+O669+S669+W669</f>
        <v>12</v>
      </c>
      <c r="AB669" s="1121">
        <f>(AA669*AH669/1000)/AI669</f>
        <v>6.9000000000000006E-2</v>
      </c>
      <c r="AC669" s="1121">
        <f>AA669*AJ669/1000</f>
        <v>4.5599999999999995E-2</v>
      </c>
      <c r="AD669" s="312" t="s">
        <v>308</v>
      </c>
      <c r="AE669" s="312"/>
      <c r="AF669" s="679"/>
      <c r="AG669" s="679"/>
      <c r="AH669" s="312">
        <v>46</v>
      </c>
      <c r="AI669" s="312">
        <v>8</v>
      </c>
      <c r="AJ669" s="1131">
        <v>3.8</v>
      </c>
      <c r="AK669" s="1114"/>
    </row>
    <row r="670" spans="1:37" s="1127" customFormat="1" ht="15" customHeight="1" x14ac:dyDescent="0.25">
      <c r="A670" s="325"/>
      <c r="B670" s="581"/>
      <c r="C670" s="1126" t="s">
        <v>30</v>
      </c>
      <c r="D670" s="1109" t="s">
        <v>29</v>
      </c>
      <c r="E670" s="1108"/>
      <c r="F670" s="1108"/>
      <c r="G670" s="1110"/>
      <c r="H670" s="1111"/>
      <c r="I670" s="1111"/>
      <c r="J670" s="1111">
        <f>SUM(J669:J669)</f>
        <v>0</v>
      </c>
      <c r="K670" s="1111">
        <f>SUM(K669:K669)</f>
        <v>0</v>
      </c>
      <c r="L670" s="1111">
        <f>SUM(L669:L669)</f>
        <v>8</v>
      </c>
      <c r="M670" s="1111">
        <f>SUM(M669:M669)</f>
        <v>4</v>
      </c>
      <c r="N670" s="1111"/>
      <c r="O670" s="1111">
        <f>SUM(O669:O669)</f>
        <v>12</v>
      </c>
      <c r="P670" s="1111"/>
      <c r="Q670" s="1111"/>
      <c r="R670" s="1111"/>
      <c r="S670" s="1111"/>
      <c r="T670" s="1111"/>
      <c r="U670" s="1111"/>
      <c r="V670" s="1111"/>
      <c r="W670" s="1111"/>
      <c r="X670" s="1120">
        <f>H670+L670+P670+T670</f>
        <v>8</v>
      </c>
      <c r="Y670" s="1120">
        <f>I670+M670+Q670+U670</f>
        <v>4</v>
      </c>
      <c r="Z670" s="1120">
        <f>J670+N670+R670+V670</f>
        <v>0</v>
      </c>
      <c r="AA670" s="1120">
        <f t="shared" ref="AA670" si="210">K670+O670+S670+W670</f>
        <v>12</v>
      </c>
      <c r="AB670" s="1113">
        <f>(AA670*AH670/1000)/AI670</f>
        <v>6.9000000000000006E-2</v>
      </c>
      <c r="AC670" s="1113">
        <f>AA670*AJ670/1000</f>
        <v>4.5599999999999995E-2</v>
      </c>
      <c r="AD670" s="325"/>
      <c r="AE670" s="325"/>
      <c r="AF670" s="582"/>
      <c r="AG670" s="582"/>
      <c r="AH670" s="325">
        <v>46</v>
      </c>
      <c r="AI670" s="325">
        <v>8</v>
      </c>
      <c r="AJ670" s="741">
        <v>3.8</v>
      </c>
      <c r="AK670" s="1114"/>
    </row>
    <row r="671" spans="1:37" s="1214" customFormat="1" ht="15" customHeight="1" x14ac:dyDescent="0.25">
      <c r="A671" s="1134"/>
      <c r="B671" s="1135"/>
      <c r="C671" s="1136" t="s">
        <v>7</v>
      </c>
      <c r="D671" s="1109"/>
      <c r="E671" s="1119"/>
      <c r="F671" s="1140"/>
      <c r="G671" s="1140"/>
      <c r="H671" s="1186"/>
      <c r="I671" s="1186"/>
      <c r="J671" s="1186"/>
      <c r="K671" s="1186"/>
      <c r="L671" s="1186"/>
      <c r="M671" s="1186"/>
      <c r="N671" s="1186"/>
      <c r="O671" s="1186"/>
      <c r="P671" s="1186"/>
      <c r="Q671" s="1186"/>
      <c r="R671" s="1186"/>
      <c r="S671" s="1186"/>
      <c r="T671" s="1186"/>
      <c r="U671" s="1186"/>
      <c r="V671" s="1186"/>
      <c r="W671" s="1186"/>
      <c r="X671" s="1112"/>
      <c r="Y671" s="1112"/>
      <c r="Z671" s="1112"/>
      <c r="AA671" s="1112"/>
      <c r="AB671" s="1188">
        <f>SUM(AB528:AB670)/2</f>
        <v>442.09350416666643</v>
      </c>
      <c r="AC671" s="1188">
        <f>SUM(AC528:AC670)/2</f>
        <v>349.71996499999977</v>
      </c>
      <c r="AD671" s="1119"/>
      <c r="AE671" s="1122"/>
      <c r="AF671" s="1122"/>
      <c r="AG671" s="1122"/>
      <c r="AH671" s="1197"/>
      <c r="AI671" s="1119"/>
      <c r="AJ671" s="1137"/>
      <c r="AK671" s="1122"/>
    </row>
    <row r="672" spans="1:37" s="1228" customFormat="1" ht="22.9" customHeight="1" x14ac:dyDescent="0.2">
      <c r="A672" s="1224"/>
      <c r="B672" s="1224"/>
      <c r="C672" s="1225" t="s">
        <v>1088</v>
      </c>
      <c r="D672" s="1224"/>
      <c r="E672" s="1224"/>
      <c r="F672" s="1224"/>
      <c r="G672" s="1224"/>
      <c r="H672" s="1226"/>
      <c r="I672" s="1226"/>
      <c r="J672" s="1226"/>
      <c r="K672" s="1226"/>
      <c r="L672" s="1226"/>
      <c r="M672" s="1226"/>
      <c r="N672" s="1226"/>
      <c r="O672" s="1226"/>
      <c r="P672" s="1226"/>
      <c r="Q672" s="1226"/>
      <c r="R672" s="1226"/>
      <c r="S672" s="1226"/>
      <c r="T672" s="1226"/>
      <c r="U672" s="1226"/>
      <c r="V672" s="1226"/>
      <c r="W672" s="1226"/>
      <c r="X672" s="1226"/>
      <c r="Y672" s="1226"/>
      <c r="Z672" s="1226"/>
      <c r="AA672" s="1226"/>
      <c r="AB672" s="1227">
        <f>AB671+AB525</f>
        <v>520.81951940449812</v>
      </c>
      <c r="AC672" s="1227">
        <f>AC671+AC525</f>
        <v>401.4368819999998</v>
      </c>
      <c r="AD672" s="1224"/>
      <c r="AE672" s="1224"/>
      <c r="AF672" s="1224"/>
      <c r="AG672" s="1224"/>
      <c r="AH672" s="1224"/>
      <c r="AI672" s="1224"/>
      <c r="AJ672" s="1224"/>
      <c r="AK672" s="1224"/>
    </row>
  </sheetData>
  <mergeCells count="16">
    <mergeCell ref="P1:S1"/>
    <mergeCell ref="T1:W1"/>
    <mergeCell ref="AD1:AD7"/>
    <mergeCell ref="AE1:AE7"/>
    <mergeCell ref="AJ1:AJ7"/>
    <mergeCell ref="AK1:AK7"/>
    <mergeCell ref="AF3:AF7"/>
    <mergeCell ref="AG3:AG7"/>
    <mergeCell ref="AH3:AH7"/>
    <mergeCell ref="AI3:AI7"/>
    <mergeCell ref="L1:O1"/>
    <mergeCell ref="A1:A7"/>
    <mergeCell ref="D1:D7"/>
    <mergeCell ref="E1:E7"/>
    <mergeCell ref="F1:F7"/>
    <mergeCell ref="G1:G7"/>
  </mergeCells>
  <printOptions horizontalCentered="1"/>
  <pageMargins left="0.31496062992125984" right="0.31496062992125984" top="1.1417322834645669" bottom="0.55118110236220474" header="0.31496062992125984" footer="0.31496062992125984"/>
  <pageSetup paperSize="9" scale="75" firstPageNumber="145" pageOrder="overThenDown" orientation="landscape" useFirstPageNumber="1" horizontalDpi="300" verticalDpi="300" r:id="rId1"/>
  <headerFooter>
    <oddFooter>&amp;L&amp;A&amp;CСписък излишни ОБВВПИ към 01.01.2022 г.&amp;R&amp;P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70" zoomScaleNormal="70" zoomScaleSheetLayoutView="7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Q45" sqref="Q45"/>
    </sheetView>
  </sheetViews>
  <sheetFormatPr defaultColWidth="10.85546875" defaultRowHeight="18.75" x14ac:dyDescent="0.3"/>
  <cols>
    <col min="1" max="1" width="6.140625" style="1383" customWidth="1"/>
    <col min="2" max="2" width="18.42578125" style="1383" customWidth="1"/>
    <col min="3" max="3" width="60.42578125" style="1372" customWidth="1"/>
    <col min="4" max="4" width="4.85546875" style="1372" customWidth="1"/>
    <col min="5" max="5" width="6.140625" style="1372" customWidth="1"/>
    <col min="6" max="6" width="5.85546875" style="1372" customWidth="1"/>
    <col min="7" max="9" width="7.28515625" style="1372" customWidth="1"/>
    <col min="10" max="10" width="7.140625" style="1372" customWidth="1"/>
    <col min="11" max="11" width="8.7109375" style="1372" customWidth="1"/>
    <col min="12" max="12" width="9.28515625" style="1384" customWidth="1"/>
    <col min="13" max="13" width="7.140625" style="1384" customWidth="1"/>
    <col min="14" max="14" width="6.28515625" style="1384" customWidth="1"/>
    <col min="15" max="15" width="11.28515625" style="1384" customWidth="1"/>
    <col min="16" max="16" width="10.85546875" style="1386" customWidth="1"/>
    <col min="17" max="17" width="14" style="1386" customWidth="1"/>
    <col min="18" max="18" width="10.28515625" style="1387" customWidth="1"/>
    <col min="19" max="19" width="8.28515625" style="1387" customWidth="1"/>
    <col min="20" max="20" width="8.28515625" style="1385" customWidth="1"/>
    <col min="21" max="21" width="12.42578125" style="1385" customWidth="1"/>
    <col min="22" max="23" width="8.28515625" style="1385" customWidth="1"/>
    <col min="24" max="24" width="11.140625" style="1385" customWidth="1"/>
    <col min="25" max="25" width="13.28515625" style="1387" customWidth="1"/>
    <col min="26" max="248" width="10.85546875" style="1372"/>
    <col min="249" max="249" width="6.140625" style="1372" customWidth="1"/>
    <col min="250" max="250" width="18.42578125" style="1372" customWidth="1"/>
    <col min="251" max="251" width="60.42578125" style="1372" customWidth="1"/>
    <col min="252" max="252" width="4.85546875" style="1372" customWidth="1"/>
    <col min="253" max="253" width="6.140625" style="1372" customWidth="1"/>
    <col min="254" max="254" width="5.85546875" style="1372" customWidth="1"/>
    <col min="255" max="257" width="7.28515625" style="1372" customWidth="1"/>
    <col min="258" max="258" width="7.140625" style="1372" customWidth="1"/>
    <col min="259" max="259" width="8.7109375" style="1372" customWidth="1"/>
    <col min="260" max="260" width="9.28515625" style="1372" customWidth="1"/>
    <col min="261" max="261" width="7.140625" style="1372" customWidth="1"/>
    <col min="262" max="262" width="6.28515625" style="1372" customWidth="1"/>
    <col min="263" max="263" width="11.28515625" style="1372" customWidth="1"/>
    <col min="264" max="264" width="10.85546875" style="1372" customWidth="1"/>
    <col min="265" max="265" width="14" style="1372" customWidth="1"/>
    <col min="266" max="266" width="10.28515625" style="1372" customWidth="1"/>
    <col min="267" max="268" width="8.28515625" style="1372" customWidth="1"/>
    <col min="269" max="269" width="12.42578125" style="1372" customWidth="1"/>
    <col min="270" max="271" width="8.28515625" style="1372" customWidth="1"/>
    <col min="272" max="272" width="11.140625" style="1372" customWidth="1"/>
    <col min="273" max="273" width="8.28515625" style="1372" customWidth="1"/>
    <col min="274" max="504" width="10.85546875" style="1372"/>
    <col min="505" max="505" width="6.140625" style="1372" customWidth="1"/>
    <col min="506" max="506" width="18.42578125" style="1372" customWidth="1"/>
    <col min="507" max="507" width="60.42578125" style="1372" customWidth="1"/>
    <col min="508" max="508" width="4.85546875" style="1372" customWidth="1"/>
    <col min="509" max="509" width="6.140625" style="1372" customWidth="1"/>
    <col min="510" max="510" width="5.85546875" style="1372" customWidth="1"/>
    <col min="511" max="513" width="7.28515625" style="1372" customWidth="1"/>
    <col min="514" max="514" width="7.140625" style="1372" customWidth="1"/>
    <col min="515" max="515" width="8.7109375" style="1372" customWidth="1"/>
    <col min="516" max="516" width="9.28515625" style="1372" customWidth="1"/>
    <col min="517" max="517" width="7.140625" style="1372" customWidth="1"/>
    <col min="518" max="518" width="6.28515625" style="1372" customWidth="1"/>
    <col min="519" max="519" width="11.28515625" style="1372" customWidth="1"/>
    <col min="520" max="520" width="10.85546875" style="1372" customWidth="1"/>
    <col min="521" max="521" width="14" style="1372" customWidth="1"/>
    <col min="522" max="522" width="10.28515625" style="1372" customWidth="1"/>
    <col min="523" max="524" width="8.28515625" style="1372" customWidth="1"/>
    <col min="525" max="525" width="12.42578125" style="1372" customWidth="1"/>
    <col min="526" max="527" width="8.28515625" style="1372" customWidth="1"/>
    <col min="528" max="528" width="11.140625" style="1372" customWidth="1"/>
    <col min="529" max="529" width="8.28515625" style="1372" customWidth="1"/>
    <col min="530" max="760" width="10.85546875" style="1372"/>
    <col min="761" max="761" width="6.140625" style="1372" customWidth="1"/>
    <col min="762" max="762" width="18.42578125" style="1372" customWidth="1"/>
    <col min="763" max="763" width="60.42578125" style="1372" customWidth="1"/>
    <col min="764" max="764" width="4.85546875" style="1372" customWidth="1"/>
    <col min="765" max="765" width="6.140625" style="1372" customWidth="1"/>
    <col min="766" max="766" width="5.85546875" style="1372" customWidth="1"/>
    <col min="767" max="769" width="7.28515625" style="1372" customWidth="1"/>
    <col min="770" max="770" width="7.140625" style="1372" customWidth="1"/>
    <col min="771" max="771" width="8.7109375" style="1372" customWidth="1"/>
    <col min="772" max="772" width="9.28515625" style="1372" customWidth="1"/>
    <col min="773" max="773" width="7.140625" style="1372" customWidth="1"/>
    <col min="774" max="774" width="6.28515625" style="1372" customWidth="1"/>
    <col min="775" max="775" width="11.28515625" style="1372" customWidth="1"/>
    <col min="776" max="776" width="10.85546875" style="1372" customWidth="1"/>
    <col min="777" max="777" width="14" style="1372" customWidth="1"/>
    <col min="778" max="778" width="10.28515625" style="1372" customWidth="1"/>
    <col min="779" max="780" width="8.28515625" style="1372" customWidth="1"/>
    <col min="781" max="781" width="12.42578125" style="1372" customWidth="1"/>
    <col min="782" max="783" width="8.28515625" style="1372" customWidth="1"/>
    <col min="784" max="784" width="11.140625" style="1372" customWidth="1"/>
    <col min="785" max="785" width="8.28515625" style="1372" customWidth="1"/>
    <col min="786" max="1016" width="10.85546875" style="1372"/>
    <col min="1017" max="1017" width="6.140625" style="1372" customWidth="1"/>
    <col min="1018" max="1018" width="18.42578125" style="1372" customWidth="1"/>
    <col min="1019" max="1019" width="60.42578125" style="1372" customWidth="1"/>
    <col min="1020" max="1020" width="4.85546875" style="1372" customWidth="1"/>
    <col min="1021" max="1021" width="6.140625" style="1372" customWidth="1"/>
    <col min="1022" max="1022" width="5.85546875" style="1372" customWidth="1"/>
    <col min="1023" max="1025" width="7.28515625" style="1372" customWidth="1"/>
    <col min="1026" max="1026" width="7.140625" style="1372" customWidth="1"/>
    <col min="1027" max="1027" width="8.7109375" style="1372" customWidth="1"/>
    <col min="1028" max="1028" width="9.28515625" style="1372" customWidth="1"/>
    <col min="1029" max="1029" width="7.140625" style="1372" customWidth="1"/>
    <col min="1030" max="1030" width="6.28515625" style="1372" customWidth="1"/>
    <col min="1031" max="1031" width="11.28515625" style="1372" customWidth="1"/>
    <col min="1032" max="1032" width="10.85546875" style="1372" customWidth="1"/>
    <col min="1033" max="1033" width="14" style="1372" customWidth="1"/>
    <col min="1034" max="1034" width="10.28515625" style="1372" customWidth="1"/>
    <col min="1035" max="1036" width="8.28515625" style="1372" customWidth="1"/>
    <col min="1037" max="1037" width="12.42578125" style="1372" customWidth="1"/>
    <col min="1038" max="1039" width="8.28515625" style="1372" customWidth="1"/>
    <col min="1040" max="1040" width="11.140625" style="1372" customWidth="1"/>
    <col min="1041" max="1041" width="8.28515625" style="1372" customWidth="1"/>
    <col min="1042" max="1272" width="10.85546875" style="1372"/>
    <col min="1273" max="1273" width="6.140625" style="1372" customWidth="1"/>
    <col min="1274" max="1274" width="18.42578125" style="1372" customWidth="1"/>
    <col min="1275" max="1275" width="60.42578125" style="1372" customWidth="1"/>
    <col min="1276" max="1276" width="4.85546875" style="1372" customWidth="1"/>
    <col min="1277" max="1277" width="6.140625" style="1372" customWidth="1"/>
    <col min="1278" max="1278" width="5.85546875" style="1372" customWidth="1"/>
    <col min="1279" max="1281" width="7.28515625" style="1372" customWidth="1"/>
    <col min="1282" max="1282" width="7.140625" style="1372" customWidth="1"/>
    <col min="1283" max="1283" width="8.7109375" style="1372" customWidth="1"/>
    <col min="1284" max="1284" width="9.28515625" style="1372" customWidth="1"/>
    <col min="1285" max="1285" width="7.140625" style="1372" customWidth="1"/>
    <col min="1286" max="1286" width="6.28515625" style="1372" customWidth="1"/>
    <col min="1287" max="1287" width="11.28515625" style="1372" customWidth="1"/>
    <col min="1288" max="1288" width="10.85546875" style="1372" customWidth="1"/>
    <col min="1289" max="1289" width="14" style="1372" customWidth="1"/>
    <col min="1290" max="1290" width="10.28515625" style="1372" customWidth="1"/>
    <col min="1291" max="1292" width="8.28515625" style="1372" customWidth="1"/>
    <col min="1293" max="1293" width="12.42578125" style="1372" customWidth="1"/>
    <col min="1294" max="1295" width="8.28515625" style="1372" customWidth="1"/>
    <col min="1296" max="1296" width="11.140625" style="1372" customWidth="1"/>
    <col min="1297" max="1297" width="8.28515625" style="1372" customWidth="1"/>
    <col min="1298" max="1528" width="10.85546875" style="1372"/>
    <col min="1529" max="1529" width="6.140625" style="1372" customWidth="1"/>
    <col min="1530" max="1530" width="18.42578125" style="1372" customWidth="1"/>
    <col min="1531" max="1531" width="60.42578125" style="1372" customWidth="1"/>
    <col min="1532" max="1532" width="4.85546875" style="1372" customWidth="1"/>
    <col min="1533" max="1533" width="6.140625" style="1372" customWidth="1"/>
    <col min="1534" max="1534" width="5.85546875" style="1372" customWidth="1"/>
    <col min="1535" max="1537" width="7.28515625" style="1372" customWidth="1"/>
    <col min="1538" max="1538" width="7.140625" style="1372" customWidth="1"/>
    <col min="1539" max="1539" width="8.7109375" style="1372" customWidth="1"/>
    <col min="1540" max="1540" width="9.28515625" style="1372" customWidth="1"/>
    <col min="1541" max="1541" width="7.140625" style="1372" customWidth="1"/>
    <col min="1542" max="1542" width="6.28515625" style="1372" customWidth="1"/>
    <col min="1543" max="1543" width="11.28515625" style="1372" customWidth="1"/>
    <col min="1544" max="1544" width="10.85546875" style="1372" customWidth="1"/>
    <col min="1545" max="1545" width="14" style="1372" customWidth="1"/>
    <col min="1546" max="1546" width="10.28515625" style="1372" customWidth="1"/>
    <col min="1547" max="1548" width="8.28515625" style="1372" customWidth="1"/>
    <col min="1549" max="1549" width="12.42578125" style="1372" customWidth="1"/>
    <col min="1550" max="1551" width="8.28515625" style="1372" customWidth="1"/>
    <col min="1552" max="1552" width="11.140625" style="1372" customWidth="1"/>
    <col min="1553" max="1553" width="8.28515625" style="1372" customWidth="1"/>
    <col min="1554" max="1784" width="10.85546875" style="1372"/>
    <col min="1785" max="1785" width="6.140625" style="1372" customWidth="1"/>
    <col min="1786" max="1786" width="18.42578125" style="1372" customWidth="1"/>
    <col min="1787" max="1787" width="60.42578125" style="1372" customWidth="1"/>
    <col min="1788" max="1788" width="4.85546875" style="1372" customWidth="1"/>
    <col min="1789" max="1789" width="6.140625" style="1372" customWidth="1"/>
    <col min="1790" max="1790" width="5.85546875" style="1372" customWidth="1"/>
    <col min="1791" max="1793" width="7.28515625" style="1372" customWidth="1"/>
    <col min="1794" max="1794" width="7.140625" style="1372" customWidth="1"/>
    <col min="1795" max="1795" width="8.7109375" style="1372" customWidth="1"/>
    <col min="1796" max="1796" width="9.28515625" style="1372" customWidth="1"/>
    <col min="1797" max="1797" width="7.140625" style="1372" customWidth="1"/>
    <col min="1798" max="1798" width="6.28515625" style="1372" customWidth="1"/>
    <col min="1799" max="1799" width="11.28515625" style="1372" customWidth="1"/>
    <col min="1800" max="1800" width="10.85546875" style="1372" customWidth="1"/>
    <col min="1801" max="1801" width="14" style="1372" customWidth="1"/>
    <col min="1802" max="1802" width="10.28515625" style="1372" customWidth="1"/>
    <col min="1803" max="1804" width="8.28515625" style="1372" customWidth="1"/>
    <col min="1805" max="1805" width="12.42578125" style="1372" customWidth="1"/>
    <col min="1806" max="1807" width="8.28515625" style="1372" customWidth="1"/>
    <col min="1808" max="1808" width="11.140625" style="1372" customWidth="1"/>
    <col min="1809" max="1809" width="8.28515625" style="1372" customWidth="1"/>
    <col min="1810" max="2040" width="10.85546875" style="1372"/>
    <col min="2041" max="2041" width="6.140625" style="1372" customWidth="1"/>
    <col min="2042" max="2042" width="18.42578125" style="1372" customWidth="1"/>
    <col min="2043" max="2043" width="60.42578125" style="1372" customWidth="1"/>
    <col min="2044" max="2044" width="4.85546875" style="1372" customWidth="1"/>
    <col min="2045" max="2045" width="6.140625" style="1372" customWidth="1"/>
    <col min="2046" max="2046" width="5.85546875" style="1372" customWidth="1"/>
    <col min="2047" max="2049" width="7.28515625" style="1372" customWidth="1"/>
    <col min="2050" max="2050" width="7.140625" style="1372" customWidth="1"/>
    <col min="2051" max="2051" width="8.7109375" style="1372" customWidth="1"/>
    <col min="2052" max="2052" width="9.28515625" style="1372" customWidth="1"/>
    <col min="2053" max="2053" width="7.140625" style="1372" customWidth="1"/>
    <col min="2054" max="2054" width="6.28515625" style="1372" customWidth="1"/>
    <col min="2055" max="2055" width="11.28515625" style="1372" customWidth="1"/>
    <col min="2056" max="2056" width="10.85546875" style="1372" customWidth="1"/>
    <col min="2057" max="2057" width="14" style="1372" customWidth="1"/>
    <col min="2058" max="2058" width="10.28515625" style="1372" customWidth="1"/>
    <col min="2059" max="2060" width="8.28515625" style="1372" customWidth="1"/>
    <col min="2061" max="2061" width="12.42578125" style="1372" customWidth="1"/>
    <col min="2062" max="2063" width="8.28515625" style="1372" customWidth="1"/>
    <col min="2064" max="2064" width="11.140625" style="1372" customWidth="1"/>
    <col min="2065" max="2065" width="8.28515625" style="1372" customWidth="1"/>
    <col min="2066" max="2296" width="10.85546875" style="1372"/>
    <col min="2297" max="2297" width="6.140625" style="1372" customWidth="1"/>
    <col min="2298" max="2298" width="18.42578125" style="1372" customWidth="1"/>
    <col min="2299" max="2299" width="60.42578125" style="1372" customWidth="1"/>
    <col min="2300" max="2300" width="4.85546875" style="1372" customWidth="1"/>
    <col min="2301" max="2301" width="6.140625" style="1372" customWidth="1"/>
    <col min="2302" max="2302" width="5.85546875" style="1372" customWidth="1"/>
    <col min="2303" max="2305" width="7.28515625" style="1372" customWidth="1"/>
    <col min="2306" max="2306" width="7.140625" style="1372" customWidth="1"/>
    <col min="2307" max="2307" width="8.7109375" style="1372" customWidth="1"/>
    <col min="2308" max="2308" width="9.28515625" style="1372" customWidth="1"/>
    <col min="2309" max="2309" width="7.140625" style="1372" customWidth="1"/>
    <col min="2310" max="2310" width="6.28515625" style="1372" customWidth="1"/>
    <col min="2311" max="2311" width="11.28515625" style="1372" customWidth="1"/>
    <col min="2312" max="2312" width="10.85546875" style="1372" customWidth="1"/>
    <col min="2313" max="2313" width="14" style="1372" customWidth="1"/>
    <col min="2314" max="2314" width="10.28515625" style="1372" customWidth="1"/>
    <col min="2315" max="2316" width="8.28515625" style="1372" customWidth="1"/>
    <col min="2317" max="2317" width="12.42578125" style="1372" customWidth="1"/>
    <col min="2318" max="2319" width="8.28515625" style="1372" customWidth="1"/>
    <col min="2320" max="2320" width="11.140625" style="1372" customWidth="1"/>
    <col min="2321" max="2321" width="8.28515625" style="1372" customWidth="1"/>
    <col min="2322" max="2552" width="10.85546875" style="1372"/>
    <col min="2553" max="2553" width="6.140625" style="1372" customWidth="1"/>
    <col min="2554" max="2554" width="18.42578125" style="1372" customWidth="1"/>
    <col min="2555" max="2555" width="60.42578125" style="1372" customWidth="1"/>
    <col min="2556" max="2556" width="4.85546875" style="1372" customWidth="1"/>
    <col min="2557" max="2557" width="6.140625" style="1372" customWidth="1"/>
    <col min="2558" max="2558" width="5.85546875" style="1372" customWidth="1"/>
    <col min="2559" max="2561" width="7.28515625" style="1372" customWidth="1"/>
    <col min="2562" max="2562" width="7.140625" style="1372" customWidth="1"/>
    <col min="2563" max="2563" width="8.7109375" style="1372" customWidth="1"/>
    <col min="2564" max="2564" width="9.28515625" style="1372" customWidth="1"/>
    <col min="2565" max="2565" width="7.140625" style="1372" customWidth="1"/>
    <col min="2566" max="2566" width="6.28515625" style="1372" customWidth="1"/>
    <col min="2567" max="2567" width="11.28515625" style="1372" customWidth="1"/>
    <col min="2568" max="2568" width="10.85546875" style="1372" customWidth="1"/>
    <col min="2569" max="2569" width="14" style="1372" customWidth="1"/>
    <col min="2570" max="2570" width="10.28515625" style="1372" customWidth="1"/>
    <col min="2571" max="2572" width="8.28515625" style="1372" customWidth="1"/>
    <col min="2573" max="2573" width="12.42578125" style="1372" customWidth="1"/>
    <col min="2574" max="2575" width="8.28515625" style="1372" customWidth="1"/>
    <col min="2576" max="2576" width="11.140625" style="1372" customWidth="1"/>
    <col min="2577" max="2577" width="8.28515625" style="1372" customWidth="1"/>
    <col min="2578" max="2808" width="10.85546875" style="1372"/>
    <col min="2809" max="2809" width="6.140625" style="1372" customWidth="1"/>
    <col min="2810" max="2810" width="18.42578125" style="1372" customWidth="1"/>
    <col min="2811" max="2811" width="60.42578125" style="1372" customWidth="1"/>
    <col min="2812" max="2812" width="4.85546875" style="1372" customWidth="1"/>
    <col min="2813" max="2813" width="6.140625" style="1372" customWidth="1"/>
    <col min="2814" max="2814" width="5.85546875" style="1372" customWidth="1"/>
    <col min="2815" max="2817" width="7.28515625" style="1372" customWidth="1"/>
    <col min="2818" max="2818" width="7.140625" style="1372" customWidth="1"/>
    <col min="2819" max="2819" width="8.7109375" style="1372" customWidth="1"/>
    <col min="2820" max="2820" width="9.28515625" style="1372" customWidth="1"/>
    <col min="2821" max="2821" width="7.140625" style="1372" customWidth="1"/>
    <col min="2822" max="2822" width="6.28515625" style="1372" customWidth="1"/>
    <col min="2823" max="2823" width="11.28515625" style="1372" customWidth="1"/>
    <col min="2824" max="2824" width="10.85546875" style="1372" customWidth="1"/>
    <col min="2825" max="2825" width="14" style="1372" customWidth="1"/>
    <col min="2826" max="2826" width="10.28515625" style="1372" customWidth="1"/>
    <col min="2827" max="2828" width="8.28515625" style="1372" customWidth="1"/>
    <col min="2829" max="2829" width="12.42578125" style="1372" customWidth="1"/>
    <col min="2830" max="2831" width="8.28515625" style="1372" customWidth="1"/>
    <col min="2832" max="2832" width="11.140625" style="1372" customWidth="1"/>
    <col min="2833" max="2833" width="8.28515625" style="1372" customWidth="1"/>
    <col min="2834" max="3064" width="10.85546875" style="1372"/>
    <col min="3065" max="3065" width="6.140625" style="1372" customWidth="1"/>
    <col min="3066" max="3066" width="18.42578125" style="1372" customWidth="1"/>
    <col min="3067" max="3067" width="60.42578125" style="1372" customWidth="1"/>
    <col min="3068" max="3068" width="4.85546875" style="1372" customWidth="1"/>
    <col min="3069" max="3069" width="6.140625" style="1372" customWidth="1"/>
    <col min="3070" max="3070" width="5.85546875" style="1372" customWidth="1"/>
    <col min="3071" max="3073" width="7.28515625" style="1372" customWidth="1"/>
    <col min="3074" max="3074" width="7.140625" style="1372" customWidth="1"/>
    <col min="3075" max="3075" width="8.7109375" style="1372" customWidth="1"/>
    <col min="3076" max="3076" width="9.28515625" style="1372" customWidth="1"/>
    <col min="3077" max="3077" width="7.140625" style="1372" customWidth="1"/>
    <col min="3078" max="3078" width="6.28515625" style="1372" customWidth="1"/>
    <col min="3079" max="3079" width="11.28515625" style="1372" customWidth="1"/>
    <col min="3080" max="3080" width="10.85546875" style="1372" customWidth="1"/>
    <col min="3081" max="3081" width="14" style="1372" customWidth="1"/>
    <col min="3082" max="3082" width="10.28515625" style="1372" customWidth="1"/>
    <col min="3083" max="3084" width="8.28515625" style="1372" customWidth="1"/>
    <col min="3085" max="3085" width="12.42578125" style="1372" customWidth="1"/>
    <col min="3086" max="3087" width="8.28515625" style="1372" customWidth="1"/>
    <col min="3088" max="3088" width="11.140625" style="1372" customWidth="1"/>
    <col min="3089" max="3089" width="8.28515625" style="1372" customWidth="1"/>
    <col min="3090" max="3320" width="10.85546875" style="1372"/>
    <col min="3321" max="3321" width="6.140625" style="1372" customWidth="1"/>
    <col min="3322" max="3322" width="18.42578125" style="1372" customWidth="1"/>
    <col min="3323" max="3323" width="60.42578125" style="1372" customWidth="1"/>
    <col min="3324" max="3324" width="4.85546875" style="1372" customWidth="1"/>
    <col min="3325" max="3325" width="6.140625" style="1372" customWidth="1"/>
    <col min="3326" max="3326" width="5.85546875" style="1372" customWidth="1"/>
    <col min="3327" max="3329" width="7.28515625" style="1372" customWidth="1"/>
    <col min="3330" max="3330" width="7.140625" style="1372" customWidth="1"/>
    <col min="3331" max="3331" width="8.7109375" style="1372" customWidth="1"/>
    <col min="3332" max="3332" width="9.28515625" style="1372" customWidth="1"/>
    <col min="3333" max="3333" width="7.140625" style="1372" customWidth="1"/>
    <col min="3334" max="3334" width="6.28515625" style="1372" customWidth="1"/>
    <col min="3335" max="3335" width="11.28515625" style="1372" customWidth="1"/>
    <col min="3336" max="3336" width="10.85546875" style="1372" customWidth="1"/>
    <col min="3337" max="3337" width="14" style="1372" customWidth="1"/>
    <col min="3338" max="3338" width="10.28515625" style="1372" customWidth="1"/>
    <col min="3339" max="3340" width="8.28515625" style="1372" customWidth="1"/>
    <col min="3341" max="3341" width="12.42578125" style="1372" customWidth="1"/>
    <col min="3342" max="3343" width="8.28515625" style="1372" customWidth="1"/>
    <col min="3344" max="3344" width="11.140625" style="1372" customWidth="1"/>
    <col min="3345" max="3345" width="8.28515625" style="1372" customWidth="1"/>
    <col min="3346" max="3576" width="10.85546875" style="1372"/>
    <col min="3577" max="3577" width="6.140625" style="1372" customWidth="1"/>
    <col min="3578" max="3578" width="18.42578125" style="1372" customWidth="1"/>
    <col min="3579" max="3579" width="60.42578125" style="1372" customWidth="1"/>
    <col min="3580" max="3580" width="4.85546875" style="1372" customWidth="1"/>
    <col min="3581" max="3581" width="6.140625" style="1372" customWidth="1"/>
    <col min="3582" max="3582" width="5.85546875" style="1372" customWidth="1"/>
    <col min="3583" max="3585" width="7.28515625" style="1372" customWidth="1"/>
    <col min="3586" max="3586" width="7.140625" style="1372" customWidth="1"/>
    <col min="3587" max="3587" width="8.7109375" style="1372" customWidth="1"/>
    <col min="3588" max="3588" width="9.28515625" style="1372" customWidth="1"/>
    <col min="3589" max="3589" width="7.140625" style="1372" customWidth="1"/>
    <col min="3590" max="3590" width="6.28515625" style="1372" customWidth="1"/>
    <col min="3591" max="3591" width="11.28515625" style="1372" customWidth="1"/>
    <col min="3592" max="3592" width="10.85546875" style="1372" customWidth="1"/>
    <col min="3593" max="3593" width="14" style="1372" customWidth="1"/>
    <col min="3594" max="3594" width="10.28515625" style="1372" customWidth="1"/>
    <col min="3595" max="3596" width="8.28515625" style="1372" customWidth="1"/>
    <col min="3597" max="3597" width="12.42578125" style="1372" customWidth="1"/>
    <col min="3598" max="3599" width="8.28515625" style="1372" customWidth="1"/>
    <col min="3600" max="3600" width="11.140625" style="1372" customWidth="1"/>
    <col min="3601" max="3601" width="8.28515625" style="1372" customWidth="1"/>
    <col min="3602" max="3832" width="10.85546875" style="1372"/>
    <col min="3833" max="3833" width="6.140625" style="1372" customWidth="1"/>
    <col min="3834" max="3834" width="18.42578125" style="1372" customWidth="1"/>
    <col min="3835" max="3835" width="60.42578125" style="1372" customWidth="1"/>
    <col min="3836" max="3836" width="4.85546875" style="1372" customWidth="1"/>
    <col min="3837" max="3837" width="6.140625" style="1372" customWidth="1"/>
    <col min="3838" max="3838" width="5.85546875" style="1372" customWidth="1"/>
    <col min="3839" max="3841" width="7.28515625" style="1372" customWidth="1"/>
    <col min="3842" max="3842" width="7.140625" style="1372" customWidth="1"/>
    <col min="3843" max="3843" width="8.7109375" style="1372" customWidth="1"/>
    <col min="3844" max="3844" width="9.28515625" style="1372" customWidth="1"/>
    <col min="3845" max="3845" width="7.140625" style="1372" customWidth="1"/>
    <col min="3846" max="3846" width="6.28515625" style="1372" customWidth="1"/>
    <col min="3847" max="3847" width="11.28515625" style="1372" customWidth="1"/>
    <col min="3848" max="3848" width="10.85546875" style="1372" customWidth="1"/>
    <col min="3849" max="3849" width="14" style="1372" customWidth="1"/>
    <col min="3850" max="3850" width="10.28515625" style="1372" customWidth="1"/>
    <col min="3851" max="3852" width="8.28515625" style="1372" customWidth="1"/>
    <col min="3853" max="3853" width="12.42578125" style="1372" customWidth="1"/>
    <col min="3854" max="3855" width="8.28515625" style="1372" customWidth="1"/>
    <col min="3856" max="3856" width="11.140625" style="1372" customWidth="1"/>
    <col min="3857" max="3857" width="8.28515625" style="1372" customWidth="1"/>
    <col min="3858" max="4088" width="10.85546875" style="1372"/>
    <col min="4089" max="4089" width="6.140625" style="1372" customWidth="1"/>
    <col min="4090" max="4090" width="18.42578125" style="1372" customWidth="1"/>
    <col min="4091" max="4091" width="60.42578125" style="1372" customWidth="1"/>
    <col min="4092" max="4092" width="4.85546875" style="1372" customWidth="1"/>
    <col min="4093" max="4093" width="6.140625" style="1372" customWidth="1"/>
    <col min="4094" max="4094" width="5.85546875" style="1372" customWidth="1"/>
    <col min="4095" max="4097" width="7.28515625" style="1372" customWidth="1"/>
    <col min="4098" max="4098" width="7.140625" style="1372" customWidth="1"/>
    <col min="4099" max="4099" width="8.7109375" style="1372" customWidth="1"/>
    <col min="4100" max="4100" width="9.28515625" style="1372" customWidth="1"/>
    <col min="4101" max="4101" width="7.140625" style="1372" customWidth="1"/>
    <col min="4102" max="4102" width="6.28515625" style="1372" customWidth="1"/>
    <col min="4103" max="4103" width="11.28515625" style="1372" customWidth="1"/>
    <col min="4104" max="4104" width="10.85546875" style="1372" customWidth="1"/>
    <col min="4105" max="4105" width="14" style="1372" customWidth="1"/>
    <col min="4106" max="4106" width="10.28515625" style="1372" customWidth="1"/>
    <col min="4107" max="4108" width="8.28515625" style="1372" customWidth="1"/>
    <col min="4109" max="4109" width="12.42578125" style="1372" customWidth="1"/>
    <col min="4110" max="4111" width="8.28515625" style="1372" customWidth="1"/>
    <col min="4112" max="4112" width="11.140625" style="1372" customWidth="1"/>
    <col min="4113" max="4113" width="8.28515625" style="1372" customWidth="1"/>
    <col min="4114" max="4344" width="10.85546875" style="1372"/>
    <col min="4345" max="4345" width="6.140625" style="1372" customWidth="1"/>
    <col min="4346" max="4346" width="18.42578125" style="1372" customWidth="1"/>
    <col min="4347" max="4347" width="60.42578125" style="1372" customWidth="1"/>
    <col min="4348" max="4348" width="4.85546875" style="1372" customWidth="1"/>
    <col min="4349" max="4349" width="6.140625" style="1372" customWidth="1"/>
    <col min="4350" max="4350" width="5.85546875" style="1372" customWidth="1"/>
    <col min="4351" max="4353" width="7.28515625" style="1372" customWidth="1"/>
    <col min="4354" max="4354" width="7.140625" style="1372" customWidth="1"/>
    <col min="4355" max="4355" width="8.7109375" style="1372" customWidth="1"/>
    <col min="4356" max="4356" width="9.28515625" style="1372" customWidth="1"/>
    <col min="4357" max="4357" width="7.140625" style="1372" customWidth="1"/>
    <col min="4358" max="4358" width="6.28515625" style="1372" customWidth="1"/>
    <col min="4359" max="4359" width="11.28515625" style="1372" customWidth="1"/>
    <col min="4360" max="4360" width="10.85546875" style="1372" customWidth="1"/>
    <col min="4361" max="4361" width="14" style="1372" customWidth="1"/>
    <col min="4362" max="4362" width="10.28515625" style="1372" customWidth="1"/>
    <col min="4363" max="4364" width="8.28515625" style="1372" customWidth="1"/>
    <col min="4365" max="4365" width="12.42578125" style="1372" customWidth="1"/>
    <col min="4366" max="4367" width="8.28515625" style="1372" customWidth="1"/>
    <col min="4368" max="4368" width="11.140625" style="1372" customWidth="1"/>
    <col min="4369" max="4369" width="8.28515625" style="1372" customWidth="1"/>
    <col min="4370" max="4600" width="10.85546875" style="1372"/>
    <col min="4601" max="4601" width="6.140625" style="1372" customWidth="1"/>
    <col min="4602" max="4602" width="18.42578125" style="1372" customWidth="1"/>
    <col min="4603" max="4603" width="60.42578125" style="1372" customWidth="1"/>
    <col min="4604" max="4604" width="4.85546875" style="1372" customWidth="1"/>
    <col min="4605" max="4605" width="6.140625" style="1372" customWidth="1"/>
    <col min="4606" max="4606" width="5.85546875" style="1372" customWidth="1"/>
    <col min="4607" max="4609" width="7.28515625" style="1372" customWidth="1"/>
    <col min="4610" max="4610" width="7.140625" style="1372" customWidth="1"/>
    <col min="4611" max="4611" width="8.7109375" style="1372" customWidth="1"/>
    <col min="4612" max="4612" width="9.28515625" style="1372" customWidth="1"/>
    <col min="4613" max="4613" width="7.140625" style="1372" customWidth="1"/>
    <col min="4614" max="4614" width="6.28515625" style="1372" customWidth="1"/>
    <col min="4615" max="4615" width="11.28515625" style="1372" customWidth="1"/>
    <col min="4616" max="4616" width="10.85546875" style="1372" customWidth="1"/>
    <col min="4617" max="4617" width="14" style="1372" customWidth="1"/>
    <col min="4618" max="4618" width="10.28515625" style="1372" customWidth="1"/>
    <col min="4619" max="4620" width="8.28515625" style="1372" customWidth="1"/>
    <col min="4621" max="4621" width="12.42578125" style="1372" customWidth="1"/>
    <col min="4622" max="4623" width="8.28515625" style="1372" customWidth="1"/>
    <col min="4624" max="4624" width="11.140625" style="1372" customWidth="1"/>
    <col min="4625" max="4625" width="8.28515625" style="1372" customWidth="1"/>
    <col min="4626" max="4856" width="10.85546875" style="1372"/>
    <col min="4857" max="4857" width="6.140625" style="1372" customWidth="1"/>
    <col min="4858" max="4858" width="18.42578125" style="1372" customWidth="1"/>
    <col min="4859" max="4859" width="60.42578125" style="1372" customWidth="1"/>
    <col min="4860" max="4860" width="4.85546875" style="1372" customWidth="1"/>
    <col min="4861" max="4861" width="6.140625" style="1372" customWidth="1"/>
    <col min="4862" max="4862" width="5.85546875" style="1372" customWidth="1"/>
    <col min="4863" max="4865" width="7.28515625" style="1372" customWidth="1"/>
    <col min="4866" max="4866" width="7.140625" style="1372" customWidth="1"/>
    <col min="4867" max="4867" width="8.7109375" style="1372" customWidth="1"/>
    <col min="4868" max="4868" width="9.28515625" style="1372" customWidth="1"/>
    <col min="4869" max="4869" width="7.140625" style="1372" customWidth="1"/>
    <col min="4870" max="4870" width="6.28515625" style="1372" customWidth="1"/>
    <col min="4871" max="4871" width="11.28515625" style="1372" customWidth="1"/>
    <col min="4872" max="4872" width="10.85546875" style="1372" customWidth="1"/>
    <col min="4873" max="4873" width="14" style="1372" customWidth="1"/>
    <col min="4874" max="4874" width="10.28515625" style="1372" customWidth="1"/>
    <col min="4875" max="4876" width="8.28515625" style="1372" customWidth="1"/>
    <col min="4877" max="4877" width="12.42578125" style="1372" customWidth="1"/>
    <col min="4878" max="4879" width="8.28515625" style="1372" customWidth="1"/>
    <col min="4880" max="4880" width="11.140625" style="1372" customWidth="1"/>
    <col min="4881" max="4881" width="8.28515625" style="1372" customWidth="1"/>
    <col min="4882" max="5112" width="10.85546875" style="1372"/>
    <col min="5113" max="5113" width="6.140625" style="1372" customWidth="1"/>
    <col min="5114" max="5114" width="18.42578125" style="1372" customWidth="1"/>
    <col min="5115" max="5115" width="60.42578125" style="1372" customWidth="1"/>
    <col min="5116" max="5116" width="4.85546875" style="1372" customWidth="1"/>
    <col min="5117" max="5117" width="6.140625" style="1372" customWidth="1"/>
    <col min="5118" max="5118" width="5.85546875" style="1372" customWidth="1"/>
    <col min="5119" max="5121" width="7.28515625" style="1372" customWidth="1"/>
    <col min="5122" max="5122" width="7.140625" style="1372" customWidth="1"/>
    <col min="5123" max="5123" width="8.7109375" style="1372" customWidth="1"/>
    <col min="5124" max="5124" width="9.28515625" style="1372" customWidth="1"/>
    <col min="5125" max="5125" width="7.140625" style="1372" customWidth="1"/>
    <col min="5126" max="5126" width="6.28515625" style="1372" customWidth="1"/>
    <col min="5127" max="5127" width="11.28515625" style="1372" customWidth="1"/>
    <col min="5128" max="5128" width="10.85546875" style="1372" customWidth="1"/>
    <col min="5129" max="5129" width="14" style="1372" customWidth="1"/>
    <col min="5130" max="5130" width="10.28515625" style="1372" customWidth="1"/>
    <col min="5131" max="5132" width="8.28515625" style="1372" customWidth="1"/>
    <col min="5133" max="5133" width="12.42578125" style="1372" customWidth="1"/>
    <col min="5134" max="5135" width="8.28515625" style="1372" customWidth="1"/>
    <col min="5136" max="5136" width="11.140625" style="1372" customWidth="1"/>
    <col min="5137" max="5137" width="8.28515625" style="1372" customWidth="1"/>
    <col min="5138" max="5368" width="10.85546875" style="1372"/>
    <col min="5369" max="5369" width="6.140625" style="1372" customWidth="1"/>
    <col min="5370" max="5370" width="18.42578125" style="1372" customWidth="1"/>
    <col min="5371" max="5371" width="60.42578125" style="1372" customWidth="1"/>
    <col min="5372" max="5372" width="4.85546875" style="1372" customWidth="1"/>
    <col min="5373" max="5373" width="6.140625" style="1372" customWidth="1"/>
    <col min="5374" max="5374" width="5.85546875" style="1372" customWidth="1"/>
    <col min="5375" max="5377" width="7.28515625" style="1372" customWidth="1"/>
    <col min="5378" max="5378" width="7.140625" style="1372" customWidth="1"/>
    <col min="5379" max="5379" width="8.7109375" style="1372" customWidth="1"/>
    <col min="5380" max="5380" width="9.28515625" style="1372" customWidth="1"/>
    <col min="5381" max="5381" width="7.140625" style="1372" customWidth="1"/>
    <col min="5382" max="5382" width="6.28515625" style="1372" customWidth="1"/>
    <col min="5383" max="5383" width="11.28515625" style="1372" customWidth="1"/>
    <col min="5384" max="5384" width="10.85546875" style="1372" customWidth="1"/>
    <col min="5385" max="5385" width="14" style="1372" customWidth="1"/>
    <col min="5386" max="5386" width="10.28515625" style="1372" customWidth="1"/>
    <col min="5387" max="5388" width="8.28515625" style="1372" customWidth="1"/>
    <col min="5389" max="5389" width="12.42578125" style="1372" customWidth="1"/>
    <col min="5390" max="5391" width="8.28515625" style="1372" customWidth="1"/>
    <col min="5392" max="5392" width="11.140625" style="1372" customWidth="1"/>
    <col min="5393" max="5393" width="8.28515625" style="1372" customWidth="1"/>
    <col min="5394" max="5624" width="10.85546875" style="1372"/>
    <col min="5625" max="5625" width="6.140625" style="1372" customWidth="1"/>
    <col min="5626" max="5626" width="18.42578125" style="1372" customWidth="1"/>
    <col min="5627" max="5627" width="60.42578125" style="1372" customWidth="1"/>
    <col min="5628" max="5628" width="4.85546875" style="1372" customWidth="1"/>
    <col min="5629" max="5629" width="6.140625" style="1372" customWidth="1"/>
    <col min="5630" max="5630" width="5.85546875" style="1372" customWidth="1"/>
    <col min="5631" max="5633" width="7.28515625" style="1372" customWidth="1"/>
    <col min="5634" max="5634" width="7.140625" style="1372" customWidth="1"/>
    <col min="5635" max="5635" width="8.7109375" style="1372" customWidth="1"/>
    <col min="5636" max="5636" width="9.28515625" style="1372" customWidth="1"/>
    <col min="5637" max="5637" width="7.140625" style="1372" customWidth="1"/>
    <col min="5638" max="5638" width="6.28515625" style="1372" customWidth="1"/>
    <col min="5639" max="5639" width="11.28515625" style="1372" customWidth="1"/>
    <col min="5640" max="5640" width="10.85546875" style="1372" customWidth="1"/>
    <col min="5641" max="5641" width="14" style="1372" customWidth="1"/>
    <col min="5642" max="5642" width="10.28515625" style="1372" customWidth="1"/>
    <col min="5643" max="5644" width="8.28515625" style="1372" customWidth="1"/>
    <col min="5645" max="5645" width="12.42578125" style="1372" customWidth="1"/>
    <col min="5646" max="5647" width="8.28515625" style="1372" customWidth="1"/>
    <col min="5648" max="5648" width="11.140625" style="1372" customWidth="1"/>
    <col min="5649" max="5649" width="8.28515625" style="1372" customWidth="1"/>
    <col min="5650" max="5880" width="10.85546875" style="1372"/>
    <col min="5881" max="5881" width="6.140625" style="1372" customWidth="1"/>
    <col min="5882" max="5882" width="18.42578125" style="1372" customWidth="1"/>
    <col min="5883" max="5883" width="60.42578125" style="1372" customWidth="1"/>
    <col min="5884" max="5884" width="4.85546875" style="1372" customWidth="1"/>
    <col min="5885" max="5885" width="6.140625" style="1372" customWidth="1"/>
    <col min="5886" max="5886" width="5.85546875" style="1372" customWidth="1"/>
    <col min="5887" max="5889" width="7.28515625" style="1372" customWidth="1"/>
    <col min="5890" max="5890" width="7.140625" style="1372" customWidth="1"/>
    <col min="5891" max="5891" width="8.7109375" style="1372" customWidth="1"/>
    <col min="5892" max="5892" width="9.28515625" style="1372" customWidth="1"/>
    <col min="5893" max="5893" width="7.140625" style="1372" customWidth="1"/>
    <col min="5894" max="5894" width="6.28515625" style="1372" customWidth="1"/>
    <col min="5895" max="5895" width="11.28515625" style="1372" customWidth="1"/>
    <col min="5896" max="5896" width="10.85546875" style="1372" customWidth="1"/>
    <col min="5897" max="5897" width="14" style="1372" customWidth="1"/>
    <col min="5898" max="5898" width="10.28515625" style="1372" customWidth="1"/>
    <col min="5899" max="5900" width="8.28515625" style="1372" customWidth="1"/>
    <col min="5901" max="5901" width="12.42578125" style="1372" customWidth="1"/>
    <col min="5902" max="5903" width="8.28515625" style="1372" customWidth="1"/>
    <col min="5904" max="5904" width="11.140625" style="1372" customWidth="1"/>
    <col min="5905" max="5905" width="8.28515625" style="1372" customWidth="1"/>
    <col min="5906" max="6136" width="10.85546875" style="1372"/>
    <col min="6137" max="6137" width="6.140625" style="1372" customWidth="1"/>
    <col min="6138" max="6138" width="18.42578125" style="1372" customWidth="1"/>
    <col min="6139" max="6139" width="60.42578125" style="1372" customWidth="1"/>
    <col min="6140" max="6140" width="4.85546875" style="1372" customWidth="1"/>
    <col min="6141" max="6141" width="6.140625" style="1372" customWidth="1"/>
    <col min="6142" max="6142" width="5.85546875" style="1372" customWidth="1"/>
    <col min="6143" max="6145" width="7.28515625" style="1372" customWidth="1"/>
    <col min="6146" max="6146" width="7.140625" style="1372" customWidth="1"/>
    <col min="6147" max="6147" width="8.7109375" style="1372" customWidth="1"/>
    <col min="6148" max="6148" width="9.28515625" style="1372" customWidth="1"/>
    <col min="6149" max="6149" width="7.140625" style="1372" customWidth="1"/>
    <col min="6150" max="6150" width="6.28515625" style="1372" customWidth="1"/>
    <col min="6151" max="6151" width="11.28515625" style="1372" customWidth="1"/>
    <col min="6152" max="6152" width="10.85546875" style="1372" customWidth="1"/>
    <col min="6153" max="6153" width="14" style="1372" customWidth="1"/>
    <col min="6154" max="6154" width="10.28515625" style="1372" customWidth="1"/>
    <col min="6155" max="6156" width="8.28515625" style="1372" customWidth="1"/>
    <col min="6157" max="6157" width="12.42578125" style="1372" customWidth="1"/>
    <col min="6158" max="6159" width="8.28515625" style="1372" customWidth="1"/>
    <col min="6160" max="6160" width="11.140625" style="1372" customWidth="1"/>
    <col min="6161" max="6161" width="8.28515625" style="1372" customWidth="1"/>
    <col min="6162" max="6392" width="10.85546875" style="1372"/>
    <col min="6393" max="6393" width="6.140625" style="1372" customWidth="1"/>
    <col min="6394" max="6394" width="18.42578125" style="1372" customWidth="1"/>
    <col min="6395" max="6395" width="60.42578125" style="1372" customWidth="1"/>
    <col min="6396" max="6396" width="4.85546875" style="1372" customWidth="1"/>
    <col min="6397" max="6397" width="6.140625" style="1372" customWidth="1"/>
    <col min="6398" max="6398" width="5.85546875" style="1372" customWidth="1"/>
    <col min="6399" max="6401" width="7.28515625" style="1372" customWidth="1"/>
    <col min="6402" max="6402" width="7.140625" style="1372" customWidth="1"/>
    <col min="6403" max="6403" width="8.7109375" style="1372" customWidth="1"/>
    <col min="6404" max="6404" width="9.28515625" style="1372" customWidth="1"/>
    <col min="6405" max="6405" width="7.140625" style="1372" customWidth="1"/>
    <col min="6406" max="6406" width="6.28515625" style="1372" customWidth="1"/>
    <col min="6407" max="6407" width="11.28515625" style="1372" customWidth="1"/>
    <col min="6408" max="6408" width="10.85546875" style="1372" customWidth="1"/>
    <col min="6409" max="6409" width="14" style="1372" customWidth="1"/>
    <col min="6410" max="6410" width="10.28515625" style="1372" customWidth="1"/>
    <col min="6411" max="6412" width="8.28515625" style="1372" customWidth="1"/>
    <col min="6413" max="6413" width="12.42578125" style="1372" customWidth="1"/>
    <col min="6414" max="6415" width="8.28515625" style="1372" customWidth="1"/>
    <col min="6416" max="6416" width="11.140625" style="1372" customWidth="1"/>
    <col min="6417" max="6417" width="8.28515625" style="1372" customWidth="1"/>
    <col min="6418" max="6648" width="10.85546875" style="1372"/>
    <col min="6649" max="6649" width="6.140625" style="1372" customWidth="1"/>
    <col min="6650" max="6650" width="18.42578125" style="1372" customWidth="1"/>
    <col min="6651" max="6651" width="60.42578125" style="1372" customWidth="1"/>
    <col min="6652" max="6652" width="4.85546875" style="1372" customWidth="1"/>
    <col min="6653" max="6653" width="6.140625" style="1372" customWidth="1"/>
    <col min="6654" max="6654" width="5.85546875" style="1372" customWidth="1"/>
    <col min="6655" max="6657" width="7.28515625" style="1372" customWidth="1"/>
    <col min="6658" max="6658" width="7.140625" style="1372" customWidth="1"/>
    <col min="6659" max="6659" width="8.7109375" style="1372" customWidth="1"/>
    <col min="6660" max="6660" width="9.28515625" style="1372" customWidth="1"/>
    <col min="6661" max="6661" width="7.140625" style="1372" customWidth="1"/>
    <col min="6662" max="6662" width="6.28515625" style="1372" customWidth="1"/>
    <col min="6663" max="6663" width="11.28515625" style="1372" customWidth="1"/>
    <col min="6664" max="6664" width="10.85546875" style="1372" customWidth="1"/>
    <col min="6665" max="6665" width="14" style="1372" customWidth="1"/>
    <col min="6666" max="6666" width="10.28515625" style="1372" customWidth="1"/>
    <col min="6667" max="6668" width="8.28515625" style="1372" customWidth="1"/>
    <col min="6669" max="6669" width="12.42578125" style="1372" customWidth="1"/>
    <col min="6670" max="6671" width="8.28515625" style="1372" customWidth="1"/>
    <col min="6672" max="6672" width="11.140625" style="1372" customWidth="1"/>
    <col min="6673" max="6673" width="8.28515625" style="1372" customWidth="1"/>
    <col min="6674" max="6904" width="10.85546875" style="1372"/>
    <col min="6905" max="6905" width="6.140625" style="1372" customWidth="1"/>
    <col min="6906" max="6906" width="18.42578125" style="1372" customWidth="1"/>
    <col min="6907" max="6907" width="60.42578125" style="1372" customWidth="1"/>
    <col min="6908" max="6908" width="4.85546875" style="1372" customWidth="1"/>
    <col min="6909" max="6909" width="6.140625" style="1372" customWidth="1"/>
    <col min="6910" max="6910" width="5.85546875" style="1372" customWidth="1"/>
    <col min="6911" max="6913" width="7.28515625" style="1372" customWidth="1"/>
    <col min="6914" max="6914" width="7.140625" style="1372" customWidth="1"/>
    <col min="6915" max="6915" width="8.7109375" style="1372" customWidth="1"/>
    <col min="6916" max="6916" width="9.28515625" style="1372" customWidth="1"/>
    <col min="6917" max="6917" width="7.140625" style="1372" customWidth="1"/>
    <col min="6918" max="6918" width="6.28515625" style="1372" customWidth="1"/>
    <col min="6919" max="6919" width="11.28515625" style="1372" customWidth="1"/>
    <col min="6920" max="6920" width="10.85546875" style="1372" customWidth="1"/>
    <col min="6921" max="6921" width="14" style="1372" customWidth="1"/>
    <col min="6922" max="6922" width="10.28515625" style="1372" customWidth="1"/>
    <col min="6923" max="6924" width="8.28515625" style="1372" customWidth="1"/>
    <col min="6925" max="6925" width="12.42578125" style="1372" customWidth="1"/>
    <col min="6926" max="6927" width="8.28515625" style="1372" customWidth="1"/>
    <col min="6928" max="6928" width="11.140625" style="1372" customWidth="1"/>
    <col min="6929" max="6929" width="8.28515625" style="1372" customWidth="1"/>
    <col min="6930" max="7160" width="10.85546875" style="1372"/>
    <col min="7161" max="7161" width="6.140625" style="1372" customWidth="1"/>
    <col min="7162" max="7162" width="18.42578125" style="1372" customWidth="1"/>
    <col min="7163" max="7163" width="60.42578125" style="1372" customWidth="1"/>
    <col min="7164" max="7164" width="4.85546875" style="1372" customWidth="1"/>
    <col min="7165" max="7165" width="6.140625" style="1372" customWidth="1"/>
    <col min="7166" max="7166" width="5.85546875" style="1372" customWidth="1"/>
    <col min="7167" max="7169" width="7.28515625" style="1372" customWidth="1"/>
    <col min="7170" max="7170" width="7.140625" style="1372" customWidth="1"/>
    <col min="7171" max="7171" width="8.7109375" style="1372" customWidth="1"/>
    <col min="7172" max="7172" width="9.28515625" style="1372" customWidth="1"/>
    <col min="7173" max="7173" width="7.140625" style="1372" customWidth="1"/>
    <col min="7174" max="7174" width="6.28515625" style="1372" customWidth="1"/>
    <col min="7175" max="7175" width="11.28515625" style="1372" customWidth="1"/>
    <col min="7176" max="7176" width="10.85546875" style="1372" customWidth="1"/>
    <col min="7177" max="7177" width="14" style="1372" customWidth="1"/>
    <col min="7178" max="7178" width="10.28515625" style="1372" customWidth="1"/>
    <col min="7179" max="7180" width="8.28515625" style="1372" customWidth="1"/>
    <col min="7181" max="7181" width="12.42578125" style="1372" customWidth="1"/>
    <col min="7182" max="7183" width="8.28515625" style="1372" customWidth="1"/>
    <col min="7184" max="7184" width="11.140625" style="1372" customWidth="1"/>
    <col min="7185" max="7185" width="8.28515625" style="1372" customWidth="1"/>
    <col min="7186" max="7416" width="10.85546875" style="1372"/>
    <col min="7417" max="7417" width="6.140625" style="1372" customWidth="1"/>
    <col min="7418" max="7418" width="18.42578125" style="1372" customWidth="1"/>
    <col min="7419" max="7419" width="60.42578125" style="1372" customWidth="1"/>
    <col min="7420" max="7420" width="4.85546875" style="1372" customWidth="1"/>
    <col min="7421" max="7421" width="6.140625" style="1372" customWidth="1"/>
    <col min="7422" max="7422" width="5.85546875" style="1372" customWidth="1"/>
    <col min="7423" max="7425" width="7.28515625" style="1372" customWidth="1"/>
    <col min="7426" max="7426" width="7.140625" style="1372" customWidth="1"/>
    <col min="7427" max="7427" width="8.7109375" style="1372" customWidth="1"/>
    <col min="7428" max="7428" width="9.28515625" style="1372" customWidth="1"/>
    <col min="7429" max="7429" width="7.140625" style="1372" customWidth="1"/>
    <col min="7430" max="7430" width="6.28515625" style="1372" customWidth="1"/>
    <col min="7431" max="7431" width="11.28515625" style="1372" customWidth="1"/>
    <col min="7432" max="7432" width="10.85546875" style="1372" customWidth="1"/>
    <col min="7433" max="7433" width="14" style="1372" customWidth="1"/>
    <col min="7434" max="7434" width="10.28515625" style="1372" customWidth="1"/>
    <col min="7435" max="7436" width="8.28515625" style="1372" customWidth="1"/>
    <col min="7437" max="7437" width="12.42578125" style="1372" customWidth="1"/>
    <col min="7438" max="7439" width="8.28515625" style="1372" customWidth="1"/>
    <col min="7440" max="7440" width="11.140625" style="1372" customWidth="1"/>
    <col min="7441" max="7441" width="8.28515625" style="1372" customWidth="1"/>
    <col min="7442" max="7672" width="10.85546875" style="1372"/>
    <col min="7673" max="7673" width="6.140625" style="1372" customWidth="1"/>
    <col min="7674" max="7674" width="18.42578125" style="1372" customWidth="1"/>
    <col min="7675" max="7675" width="60.42578125" style="1372" customWidth="1"/>
    <col min="7676" max="7676" width="4.85546875" style="1372" customWidth="1"/>
    <col min="7677" max="7677" width="6.140625" style="1372" customWidth="1"/>
    <col min="7678" max="7678" width="5.85546875" style="1372" customWidth="1"/>
    <col min="7679" max="7681" width="7.28515625" style="1372" customWidth="1"/>
    <col min="7682" max="7682" width="7.140625" style="1372" customWidth="1"/>
    <col min="7683" max="7683" width="8.7109375" style="1372" customWidth="1"/>
    <col min="7684" max="7684" width="9.28515625" style="1372" customWidth="1"/>
    <col min="7685" max="7685" width="7.140625" style="1372" customWidth="1"/>
    <col min="7686" max="7686" width="6.28515625" style="1372" customWidth="1"/>
    <col min="7687" max="7687" width="11.28515625" style="1372" customWidth="1"/>
    <col min="7688" max="7688" width="10.85546875" style="1372" customWidth="1"/>
    <col min="7689" max="7689" width="14" style="1372" customWidth="1"/>
    <col min="7690" max="7690" width="10.28515625" style="1372" customWidth="1"/>
    <col min="7691" max="7692" width="8.28515625" style="1372" customWidth="1"/>
    <col min="7693" max="7693" width="12.42578125" style="1372" customWidth="1"/>
    <col min="7694" max="7695" width="8.28515625" style="1372" customWidth="1"/>
    <col min="7696" max="7696" width="11.140625" style="1372" customWidth="1"/>
    <col min="7697" max="7697" width="8.28515625" style="1372" customWidth="1"/>
    <col min="7698" max="7928" width="10.85546875" style="1372"/>
    <col min="7929" max="7929" width="6.140625" style="1372" customWidth="1"/>
    <col min="7930" max="7930" width="18.42578125" style="1372" customWidth="1"/>
    <col min="7931" max="7931" width="60.42578125" style="1372" customWidth="1"/>
    <col min="7932" max="7932" width="4.85546875" style="1372" customWidth="1"/>
    <col min="7933" max="7933" width="6.140625" style="1372" customWidth="1"/>
    <col min="7934" max="7934" width="5.85546875" style="1372" customWidth="1"/>
    <col min="7935" max="7937" width="7.28515625" style="1372" customWidth="1"/>
    <col min="7938" max="7938" width="7.140625" style="1372" customWidth="1"/>
    <col min="7939" max="7939" width="8.7109375" style="1372" customWidth="1"/>
    <col min="7940" max="7940" width="9.28515625" style="1372" customWidth="1"/>
    <col min="7941" max="7941" width="7.140625" style="1372" customWidth="1"/>
    <col min="7942" max="7942" width="6.28515625" style="1372" customWidth="1"/>
    <col min="7943" max="7943" width="11.28515625" style="1372" customWidth="1"/>
    <col min="7944" max="7944" width="10.85546875" style="1372" customWidth="1"/>
    <col min="7945" max="7945" width="14" style="1372" customWidth="1"/>
    <col min="7946" max="7946" width="10.28515625" style="1372" customWidth="1"/>
    <col min="7947" max="7948" width="8.28515625" style="1372" customWidth="1"/>
    <col min="7949" max="7949" width="12.42578125" style="1372" customWidth="1"/>
    <col min="7950" max="7951" width="8.28515625" style="1372" customWidth="1"/>
    <col min="7952" max="7952" width="11.140625" style="1372" customWidth="1"/>
    <col min="7953" max="7953" width="8.28515625" style="1372" customWidth="1"/>
    <col min="7954" max="8184" width="10.85546875" style="1372"/>
    <col min="8185" max="8185" width="6.140625" style="1372" customWidth="1"/>
    <col min="8186" max="8186" width="18.42578125" style="1372" customWidth="1"/>
    <col min="8187" max="8187" width="60.42578125" style="1372" customWidth="1"/>
    <col min="8188" max="8188" width="4.85546875" style="1372" customWidth="1"/>
    <col min="8189" max="8189" width="6.140625" style="1372" customWidth="1"/>
    <col min="8190" max="8190" width="5.85546875" style="1372" customWidth="1"/>
    <col min="8191" max="8193" width="7.28515625" style="1372" customWidth="1"/>
    <col min="8194" max="8194" width="7.140625" style="1372" customWidth="1"/>
    <col min="8195" max="8195" width="8.7109375" style="1372" customWidth="1"/>
    <col min="8196" max="8196" width="9.28515625" style="1372" customWidth="1"/>
    <col min="8197" max="8197" width="7.140625" style="1372" customWidth="1"/>
    <col min="8198" max="8198" width="6.28515625" style="1372" customWidth="1"/>
    <col min="8199" max="8199" width="11.28515625" style="1372" customWidth="1"/>
    <col min="8200" max="8200" width="10.85546875" style="1372" customWidth="1"/>
    <col min="8201" max="8201" width="14" style="1372" customWidth="1"/>
    <col min="8202" max="8202" width="10.28515625" style="1372" customWidth="1"/>
    <col min="8203" max="8204" width="8.28515625" style="1372" customWidth="1"/>
    <col min="8205" max="8205" width="12.42578125" style="1372" customWidth="1"/>
    <col min="8206" max="8207" width="8.28515625" style="1372" customWidth="1"/>
    <col min="8208" max="8208" width="11.140625" style="1372" customWidth="1"/>
    <col min="8209" max="8209" width="8.28515625" style="1372" customWidth="1"/>
    <col min="8210" max="8440" width="10.85546875" style="1372"/>
    <col min="8441" max="8441" width="6.140625" style="1372" customWidth="1"/>
    <col min="8442" max="8442" width="18.42578125" style="1372" customWidth="1"/>
    <col min="8443" max="8443" width="60.42578125" style="1372" customWidth="1"/>
    <col min="8444" max="8444" width="4.85546875" style="1372" customWidth="1"/>
    <col min="8445" max="8445" width="6.140625" style="1372" customWidth="1"/>
    <col min="8446" max="8446" width="5.85546875" style="1372" customWidth="1"/>
    <col min="8447" max="8449" width="7.28515625" style="1372" customWidth="1"/>
    <col min="8450" max="8450" width="7.140625" style="1372" customWidth="1"/>
    <col min="8451" max="8451" width="8.7109375" style="1372" customWidth="1"/>
    <col min="8452" max="8452" width="9.28515625" style="1372" customWidth="1"/>
    <col min="8453" max="8453" width="7.140625" style="1372" customWidth="1"/>
    <col min="8454" max="8454" width="6.28515625" style="1372" customWidth="1"/>
    <col min="8455" max="8455" width="11.28515625" style="1372" customWidth="1"/>
    <col min="8456" max="8456" width="10.85546875" style="1372" customWidth="1"/>
    <col min="8457" max="8457" width="14" style="1372" customWidth="1"/>
    <col min="8458" max="8458" width="10.28515625" style="1372" customWidth="1"/>
    <col min="8459" max="8460" width="8.28515625" style="1372" customWidth="1"/>
    <col min="8461" max="8461" width="12.42578125" style="1372" customWidth="1"/>
    <col min="8462" max="8463" width="8.28515625" style="1372" customWidth="1"/>
    <col min="8464" max="8464" width="11.140625" style="1372" customWidth="1"/>
    <col min="8465" max="8465" width="8.28515625" style="1372" customWidth="1"/>
    <col min="8466" max="8696" width="10.85546875" style="1372"/>
    <col min="8697" max="8697" width="6.140625" style="1372" customWidth="1"/>
    <col min="8698" max="8698" width="18.42578125" style="1372" customWidth="1"/>
    <col min="8699" max="8699" width="60.42578125" style="1372" customWidth="1"/>
    <col min="8700" max="8700" width="4.85546875" style="1372" customWidth="1"/>
    <col min="8701" max="8701" width="6.140625" style="1372" customWidth="1"/>
    <col min="8702" max="8702" width="5.85546875" style="1372" customWidth="1"/>
    <col min="8703" max="8705" width="7.28515625" style="1372" customWidth="1"/>
    <col min="8706" max="8706" width="7.140625" style="1372" customWidth="1"/>
    <col min="8707" max="8707" width="8.7109375" style="1372" customWidth="1"/>
    <col min="8708" max="8708" width="9.28515625" style="1372" customWidth="1"/>
    <col min="8709" max="8709" width="7.140625" style="1372" customWidth="1"/>
    <col min="8710" max="8710" width="6.28515625" style="1372" customWidth="1"/>
    <col min="8711" max="8711" width="11.28515625" style="1372" customWidth="1"/>
    <col min="8712" max="8712" width="10.85546875" style="1372" customWidth="1"/>
    <col min="8713" max="8713" width="14" style="1372" customWidth="1"/>
    <col min="8714" max="8714" width="10.28515625" style="1372" customWidth="1"/>
    <col min="8715" max="8716" width="8.28515625" style="1372" customWidth="1"/>
    <col min="8717" max="8717" width="12.42578125" style="1372" customWidth="1"/>
    <col min="8718" max="8719" width="8.28515625" style="1372" customWidth="1"/>
    <col min="8720" max="8720" width="11.140625" style="1372" customWidth="1"/>
    <col min="8721" max="8721" width="8.28515625" style="1372" customWidth="1"/>
    <col min="8722" max="8952" width="10.85546875" style="1372"/>
    <col min="8953" max="8953" width="6.140625" style="1372" customWidth="1"/>
    <col min="8954" max="8954" width="18.42578125" style="1372" customWidth="1"/>
    <col min="8955" max="8955" width="60.42578125" style="1372" customWidth="1"/>
    <col min="8956" max="8956" width="4.85546875" style="1372" customWidth="1"/>
    <col min="8957" max="8957" width="6.140625" style="1372" customWidth="1"/>
    <col min="8958" max="8958" width="5.85546875" style="1372" customWidth="1"/>
    <col min="8959" max="8961" width="7.28515625" style="1372" customWidth="1"/>
    <col min="8962" max="8962" width="7.140625" style="1372" customWidth="1"/>
    <col min="8963" max="8963" width="8.7109375" style="1372" customWidth="1"/>
    <col min="8964" max="8964" width="9.28515625" style="1372" customWidth="1"/>
    <col min="8965" max="8965" width="7.140625" style="1372" customWidth="1"/>
    <col min="8966" max="8966" width="6.28515625" style="1372" customWidth="1"/>
    <col min="8967" max="8967" width="11.28515625" style="1372" customWidth="1"/>
    <col min="8968" max="8968" width="10.85546875" style="1372" customWidth="1"/>
    <col min="8969" max="8969" width="14" style="1372" customWidth="1"/>
    <col min="8970" max="8970" width="10.28515625" style="1372" customWidth="1"/>
    <col min="8971" max="8972" width="8.28515625" style="1372" customWidth="1"/>
    <col min="8973" max="8973" width="12.42578125" style="1372" customWidth="1"/>
    <col min="8974" max="8975" width="8.28515625" style="1372" customWidth="1"/>
    <col min="8976" max="8976" width="11.140625" style="1372" customWidth="1"/>
    <col min="8977" max="8977" width="8.28515625" style="1372" customWidth="1"/>
    <col min="8978" max="9208" width="10.85546875" style="1372"/>
    <col min="9209" max="9209" width="6.140625" style="1372" customWidth="1"/>
    <col min="9210" max="9210" width="18.42578125" style="1372" customWidth="1"/>
    <col min="9211" max="9211" width="60.42578125" style="1372" customWidth="1"/>
    <col min="9212" max="9212" width="4.85546875" style="1372" customWidth="1"/>
    <col min="9213" max="9213" width="6.140625" style="1372" customWidth="1"/>
    <col min="9214" max="9214" width="5.85546875" style="1372" customWidth="1"/>
    <col min="9215" max="9217" width="7.28515625" style="1372" customWidth="1"/>
    <col min="9218" max="9218" width="7.140625" style="1372" customWidth="1"/>
    <col min="9219" max="9219" width="8.7109375" style="1372" customWidth="1"/>
    <col min="9220" max="9220" width="9.28515625" style="1372" customWidth="1"/>
    <col min="9221" max="9221" width="7.140625" style="1372" customWidth="1"/>
    <col min="9222" max="9222" width="6.28515625" style="1372" customWidth="1"/>
    <col min="9223" max="9223" width="11.28515625" style="1372" customWidth="1"/>
    <col min="9224" max="9224" width="10.85546875" style="1372" customWidth="1"/>
    <col min="9225" max="9225" width="14" style="1372" customWidth="1"/>
    <col min="9226" max="9226" width="10.28515625" style="1372" customWidth="1"/>
    <col min="9227" max="9228" width="8.28515625" style="1372" customWidth="1"/>
    <col min="9229" max="9229" width="12.42578125" style="1372" customWidth="1"/>
    <col min="9230" max="9231" width="8.28515625" style="1372" customWidth="1"/>
    <col min="9232" max="9232" width="11.140625" style="1372" customWidth="1"/>
    <col min="9233" max="9233" width="8.28515625" style="1372" customWidth="1"/>
    <col min="9234" max="9464" width="10.85546875" style="1372"/>
    <col min="9465" max="9465" width="6.140625" style="1372" customWidth="1"/>
    <col min="9466" max="9466" width="18.42578125" style="1372" customWidth="1"/>
    <col min="9467" max="9467" width="60.42578125" style="1372" customWidth="1"/>
    <col min="9468" max="9468" width="4.85546875" style="1372" customWidth="1"/>
    <col min="9469" max="9469" width="6.140625" style="1372" customWidth="1"/>
    <col min="9470" max="9470" width="5.85546875" style="1372" customWidth="1"/>
    <col min="9471" max="9473" width="7.28515625" style="1372" customWidth="1"/>
    <col min="9474" max="9474" width="7.140625" style="1372" customWidth="1"/>
    <col min="9475" max="9475" width="8.7109375" style="1372" customWidth="1"/>
    <col min="9476" max="9476" width="9.28515625" style="1372" customWidth="1"/>
    <col min="9477" max="9477" width="7.140625" style="1372" customWidth="1"/>
    <col min="9478" max="9478" width="6.28515625" style="1372" customWidth="1"/>
    <col min="9479" max="9479" width="11.28515625" style="1372" customWidth="1"/>
    <col min="9480" max="9480" width="10.85546875" style="1372" customWidth="1"/>
    <col min="9481" max="9481" width="14" style="1372" customWidth="1"/>
    <col min="9482" max="9482" width="10.28515625" style="1372" customWidth="1"/>
    <col min="9483" max="9484" width="8.28515625" style="1372" customWidth="1"/>
    <col min="9485" max="9485" width="12.42578125" style="1372" customWidth="1"/>
    <col min="9486" max="9487" width="8.28515625" style="1372" customWidth="1"/>
    <col min="9488" max="9488" width="11.140625" style="1372" customWidth="1"/>
    <col min="9489" max="9489" width="8.28515625" style="1372" customWidth="1"/>
    <col min="9490" max="9720" width="10.85546875" style="1372"/>
    <col min="9721" max="9721" width="6.140625" style="1372" customWidth="1"/>
    <col min="9722" max="9722" width="18.42578125" style="1372" customWidth="1"/>
    <col min="9723" max="9723" width="60.42578125" style="1372" customWidth="1"/>
    <col min="9724" max="9724" width="4.85546875" style="1372" customWidth="1"/>
    <col min="9725" max="9725" width="6.140625" style="1372" customWidth="1"/>
    <col min="9726" max="9726" width="5.85546875" style="1372" customWidth="1"/>
    <col min="9727" max="9729" width="7.28515625" style="1372" customWidth="1"/>
    <col min="9730" max="9730" width="7.140625" style="1372" customWidth="1"/>
    <col min="9731" max="9731" width="8.7109375" style="1372" customWidth="1"/>
    <col min="9732" max="9732" width="9.28515625" style="1372" customWidth="1"/>
    <col min="9733" max="9733" width="7.140625" style="1372" customWidth="1"/>
    <col min="9734" max="9734" width="6.28515625" style="1372" customWidth="1"/>
    <col min="9735" max="9735" width="11.28515625" style="1372" customWidth="1"/>
    <col min="9736" max="9736" width="10.85546875" style="1372" customWidth="1"/>
    <col min="9737" max="9737" width="14" style="1372" customWidth="1"/>
    <col min="9738" max="9738" width="10.28515625" style="1372" customWidth="1"/>
    <col min="9739" max="9740" width="8.28515625" style="1372" customWidth="1"/>
    <col min="9741" max="9741" width="12.42578125" style="1372" customWidth="1"/>
    <col min="9742" max="9743" width="8.28515625" style="1372" customWidth="1"/>
    <col min="9744" max="9744" width="11.140625" style="1372" customWidth="1"/>
    <col min="9745" max="9745" width="8.28515625" style="1372" customWidth="1"/>
    <col min="9746" max="9976" width="10.85546875" style="1372"/>
    <col min="9977" max="9977" width="6.140625" style="1372" customWidth="1"/>
    <col min="9978" max="9978" width="18.42578125" style="1372" customWidth="1"/>
    <col min="9979" max="9979" width="60.42578125" style="1372" customWidth="1"/>
    <col min="9980" max="9980" width="4.85546875" style="1372" customWidth="1"/>
    <col min="9981" max="9981" width="6.140625" style="1372" customWidth="1"/>
    <col min="9982" max="9982" width="5.85546875" style="1372" customWidth="1"/>
    <col min="9983" max="9985" width="7.28515625" style="1372" customWidth="1"/>
    <col min="9986" max="9986" width="7.140625" style="1372" customWidth="1"/>
    <col min="9987" max="9987" width="8.7109375" style="1372" customWidth="1"/>
    <col min="9988" max="9988" width="9.28515625" style="1372" customWidth="1"/>
    <col min="9989" max="9989" width="7.140625" style="1372" customWidth="1"/>
    <col min="9990" max="9990" width="6.28515625" style="1372" customWidth="1"/>
    <col min="9991" max="9991" width="11.28515625" style="1372" customWidth="1"/>
    <col min="9992" max="9992" width="10.85546875" style="1372" customWidth="1"/>
    <col min="9993" max="9993" width="14" style="1372" customWidth="1"/>
    <col min="9994" max="9994" width="10.28515625" style="1372" customWidth="1"/>
    <col min="9995" max="9996" width="8.28515625" style="1372" customWidth="1"/>
    <col min="9997" max="9997" width="12.42578125" style="1372" customWidth="1"/>
    <col min="9998" max="9999" width="8.28515625" style="1372" customWidth="1"/>
    <col min="10000" max="10000" width="11.140625" style="1372" customWidth="1"/>
    <col min="10001" max="10001" width="8.28515625" style="1372" customWidth="1"/>
    <col min="10002" max="10232" width="10.85546875" style="1372"/>
    <col min="10233" max="10233" width="6.140625" style="1372" customWidth="1"/>
    <col min="10234" max="10234" width="18.42578125" style="1372" customWidth="1"/>
    <col min="10235" max="10235" width="60.42578125" style="1372" customWidth="1"/>
    <col min="10236" max="10236" width="4.85546875" style="1372" customWidth="1"/>
    <col min="10237" max="10237" width="6.140625" style="1372" customWidth="1"/>
    <col min="10238" max="10238" width="5.85546875" style="1372" customWidth="1"/>
    <col min="10239" max="10241" width="7.28515625" style="1372" customWidth="1"/>
    <col min="10242" max="10242" width="7.140625" style="1372" customWidth="1"/>
    <col min="10243" max="10243" width="8.7109375" style="1372" customWidth="1"/>
    <col min="10244" max="10244" width="9.28515625" style="1372" customWidth="1"/>
    <col min="10245" max="10245" width="7.140625" style="1372" customWidth="1"/>
    <col min="10246" max="10246" width="6.28515625" style="1372" customWidth="1"/>
    <col min="10247" max="10247" width="11.28515625" style="1372" customWidth="1"/>
    <col min="10248" max="10248" width="10.85546875" style="1372" customWidth="1"/>
    <col min="10249" max="10249" width="14" style="1372" customWidth="1"/>
    <col min="10250" max="10250" width="10.28515625" style="1372" customWidth="1"/>
    <col min="10251" max="10252" width="8.28515625" style="1372" customWidth="1"/>
    <col min="10253" max="10253" width="12.42578125" style="1372" customWidth="1"/>
    <col min="10254" max="10255" width="8.28515625" style="1372" customWidth="1"/>
    <col min="10256" max="10256" width="11.140625" style="1372" customWidth="1"/>
    <col min="10257" max="10257" width="8.28515625" style="1372" customWidth="1"/>
    <col min="10258" max="10488" width="10.85546875" style="1372"/>
    <col min="10489" max="10489" width="6.140625" style="1372" customWidth="1"/>
    <col min="10490" max="10490" width="18.42578125" style="1372" customWidth="1"/>
    <col min="10491" max="10491" width="60.42578125" style="1372" customWidth="1"/>
    <col min="10492" max="10492" width="4.85546875" style="1372" customWidth="1"/>
    <col min="10493" max="10493" width="6.140625" style="1372" customWidth="1"/>
    <col min="10494" max="10494" width="5.85546875" style="1372" customWidth="1"/>
    <col min="10495" max="10497" width="7.28515625" style="1372" customWidth="1"/>
    <col min="10498" max="10498" width="7.140625" style="1372" customWidth="1"/>
    <col min="10499" max="10499" width="8.7109375" style="1372" customWidth="1"/>
    <col min="10500" max="10500" width="9.28515625" style="1372" customWidth="1"/>
    <col min="10501" max="10501" width="7.140625" style="1372" customWidth="1"/>
    <col min="10502" max="10502" width="6.28515625" style="1372" customWidth="1"/>
    <col min="10503" max="10503" width="11.28515625" style="1372" customWidth="1"/>
    <col min="10504" max="10504" width="10.85546875" style="1372" customWidth="1"/>
    <col min="10505" max="10505" width="14" style="1372" customWidth="1"/>
    <col min="10506" max="10506" width="10.28515625" style="1372" customWidth="1"/>
    <col min="10507" max="10508" width="8.28515625" style="1372" customWidth="1"/>
    <col min="10509" max="10509" width="12.42578125" style="1372" customWidth="1"/>
    <col min="10510" max="10511" width="8.28515625" style="1372" customWidth="1"/>
    <col min="10512" max="10512" width="11.140625" style="1372" customWidth="1"/>
    <col min="10513" max="10513" width="8.28515625" style="1372" customWidth="1"/>
    <col min="10514" max="10744" width="10.85546875" style="1372"/>
    <col min="10745" max="10745" width="6.140625" style="1372" customWidth="1"/>
    <col min="10746" max="10746" width="18.42578125" style="1372" customWidth="1"/>
    <col min="10747" max="10747" width="60.42578125" style="1372" customWidth="1"/>
    <col min="10748" max="10748" width="4.85546875" style="1372" customWidth="1"/>
    <col min="10749" max="10749" width="6.140625" style="1372" customWidth="1"/>
    <col min="10750" max="10750" width="5.85546875" style="1372" customWidth="1"/>
    <col min="10751" max="10753" width="7.28515625" style="1372" customWidth="1"/>
    <col min="10754" max="10754" width="7.140625" style="1372" customWidth="1"/>
    <col min="10755" max="10755" width="8.7109375" style="1372" customWidth="1"/>
    <col min="10756" max="10756" width="9.28515625" style="1372" customWidth="1"/>
    <col min="10757" max="10757" width="7.140625" style="1372" customWidth="1"/>
    <col min="10758" max="10758" width="6.28515625" style="1372" customWidth="1"/>
    <col min="10759" max="10759" width="11.28515625" style="1372" customWidth="1"/>
    <col min="10760" max="10760" width="10.85546875" style="1372" customWidth="1"/>
    <col min="10761" max="10761" width="14" style="1372" customWidth="1"/>
    <col min="10762" max="10762" width="10.28515625" style="1372" customWidth="1"/>
    <col min="10763" max="10764" width="8.28515625" style="1372" customWidth="1"/>
    <col min="10765" max="10765" width="12.42578125" style="1372" customWidth="1"/>
    <col min="10766" max="10767" width="8.28515625" style="1372" customWidth="1"/>
    <col min="10768" max="10768" width="11.140625" style="1372" customWidth="1"/>
    <col min="10769" max="10769" width="8.28515625" style="1372" customWidth="1"/>
    <col min="10770" max="11000" width="10.85546875" style="1372"/>
    <col min="11001" max="11001" width="6.140625" style="1372" customWidth="1"/>
    <col min="11002" max="11002" width="18.42578125" style="1372" customWidth="1"/>
    <col min="11003" max="11003" width="60.42578125" style="1372" customWidth="1"/>
    <col min="11004" max="11004" width="4.85546875" style="1372" customWidth="1"/>
    <col min="11005" max="11005" width="6.140625" style="1372" customWidth="1"/>
    <col min="11006" max="11006" width="5.85546875" style="1372" customWidth="1"/>
    <col min="11007" max="11009" width="7.28515625" style="1372" customWidth="1"/>
    <col min="11010" max="11010" width="7.140625" style="1372" customWidth="1"/>
    <col min="11011" max="11011" width="8.7109375" style="1372" customWidth="1"/>
    <col min="11012" max="11012" width="9.28515625" style="1372" customWidth="1"/>
    <col min="11013" max="11013" width="7.140625" style="1372" customWidth="1"/>
    <col min="11014" max="11014" width="6.28515625" style="1372" customWidth="1"/>
    <col min="11015" max="11015" width="11.28515625" style="1372" customWidth="1"/>
    <col min="11016" max="11016" width="10.85546875" style="1372" customWidth="1"/>
    <col min="11017" max="11017" width="14" style="1372" customWidth="1"/>
    <col min="11018" max="11018" width="10.28515625" style="1372" customWidth="1"/>
    <col min="11019" max="11020" width="8.28515625" style="1372" customWidth="1"/>
    <col min="11021" max="11021" width="12.42578125" style="1372" customWidth="1"/>
    <col min="11022" max="11023" width="8.28515625" style="1372" customWidth="1"/>
    <col min="11024" max="11024" width="11.140625" style="1372" customWidth="1"/>
    <col min="11025" max="11025" width="8.28515625" style="1372" customWidth="1"/>
    <col min="11026" max="11256" width="10.85546875" style="1372"/>
    <col min="11257" max="11257" width="6.140625" style="1372" customWidth="1"/>
    <col min="11258" max="11258" width="18.42578125" style="1372" customWidth="1"/>
    <col min="11259" max="11259" width="60.42578125" style="1372" customWidth="1"/>
    <col min="11260" max="11260" width="4.85546875" style="1372" customWidth="1"/>
    <col min="11261" max="11261" width="6.140625" style="1372" customWidth="1"/>
    <col min="11262" max="11262" width="5.85546875" style="1372" customWidth="1"/>
    <col min="11263" max="11265" width="7.28515625" style="1372" customWidth="1"/>
    <col min="11266" max="11266" width="7.140625" style="1372" customWidth="1"/>
    <col min="11267" max="11267" width="8.7109375" style="1372" customWidth="1"/>
    <col min="11268" max="11268" width="9.28515625" style="1372" customWidth="1"/>
    <col min="11269" max="11269" width="7.140625" style="1372" customWidth="1"/>
    <col min="11270" max="11270" width="6.28515625" style="1372" customWidth="1"/>
    <col min="11271" max="11271" width="11.28515625" style="1372" customWidth="1"/>
    <col min="11272" max="11272" width="10.85546875" style="1372" customWidth="1"/>
    <col min="11273" max="11273" width="14" style="1372" customWidth="1"/>
    <col min="11274" max="11274" width="10.28515625" style="1372" customWidth="1"/>
    <col min="11275" max="11276" width="8.28515625" style="1372" customWidth="1"/>
    <col min="11277" max="11277" width="12.42578125" style="1372" customWidth="1"/>
    <col min="11278" max="11279" width="8.28515625" style="1372" customWidth="1"/>
    <col min="11280" max="11280" width="11.140625" style="1372" customWidth="1"/>
    <col min="11281" max="11281" width="8.28515625" style="1372" customWidth="1"/>
    <col min="11282" max="11512" width="10.85546875" style="1372"/>
    <col min="11513" max="11513" width="6.140625" style="1372" customWidth="1"/>
    <col min="11514" max="11514" width="18.42578125" style="1372" customWidth="1"/>
    <col min="11515" max="11515" width="60.42578125" style="1372" customWidth="1"/>
    <col min="11516" max="11516" width="4.85546875" style="1372" customWidth="1"/>
    <col min="11517" max="11517" width="6.140625" style="1372" customWidth="1"/>
    <col min="11518" max="11518" width="5.85546875" style="1372" customWidth="1"/>
    <col min="11519" max="11521" width="7.28515625" style="1372" customWidth="1"/>
    <col min="11522" max="11522" width="7.140625" style="1372" customWidth="1"/>
    <col min="11523" max="11523" width="8.7109375" style="1372" customWidth="1"/>
    <col min="11524" max="11524" width="9.28515625" style="1372" customWidth="1"/>
    <col min="11525" max="11525" width="7.140625" style="1372" customWidth="1"/>
    <col min="11526" max="11526" width="6.28515625" style="1372" customWidth="1"/>
    <col min="11527" max="11527" width="11.28515625" style="1372" customWidth="1"/>
    <col min="11528" max="11528" width="10.85546875" style="1372" customWidth="1"/>
    <col min="11529" max="11529" width="14" style="1372" customWidth="1"/>
    <col min="11530" max="11530" width="10.28515625" style="1372" customWidth="1"/>
    <col min="11531" max="11532" width="8.28515625" style="1372" customWidth="1"/>
    <col min="11533" max="11533" width="12.42578125" style="1372" customWidth="1"/>
    <col min="11534" max="11535" width="8.28515625" style="1372" customWidth="1"/>
    <col min="11536" max="11536" width="11.140625" style="1372" customWidth="1"/>
    <col min="11537" max="11537" width="8.28515625" style="1372" customWidth="1"/>
    <col min="11538" max="11768" width="10.85546875" style="1372"/>
    <col min="11769" max="11769" width="6.140625" style="1372" customWidth="1"/>
    <col min="11770" max="11770" width="18.42578125" style="1372" customWidth="1"/>
    <col min="11771" max="11771" width="60.42578125" style="1372" customWidth="1"/>
    <col min="11772" max="11772" width="4.85546875" style="1372" customWidth="1"/>
    <col min="11773" max="11773" width="6.140625" style="1372" customWidth="1"/>
    <col min="11774" max="11774" width="5.85546875" style="1372" customWidth="1"/>
    <col min="11775" max="11777" width="7.28515625" style="1372" customWidth="1"/>
    <col min="11778" max="11778" width="7.140625" style="1372" customWidth="1"/>
    <col min="11779" max="11779" width="8.7109375" style="1372" customWidth="1"/>
    <col min="11780" max="11780" width="9.28515625" style="1372" customWidth="1"/>
    <col min="11781" max="11781" width="7.140625" style="1372" customWidth="1"/>
    <col min="11782" max="11782" width="6.28515625" style="1372" customWidth="1"/>
    <col min="11783" max="11783" width="11.28515625" style="1372" customWidth="1"/>
    <col min="11784" max="11784" width="10.85546875" style="1372" customWidth="1"/>
    <col min="11785" max="11785" width="14" style="1372" customWidth="1"/>
    <col min="11786" max="11786" width="10.28515625" style="1372" customWidth="1"/>
    <col min="11787" max="11788" width="8.28515625" style="1372" customWidth="1"/>
    <col min="11789" max="11789" width="12.42578125" style="1372" customWidth="1"/>
    <col min="11790" max="11791" width="8.28515625" style="1372" customWidth="1"/>
    <col min="11792" max="11792" width="11.140625" style="1372" customWidth="1"/>
    <col min="11793" max="11793" width="8.28515625" style="1372" customWidth="1"/>
    <col min="11794" max="12024" width="10.85546875" style="1372"/>
    <col min="12025" max="12025" width="6.140625" style="1372" customWidth="1"/>
    <col min="12026" max="12026" width="18.42578125" style="1372" customWidth="1"/>
    <col min="12027" max="12027" width="60.42578125" style="1372" customWidth="1"/>
    <col min="12028" max="12028" width="4.85546875" style="1372" customWidth="1"/>
    <col min="12029" max="12029" width="6.140625" style="1372" customWidth="1"/>
    <col min="12030" max="12030" width="5.85546875" style="1372" customWidth="1"/>
    <col min="12031" max="12033" width="7.28515625" style="1372" customWidth="1"/>
    <col min="12034" max="12034" width="7.140625" style="1372" customWidth="1"/>
    <col min="12035" max="12035" width="8.7109375" style="1372" customWidth="1"/>
    <col min="12036" max="12036" width="9.28515625" style="1372" customWidth="1"/>
    <col min="12037" max="12037" width="7.140625" style="1372" customWidth="1"/>
    <col min="12038" max="12038" width="6.28515625" style="1372" customWidth="1"/>
    <col min="12039" max="12039" width="11.28515625" style="1372" customWidth="1"/>
    <col min="12040" max="12040" width="10.85546875" style="1372" customWidth="1"/>
    <col min="12041" max="12041" width="14" style="1372" customWidth="1"/>
    <col min="12042" max="12042" width="10.28515625" style="1372" customWidth="1"/>
    <col min="12043" max="12044" width="8.28515625" style="1372" customWidth="1"/>
    <col min="12045" max="12045" width="12.42578125" style="1372" customWidth="1"/>
    <col min="12046" max="12047" width="8.28515625" style="1372" customWidth="1"/>
    <col min="12048" max="12048" width="11.140625" style="1372" customWidth="1"/>
    <col min="12049" max="12049" width="8.28515625" style="1372" customWidth="1"/>
    <col min="12050" max="12280" width="10.85546875" style="1372"/>
    <col min="12281" max="12281" width="6.140625" style="1372" customWidth="1"/>
    <col min="12282" max="12282" width="18.42578125" style="1372" customWidth="1"/>
    <col min="12283" max="12283" width="60.42578125" style="1372" customWidth="1"/>
    <col min="12284" max="12284" width="4.85546875" style="1372" customWidth="1"/>
    <col min="12285" max="12285" width="6.140625" style="1372" customWidth="1"/>
    <col min="12286" max="12286" width="5.85546875" style="1372" customWidth="1"/>
    <col min="12287" max="12289" width="7.28515625" style="1372" customWidth="1"/>
    <col min="12290" max="12290" width="7.140625" style="1372" customWidth="1"/>
    <col min="12291" max="12291" width="8.7109375" style="1372" customWidth="1"/>
    <col min="12292" max="12292" width="9.28515625" style="1372" customWidth="1"/>
    <col min="12293" max="12293" width="7.140625" style="1372" customWidth="1"/>
    <col min="12294" max="12294" width="6.28515625" style="1372" customWidth="1"/>
    <col min="12295" max="12295" width="11.28515625" style="1372" customWidth="1"/>
    <col min="12296" max="12296" width="10.85546875" style="1372" customWidth="1"/>
    <col min="12297" max="12297" width="14" style="1372" customWidth="1"/>
    <col min="12298" max="12298" width="10.28515625" style="1372" customWidth="1"/>
    <col min="12299" max="12300" width="8.28515625" style="1372" customWidth="1"/>
    <col min="12301" max="12301" width="12.42578125" style="1372" customWidth="1"/>
    <col min="12302" max="12303" width="8.28515625" style="1372" customWidth="1"/>
    <col min="12304" max="12304" width="11.140625" style="1372" customWidth="1"/>
    <col min="12305" max="12305" width="8.28515625" style="1372" customWidth="1"/>
    <col min="12306" max="12536" width="10.85546875" style="1372"/>
    <col min="12537" max="12537" width="6.140625" style="1372" customWidth="1"/>
    <col min="12538" max="12538" width="18.42578125" style="1372" customWidth="1"/>
    <col min="12539" max="12539" width="60.42578125" style="1372" customWidth="1"/>
    <col min="12540" max="12540" width="4.85546875" style="1372" customWidth="1"/>
    <col min="12541" max="12541" width="6.140625" style="1372" customWidth="1"/>
    <col min="12542" max="12542" width="5.85546875" style="1372" customWidth="1"/>
    <col min="12543" max="12545" width="7.28515625" style="1372" customWidth="1"/>
    <col min="12546" max="12546" width="7.140625" style="1372" customWidth="1"/>
    <col min="12547" max="12547" width="8.7109375" style="1372" customWidth="1"/>
    <col min="12548" max="12548" width="9.28515625" style="1372" customWidth="1"/>
    <col min="12549" max="12549" width="7.140625" style="1372" customWidth="1"/>
    <col min="12550" max="12550" width="6.28515625" style="1372" customWidth="1"/>
    <col min="12551" max="12551" width="11.28515625" style="1372" customWidth="1"/>
    <col min="12552" max="12552" width="10.85546875" style="1372" customWidth="1"/>
    <col min="12553" max="12553" width="14" style="1372" customWidth="1"/>
    <col min="12554" max="12554" width="10.28515625" style="1372" customWidth="1"/>
    <col min="12555" max="12556" width="8.28515625" style="1372" customWidth="1"/>
    <col min="12557" max="12557" width="12.42578125" style="1372" customWidth="1"/>
    <col min="12558" max="12559" width="8.28515625" style="1372" customWidth="1"/>
    <col min="12560" max="12560" width="11.140625" style="1372" customWidth="1"/>
    <col min="12561" max="12561" width="8.28515625" style="1372" customWidth="1"/>
    <col min="12562" max="12792" width="10.85546875" style="1372"/>
    <col min="12793" max="12793" width="6.140625" style="1372" customWidth="1"/>
    <col min="12794" max="12794" width="18.42578125" style="1372" customWidth="1"/>
    <col min="12795" max="12795" width="60.42578125" style="1372" customWidth="1"/>
    <col min="12796" max="12796" width="4.85546875" style="1372" customWidth="1"/>
    <col min="12797" max="12797" width="6.140625" style="1372" customWidth="1"/>
    <col min="12798" max="12798" width="5.85546875" style="1372" customWidth="1"/>
    <col min="12799" max="12801" width="7.28515625" style="1372" customWidth="1"/>
    <col min="12802" max="12802" width="7.140625" style="1372" customWidth="1"/>
    <col min="12803" max="12803" width="8.7109375" style="1372" customWidth="1"/>
    <col min="12804" max="12804" width="9.28515625" style="1372" customWidth="1"/>
    <col min="12805" max="12805" width="7.140625" style="1372" customWidth="1"/>
    <col min="12806" max="12806" width="6.28515625" style="1372" customWidth="1"/>
    <col min="12807" max="12807" width="11.28515625" style="1372" customWidth="1"/>
    <col min="12808" max="12808" width="10.85546875" style="1372" customWidth="1"/>
    <col min="12809" max="12809" width="14" style="1372" customWidth="1"/>
    <col min="12810" max="12810" width="10.28515625" style="1372" customWidth="1"/>
    <col min="12811" max="12812" width="8.28515625" style="1372" customWidth="1"/>
    <col min="12813" max="12813" width="12.42578125" style="1372" customWidth="1"/>
    <col min="12814" max="12815" width="8.28515625" style="1372" customWidth="1"/>
    <col min="12816" max="12816" width="11.140625" style="1372" customWidth="1"/>
    <col min="12817" max="12817" width="8.28515625" style="1372" customWidth="1"/>
    <col min="12818" max="13048" width="10.85546875" style="1372"/>
    <col min="13049" max="13049" width="6.140625" style="1372" customWidth="1"/>
    <col min="13050" max="13050" width="18.42578125" style="1372" customWidth="1"/>
    <col min="13051" max="13051" width="60.42578125" style="1372" customWidth="1"/>
    <col min="13052" max="13052" width="4.85546875" style="1372" customWidth="1"/>
    <col min="13053" max="13053" width="6.140625" style="1372" customWidth="1"/>
    <col min="13054" max="13054" width="5.85546875" style="1372" customWidth="1"/>
    <col min="13055" max="13057" width="7.28515625" style="1372" customWidth="1"/>
    <col min="13058" max="13058" width="7.140625" style="1372" customWidth="1"/>
    <col min="13059" max="13059" width="8.7109375" style="1372" customWidth="1"/>
    <col min="13060" max="13060" width="9.28515625" style="1372" customWidth="1"/>
    <col min="13061" max="13061" width="7.140625" style="1372" customWidth="1"/>
    <col min="13062" max="13062" width="6.28515625" style="1372" customWidth="1"/>
    <col min="13063" max="13063" width="11.28515625" style="1372" customWidth="1"/>
    <col min="13064" max="13064" width="10.85546875" style="1372" customWidth="1"/>
    <col min="13065" max="13065" width="14" style="1372" customWidth="1"/>
    <col min="13066" max="13066" width="10.28515625" style="1372" customWidth="1"/>
    <col min="13067" max="13068" width="8.28515625" style="1372" customWidth="1"/>
    <col min="13069" max="13069" width="12.42578125" style="1372" customWidth="1"/>
    <col min="13070" max="13071" width="8.28515625" style="1372" customWidth="1"/>
    <col min="13072" max="13072" width="11.140625" style="1372" customWidth="1"/>
    <col min="13073" max="13073" width="8.28515625" style="1372" customWidth="1"/>
    <col min="13074" max="13304" width="10.85546875" style="1372"/>
    <col min="13305" max="13305" width="6.140625" style="1372" customWidth="1"/>
    <col min="13306" max="13306" width="18.42578125" style="1372" customWidth="1"/>
    <col min="13307" max="13307" width="60.42578125" style="1372" customWidth="1"/>
    <col min="13308" max="13308" width="4.85546875" style="1372" customWidth="1"/>
    <col min="13309" max="13309" width="6.140625" style="1372" customWidth="1"/>
    <col min="13310" max="13310" width="5.85546875" style="1372" customWidth="1"/>
    <col min="13311" max="13313" width="7.28515625" style="1372" customWidth="1"/>
    <col min="13314" max="13314" width="7.140625" style="1372" customWidth="1"/>
    <col min="13315" max="13315" width="8.7109375" style="1372" customWidth="1"/>
    <col min="13316" max="13316" width="9.28515625" style="1372" customWidth="1"/>
    <col min="13317" max="13317" width="7.140625" style="1372" customWidth="1"/>
    <col min="13318" max="13318" width="6.28515625" style="1372" customWidth="1"/>
    <col min="13319" max="13319" width="11.28515625" style="1372" customWidth="1"/>
    <col min="13320" max="13320" width="10.85546875" style="1372" customWidth="1"/>
    <col min="13321" max="13321" width="14" style="1372" customWidth="1"/>
    <col min="13322" max="13322" width="10.28515625" style="1372" customWidth="1"/>
    <col min="13323" max="13324" width="8.28515625" style="1372" customWidth="1"/>
    <col min="13325" max="13325" width="12.42578125" style="1372" customWidth="1"/>
    <col min="13326" max="13327" width="8.28515625" style="1372" customWidth="1"/>
    <col min="13328" max="13328" width="11.140625" style="1372" customWidth="1"/>
    <col min="13329" max="13329" width="8.28515625" style="1372" customWidth="1"/>
    <col min="13330" max="13560" width="10.85546875" style="1372"/>
    <col min="13561" max="13561" width="6.140625" style="1372" customWidth="1"/>
    <col min="13562" max="13562" width="18.42578125" style="1372" customWidth="1"/>
    <col min="13563" max="13563" width="60.42578125" style="1372" customWidth="1"/>
    <col min="13564" max="13564" width="4.85546875" style="1372" customWidth="1"/>
    <col min="13565" max="13565" width="6.140625" style="1372" customWidth="1"/>
    <col min="13566" max="13566" width="5.85546875" style="1372" customWidth="1"/>
    <col min="13567" max="13569" width="7.28515625" style="1372" customWidth="1"/>
    <col min="13570" max="13570" width="7.140625" style="1372" customWidth="1"/>
    <col min="13571" max="13571" width="8.7109375" style="1372" customWidth="1"/>
    <col min="13572" max="13572" width="9.28515625" style="1372" customWidth="1"/>
    <col min="13573" max="13573" width="7.140625" style="1372" customWidth="1"/>
    <col min="13574" max="13574" width="6.28515625" style="1372" customWidth="1"/>
    <col min="13575" max="13575" width="11.28515625" style="1372" customWidth="1"/>
    <col min="13576" max="13576" width="10.85546875" style="1372" customWidth="1"/>
    <col min="13577" max="13577" width="14" style="1372" customWidth="1"/>
    <col min="13578" max="13578" width="10.28515625" style="1372" customWidth="1"/>
    <col min="13579" max="13580" width="8.28515625" style="1372" customWidth="1"/>
    <col min="13581" max="13581" width="12.42578125" style="1372" customWidth="1"/>
    <col min="13582" max="13583" width="8.28515625" style="1372" customWidth="1"/>
    <col min="13584" max="13584" width="11.140625" style="1372" customWidth="1"/>
    <col min="13585" max="13585" width="8.28515625" style="1372" customWidth="1"/>
    <col min="13586" max="13816" width="10.85546875" style="1372"/>
    <col min="13817" max="13817" width="6.140625" style="1372" customWidth="1"/>
    <col min="13818" max="13818" width="18.42578125" style="1372" customWidth="1"/>
    <col min="13819" max="13819" width="60.42578125" style="1372" customWidth="1"/>
    <col min="13820" max="13820" width="4.85546875" style="1372" customWidth="1"/>
    <col min="13821" max="13821" width="6.140625" style="1372" customWidth="1"/>
    <col min="13822" max="13822" width="5.85546875" style="1372" customWidth="1"/>
    <col min="13823" max="13825" width="7.28515625" style="1372" customWidth="1"/>
    <col min="13826" max="13826" width="7.140625" style="1372" customWidth="1"/>
    <col min="13827" max="13827" width="8.7109375" style="1372" customWidth="1"/>
    <col min="13828" max="13828" width="9.28515625" style="1372" customWidth="1"/>
    <col min="13829" max="13829" width="7.140625" style="1372" customWidth="1"/>
    <col min="13830" max="13830" width="6.28515625" style="1372" customWidth="1"/>
    <col min="13831" max="13831" width="11.28515625" style="1372" customWidth="1"/>
    <col min="13832" max="13832" width="10.85546875" style="1372" customWidth="1"/>
    <col min="13833" max="13833" width="14" style="1372" customWidth="1"/>
    <col min="13834" max="13834" width="10.28515625" style="1372" customWidth="1"/>
    <col min="13835" max="13836" width="8.28515625" style="1372" customWidth="1"/>
    <col min="13837" max="13837" width="12.42578125" style="1372" customWidth="1"/>
    <col min="13838" max="13839" width="8.28515625" style="1372" customWidth="1"/>
    <col min="13840" max="13840" width="11.140625" style="1372" customWidth="1"/>
    <col min="13841" max="13841" width="8.28515625" style="1372" customWidth="1"/>
    <col min="13842" max="14072" width="10.85546875" style="1372"/>
    <col min="14073" max="14073" width="6.140625" style="1372" customWidth="1"/>
    <col min="14074" max="14074" width="18.42578125" style="1372" customWidth="1"/>
    <col min="14075" max="14075" width="60.42578125" style="1372" customWidth="1"/>
    <col min="14076" max="14076" width="4.85546875" style="1372" customWidth="1"/>
    <col min="14077" max="14077" width="6.140625" style="1372" customWidth="1"/>
    <col min="14078" max="14078" width="5.85546875" style="1372" customWidth="1"/>
    <col min="14079" max="14081" width="7.28515625" style="1372" customWidth="1"/>
    <col min="14082" max="14082" width="7.140625" style="1372" customWidth="1"/>
    <col min="14083" max="14083" width="8.7109375" style="1372" customWidth="1"/>
    <col min="14084" max="14084" width="9.28515625" style="1372" customWidth="1"/>
    <col min="14085" max="14085" width="7.140625" style="1372" customWidth="1"/>
    <col min="14086" max="14086" width="6.28515625" style="1372" customWidth="1"/>
    <col min="14087" max="14087" width="11.28515625" style="1372" customWidth="1"/>
    <col min="14088" max="14088" width="10.85546875" style="1372" customWidth="1"/>
    <col min="14089" max="14089" width="14" style="1372" customWidth="1"/>
    <col min="14090" max="14090" width="10.28515625" style="1372" customWidth="1"/>
    <col min="14091" max="14092" width="8.28515625" style="1372" customWidth="1"/>
    <col min="14093" max="14093" width="12.42578125" style="1372" customWidth="1"/>
    <col min="14094" max="14095" width="8.28515625" style="1372" customWidth="1"/>
    <col min="14096" max="14096" width="11.140625" style="1372" customWidth="1"/>
    <col min="14097" max="14097" width="8.28515625" style="1372" customWidth="1"/>
    <col min="14098" max="14328" width="10.85546875" style="1372"/>
    <col min="14329" max="14329" width="6.140625" style="1372" customWidth="1"/>
    <col min="14330" max="14330" width="18.42578125" style="1372" customWidth="1"/>
    <col min="14331" max="14331" width="60.42578125" style="1372" customWidth="1"/>
    <col min="14332" max="14332" width="4.85546875" style="1372" customWidth="1"/>
    <col min="14333" max="14333" width="6.140625" style="1372" customWidth="1"/>
    <col min="14334" max="14334" width="5.85546875" style="1372" customWidth="1"/>
    <col min="14335" max="14337" width="7.28515625" style="1372" customWidth="1"/>
    <col min="14338" max="14338" width="7.140625" style="1372" customWidth="1"/>
    <col min="14339" max="14339" width="8.7109375" style="1372" customWidth="1"/>
    <col min="14340" max="14340" width="9.28515625" style="1372" customWidth="1"/>
    <col min="14341" max="14341" width="7.140625" style="1372" customWidth="1"/>
    <col min="14342" max="14342" width="6.28515625" style="1372" customWidth="1"/>
    <col min="14343" max="14343" width="11.28515625" style="1372" customWidth="1"/>
    <col min="14344" max="14344" width="10.85546875" style="1372" customWidth="1"/>
    <col min="14345" max="14345" width="14" style="1372" customWidth="1"/>
    <col min="14346" max="14346" width="10.28515625" style="1372" customWidth="1"/>
    <col min="14347" max="14348" width="8.28515625" style="1372" customWidth="1"/>
    <col min="14349" max="14349" width="12.42578125" style="1372" customWidth="1"/>
    <col min="14350" max="14351" width="8.28515625" style="1372" customWidth="1"/>
    <col min="14352" max="14352" width="11.140625" style="1372" customWidth="1"/>
    <col min="14353" max="14353" width="8.28515625" style="1372" customWidth="1"/>
    <col min="14354" max="14584" width="10.85546875" style="1372"/>
    <col min="14585" max="14585" width="6.140625" style="1372" customWidth="1"/>
    <col min="14586" max="14586" width="18.42578125" style="1372" customWidth="1"/>
    <col min="14587" max="14587" width="60.42578125" style="1372" customWidth="1"/>
    <col min="14588" max="14588" width="4.85546875" style="1372" customWidth="1"/>
    <col min="14589" max="14589" width="6.140625" style="1372" customWidth="1"/>
    <col min="14590" max="14590" width="5.85546875" style="1372" customWidth="1"/>
    <col min="14591" max="14593" width="7.28515625" style="1372" customWidth="1"/>
    <col min="14594" max="14594" width="7.140625" style="1372" customWidth="1"/>
    <col min="14595" max="14595" width="8.7109375" style="1372" customWidth="1"/>
    <col min="14596" max="14596" width="9.28515625" style="1372" customWidth="1"/>
    <col min="14597" max="14597" width="7.140625" style="1372" customWidth="1"/>
    <col min="14598" max="14598" width="6.28515625" style="1372" customWidth="1"/>
    <col min="14599" max="14599" width="11.28515625" style="1372" customWidth="1"/>
    <col min="14600" max="14600" width="10.85546875" style="1372" customWidth="1"/>
    <col min="14601" max="14601" width="14" style="1372" customWidth="1"/>
    <col min="14602" max="14602" width="10.28515625" style="1372" customWidth="1"/>
    <col min="14603" max="14604" width="8.28515625" style="1372" customWidth="1"/>
    <col min="14605" max="14605" width="12.42578125" style="1372" customWidth="1"/>
    <col min="14606" max="14607" width="8.28515625" style="1372" customWidth="1"/>
    <col min="14608" max="14608" width="11.140625" style="1372" customWidth="1"/>
    <col min="14609" max="14609" width="8.28515625" style="1372" customWidth="1"/>
    <col min="14610" max="14840" width="10.85546875" style="1372"/>
    <col min="14841" max="14841" width="6.140625" style="1372" customWidth="1"/>
    <col min="14842" max="14842" width="18.42578125" style="1372" customWidth="1"/>
    <col min="14843" max="14843" width="60.42578125" style="1372" customWidth="1"/>
    <col min="14844" max="14844" width="4.85546875" style="1372" customWidth="1"/>
    <col min="14845" max="14845" width="6.140625" style="1372" customWidth="1"/>
    <col min="14846" max="14846" width="5.85546875" style="1372" customWidth="1"/>
    <col min="14847" max="14849" width="7.28515625" style="1372" customWidth="1"/>
    <col min="14850" max="14850" width="7.140625" style="1372" customWidth="1"/>
    <col min="14851" max="14851" width="8.7109375" style="1372" customWidth="1"/>
    <col min="14852" max="14852" width="9.28515625" style="1372" customWidth="1"/>
    <col min="14853" max="14853" width="7.140625" style="1372" customWidth="1"/>
    <col min="14854" max="14854" width="6.28515625" style="1372" customWidth="1"/>
    <col min="14855" max="14855" width="11.28515625" style="1372" customWidth="1"/>
    <col min="14856" max="14856" width="10.85546875" style="1372" customWidth="1"/>
    <col min="14857" max="14857" width="14" style="1372" customWidth="1"/>
    <col min="14858" max="14858" width="10.28515625" style="1372" customWidth="1"/>
    <col min="14859" max="14860" width="8.28515625" style="1372" customWidth="1"/>
    <col min="14861" max="14861" width="12.42578125" style="1372" customWidth="1"/>
    <col min="14862" max="14863" width="8.28515625" style="1372" customWidth="1"/>
    <col min="14864" max="14864" width="11.140625" style="1372" customWidth="1"/>
    <col min="14865" max="14865" width="8.28515625" style="1372" customWidth="1"/>
    <col min="14866" max="15096" width="10.85546875" style="1372"/>
    <col min="15097" max="15097" width="6.140625" style="1372" customWidth="1"/>
    <col min="15098" max="15098" width="18.42578125" style="1372" customWidth="1"/>
    <col min="15099" max="15099" width="60.42578125" style="1372" customWidth="1"/>
    <col min="15100" max="15100" width="4.85546875" style="1372" customWidth="1"/>
    <col min="15101" max="15101" width="6.140625" style="1372" customWidth="1"/>
    <col min="15102" max="15102" width="5.85546875" style="1372" customWidth="1"/>
    <col min="15103" max="15105" width="7.28515625" style="1372" customWidth="1"/>
    <col min="15106" max="15106" width="7.140625" style="1372" customWidth="1"/>
    <col min="15107" max="15107" width="8.7109375" style="1372" customWidth="1"/>
    <col min="15108" max="15108" width="9.28515625" style="1372" customWidth="1"/>
    <col min="15109" max="15109" width="7.140625" style="1372" customWidth="1"/>
    <col min="15110" max="15110" width="6.28515625" style="1372" customWidth="1"/>
    <col min="15111" max="15111" width="11.28515625" style="1372" customWidth="1"/>
    <col min="15112" max="15112" width="10.85546875" style="1372" customWidth="1"/>
    <col min="15113" max="15113" width="14" style="1372" customWidth="1"/>
    <col min="15114" max="15114" width="10.28515625" style="1372" customWidth="1"/>
    <col min="15115" max="15116" width="8.28515625" style="1372" customWidth="1"/>
    <col min="15117" max="15117" width="12.42578125" style="1372" customWidth="1"/>
    <col min="15118" max="15119" width="8.28515625" style="1372" customWidth="1"/>
    <col min="15120" max="15120" width="11.140625" style="1372" customWidth="1"/>
    <col min="15121" max="15121" width="8.28515625" style="1372" customWidth="1"/>
    <col min="15122" max="15352" width="10.85546875" style="1372"/>
    <col min="15353" max="15353" width="6.140625" style="1372" customWidth="1"/>
    <col min="15354" max="15354" width="18.42578125" style="1372" customWidth="1"/>
    <col min="15355" max="15355" width="60.42578125" style="1372" customWidth="1"/>
    <col min="15356" max="15356" width="4.85546875" style="1372" customWidth="1"/>
    <col min="15357" max="15357" width="6.140625" style="1372" customWidth="1"/>
    <col min="15358" max="15358" width="5.85546875" style="1372" customWidth="1"/>
    <col min="15359" max="15361" width="7.28515625" style="1372" customWidth="1"/>
    <col min="15362" max="15362" width="7.140625" style="1372" customWidth="1"/>
    <col min="15363" max="15363" width="8.7109375" style="1372" customWidth="1"/>
    <col min="15364" max="15364" width="9.28515625" style="1372" customWidth="1"/>
    <col min="15365" max="15365" width="7.140625" style="1372" customWidth="1"/>
    <col min="15366" max="15366" width="6.28515625" style="1372" customWidth="1"/>
    <col min="15367" max="15367" width="11.28515625" style="1372" customWidth="1"/>
    <col min="15368" max="15368" width="10.85546875" style="1372" customWidth="1"/>
    <col min="15369" max="15369" width="14" style="1372" customWidth="1"/>
    <col min="15370" max="15370" width="10.28515625" style="1372" customWidth="1"/>
    <col min="15371" max="15372" width="8.28515625" style="1372" customWidth="1"/>
    <col min="15373" max="15373" width="12.42578125" style="1372" customWidth="1"/>
    <col min="15374" max="15375" width="8.28515625" style="1372" customWidth="1"/>
    <col min="15376" max="15376" width="11.140625" style="1372" customWidth="1"/>
    <col min="15377" max="15377" width="8.28515625" style="1372" customWidth="1"/>
    <col min="15378" max="15608" width="10.85546875" style="1372"/>
    <col min="15609" max="15609" width="6.140625" style="1372" customWidth="1"/>
    <col min="15610" max="15610" width="18.42578125" style="1372" customWidth="1"/>
    <col min="15611" max="15611" width="60.42578125" style="1372" customWidth="1"/>
    <col min="15612" max="15612" width="4.85546875" style="1372" customWidth="1"/>
    <col min="15613" max="15613" width="6.140625" style="1372" customWidth="1"/>
    <col min="15614" max="15614" width="5.85546875" style="1372" customWidth="1"/>
    <col min="15615" max="15617" width="7.28515625" style="1372" customWidth="1"/>
    <col min="15618" max="15618" width="7.140625" style="1372" customWidth="1"/>
    <col min="15619" max="15619" width="8.7109375" style="1372" customWidth="1"/>
    <col min="15620" max="15620" width="9.28515625" style="1372" customWidth="1"/>
    <col min="15621" max="15621" width="7.140625" style="1372" customWidth="1"/>
    <col min="15622" max="15622" width="6.28515625" style="1372" customWidth="1"/>
    <col min="15623" max="15623" width="11.28515625" style="1372" customWidth="1"/>
    <col min="15624" max="15624" width="10.85546875" style="1372" customWidth="1"/>
    <col min="15625" max="15625" width="14" style="1372" customWidth="1"/>
    <col min="15626" max="15626" width="10.28515625" style="1372" customWidth="1"/>
    <col min="15627" max="15628" width="8.28515625" style="1372" customWidth="1"/>
    <col min="15629" max="15629" width="12.42578125" style="1372" customWidth="1"/>
    <col min="15630" max="15631" width="8.28515625" style="1372" customWidth="1"/>
    <col min="15632" max="15632" width="11.140625" style="1372" customWidth="1"/>
    <col min="15633" max="15633" width="8.28515625" style="1372" customWidth="1"/>
    <col min="15634" max="15864" width="10.85546875" style="1372"/>
    <col min="15865" max="15865" width="6.140625" style="1372" customWidth="1"/>
    <col min="15866" max="15866" width="18.42578125" style="1372" customWidth="1"/>
    <col min="15867" max="15867" width="60.42578125" style="1372" customWidth="1"/>
    <col min="15868" max="15868" width="4.85546875" style="1372" customWidth="1"/>
    <col min="15869" max="15869" width="6.140625" style="1372" customWidth="1"/>
    <col min="15870" max="15870" width="5.85546875" style="1372" customWidth="1"/>
    <col min="15871" max="15873" width="7.28515625" style="1372" customWidth="1"/>
    <col min="15874" max="15874" width="7.140625" style="1372" customWidth="1"/>
    <col min="15875" max="15875" width="8.7109375" style="1372" customWidth="1"/>
    <col min="15876" max="15876" width="9.28515625" style="1372" customWidth="1"/>
    <col min="15877" max="15877" width="7.140625" style="1372" customWidth="1"/>
    <col min="15878" max="15878" width="6.28515625" style="1372" customWidth="1"/>
    <col min="15879" max="15879" width="11.28515625" style="1372" customWidth="1"/>
    <col min="15880" max="15880" width="10.85546875" style="1372" customWidth="1"/>
    <col min="15881" max="15881" width="14" style="1372" customWidth="1"/>
    <col min="15882" max="15882" width="10.28515625" style="1372" customWidth="1"/>
    <col min="15883" max="15884" width="8.28515625" style="1372" customWidth="1"/>
    <col min="15885" max="15885" width="12.42578125" style="1372" customWidth="1"/>
    <col min="15886" max="15887" width="8.28515625" style="1372" customWidth="1"/>
    <col min="15888" max="15888" width="11.140625" style="1372" customWidth="1"/>
    <col min="15889" max="15889" width="8.28515625" style="1372" customWidth="1"/>
    <col min="15890" max="16120" width="10.85546875" style="1372"/>
    <col min="16121" max="16121" width="6.140625" style="1372" customWidth="1"/>
    <col min="16122" max="16122" width="18.42578125" style="1372" customWidth="1"/>
    <col min="16123" max="16123" width="60.42578125" style="1372" customWidth="1"/>
    <col min="16124" max="16124" width="4.85546875" style="1372" customWidth="1"/>
    <col min="16125" max="16125" width="6.140625" style="1372" customWidth="1"/>
    <col min="16126" max="16126" width="5.85546875" style="1372" customWidth="1"/>
    <col min="16127" max="16129" width="7.28515625" style="1372" customWidth="1"/>
    <col min="16130" max="16130" width="7.140625" style="1372" customWidth="1"/>
    <col min="16131" max="16131" width="8.7109375" style="1372" customWidth="1"/>
    <col min="16132" max="16132" width="9.28515625" style="1372" customWidth="1"/>
    <col min="16133" max="16133" width="7.140625" style="1372" customWidth="1"/>
    <col min="16134" max="16134" width="6.28515625" style="1372" customWidth="1"/>
    <col min="16135" max="16135" width="11.28515625" style="1372" customWidth="1"/>
    <col min="16136" max="16136" width="10.85546875" style="1372" customWidth="1"/>
    <col min="16137" max="16137" width="14" style="1372" customWidth="1"/>
    <col min="16138" max="16138" width="10.28515625" style="1372" customWidth="1"/>
    <col min="16139" max="16140" width="8.28515625" style="1372" customWidth="1"/>
    <col min="16141" max="16141" width="12.42578125" style="1372" customWidth="1"/>
    <col min="16142" max="16143" width="8.28515625" style="1372" customWidth="1"/>
    <col min="16144" max="16144" width="11.140625" style="1372" customWidth="1"/>
    <col min="16145" max="16145" width="8.28515625" style="1372" customWidth="1"/>
    <col min="16146" max="16384" width="10.85546875" style="1372"/>
  </cols>
  <sheetData>
    <row r="1" spans="1:25" s="1319" customFormat="1" ht="60" customHeight="1" x14ac:dyDescent="0.25">
      <c r="A1" s="1679" t="s">
        <v>0</v>
      </c>
      <c r="B1" s="1679" t="s">
        <v>596</v>
      </c>
      <c r="C1" s="1679" t="s">
        <v>78</v>
      </c>
      <c r="D1" s="1680" t="s">
        <v>35</v>
      </c>
      <c r="E1" s="1680" t="s">
        <v>597</v>
      </c>
      <c r="F1" s="1680" t="s">
        <v>598</v>
      </c>
      <c r="G1" s="1680" t="s">
        <v>36</v>
      </c>
      <c r="H1" s="1679" t="s">
        <v>600</v>
      </c>
      <c r="I1" s="1679"/>
      <c r="J1" s="1679"/>
      <c r="K1" s="1679"/>
      <c r="L1" s="1681" t="s">
        <v>27</v>
      </c>
      <c r="M1" s="1681"/>
      <c r="N1" s="1681"/>
      <c r="O1" s="1681"/>
      <c r="P1" s="1681"/>
      <c r="Q1" s="1681"/>
      <c r="R1" s="1682" t="s">
        <v>8</v>
      </c>
      <c r="S1" s="1682" t="s">
        <v>9</v>
      </c>
      <c r="T1" s="1681" t="s">
        <v>128</v>
      </c>
      <c r="U1" s="1681"/>
      <c r="V1" s="1681" t="s">
        <v>37</v>
      </c>
      <c r="W1" s="1681"/>
      <c r="X1" s="1682" t="s">
        <v>601</v>
      </c>
      <c r="Y1" s="1682" t="s">
        <v>13</v>
      </c>
    </row>
    <row r="2" spans="1:25" s="1319" customFormat="1" ht="39.950000000000003" customHeight="1" x14ac:dyDescent="0.25">
      <c r="A2" s="1679"/>
      <c r="B2" s="1679"/>
      <c r="C2" s="1679"/>
      <c r="D2" s="1680"/>
      <c r="E2" s="1680"/>
      <c r="F2" s="1680"/>
      <c r="G2" s="1680"/>
      <c r="H2" s="1679" t="s">
        <v>79</v>
      </c>
      <c r="I2" s="1679"/>
      <c r="J2" s="1679"/>
      <c r="K2" s="1679"/>
      <c r="L2" s="1683" t="s">
        <v>79</v>
      </c>
      <c r="M2" s="1683"/>
      <c r="N2" s="1683"/>
      <c r="O2" s="1683"/>
      <c r="P2" s="1684" t="s">
        <v>31</v>
      </c>
      <c r="Q2" s="1684" t="s">
        <v>32</v>
      </c>
      <c r="R2" s="1682"/>
      <c r="S2" s="1682"/>
      <c r="T2" s="1682" t="s">
        <v>16</v>
      </c>
      <c r="U2" s="1682" t="s">
        <v>17</v>
      </c>
      <c r="V2" s="1682" t="s">
        <v>602</v>
      </c>
      <c r="W2" s="1682" t="s">
        <v>603</v>
      </c>
      <c r="X2" s="1682"/>
      <c r="Y2" s="1682"/>
    </row>
    <row r="3" spans="1:25" s="1323" customFormat="1" ht="77.25" customHeight="1" x14ac:dyDescent="0.3">
      <c r="A3" s="1679"/>
      <c r="B3" s="1679"/>
      <c r="C3" s="1679"/>
      <c r="D3" s="1680"/>
      <c r="E3" s="1680"/>
      <c r="F3" s="1680"/>
      <c r="G3" s="1680"/>
      <c r="H3" s="1320" t="s">
        <v>24</v>
      </c>
      <c r="I3" s="1321" t="s">
        <v>25</v>
      </c>
      <c r="J3" s="1320" t="s">
        <v>26</v>
      </c>
      <c r="K3" s="1320" t="s">
        <v>604</v>
      </c>
      <c r="L3" s="1322" t="s">
        <v>24</v>
      </c>
      <c r="M3" s="1322" t="s">
        <v>25</v>
      </c>
      <c r="N3" s="1322" t="s">
        <v>26</v>
      </c>
      <c r="O3" s="1322" t="s">
        <v>27</v>
      </c>
      <c r="P3" s="1684"/>
      <c r="Q3" s="1684"/>
      <c r="R3" s="1682"/>
      <c r="S3" s="1682"/>
      <c r="T3" s="1682"/>
      <c r="U3" s="1682"/>
      <c r="V3" s="1682"/>
      <c r="W3" s="1682"/>
      <c r="X3" s="1682"/>
      <c r="Y3" s="1682"/>
    </row>
    <row r="4" spans="1:25" s="1323" customFormat="1" ht="39" customHeight="1" x14ac:dyDescent="0.3">
      <c r="A4" s="1324"/>
      <c r="B4" s="1324"/>
      <c r="C4" s="1388" t="s">
        <v>307</v>
      </c>
      <c r="D4" s="1326"/>
      <c r="E4" s="1327"/>
      <c r="F4" s="1327"/>
      <c r="G4" s="1327"/>
      <c r="H4" s="1320"/>
      <c r="I4" s="1320"/>
      <c r="J4" s="1320"/>
      <c r="K4" s="1320"/>
      <c r="L4" s="1328"/>
      <c r="M4" s="1328"/>
      <c r="N4" s="1328"/>
      <c r="O4" s="1328"/>
      <c r="P4" s="1329"/>
      <c r="Q4" s="1329"/>
      <c r="R4" s="1330"/>
      <c r="S4" s="1330"/>
      <c r="T4" s="1331"/>
      <c r="U4" s="1331"/>
      <c r="V4" s="1331"/>
      <c r="W4" s="1331"/>
      <c r="X4" s="1332"/>
      <c r="Y4" s="1330"/>
    </row>
    <row r="5" spans="1:25" s="1399" customFormat="1" ht="27.75" customHeight="1" x14ac:dyDescent="0.3">
      <c r="A5" s="1393"/>
      <c r="B5" s="1393"/>
      <c r="C5" s="882" t="s">
        <v>605</v>
      </c>
      <c r="D5" s="1394"/>
      <c r="E5" s="1394"/>
      <c r="F5" s="1394"/>
      <c r="G5" s="1394"/>
      <c r="H5" s="1395"/>
      <c r="I5" s="1395"/>
      <c r="J5" s="1395"/>
      <c r="K5" s="1395"/>
      <c r="L5" s="1396"/>
      <c r="M5" s="1396"/>
      <c r="N5" s="1396"/>
      <c r="O5" s="1396"/>
      <c r="P5" s="1397"/>
      <c r="Q5" s="1397"/>
      <c r="R5" s="1398"/>
      <c r="S5" s="1398"/>
      <c r="T5" s="1398"/>
      <c r="U5" s="1398"/>
      <c r="V5" s="1398"/>
      <c r="W5" s="1398"/>
      <c r="X5" s="1398"/>
      <c r="Y5" s="1398"/>
    </row>
    <row r="6" spans="1:25" s="1323" customFormat="1" ht="26.45" customHeight="1" x14ac:dyDescent="0.3">
      <c r="A6" s="1324"/>
      <c r="B6" s="1324"/>
      <c r="C6" s="1325" t="s">
        <v>1101</v>
      </c>
      <c r="D6" s="1326"/>
      <c r="E6" s="1327"/>
      <c r="F6" s="1327"/>
      <c r="G6" s="1327"/>
      <c r="H6" s="1320"/>
      <c r="I6" s="1320"/>
      <c r="J6" s="1320"/>
      <c r="K6" s="1320"/>
      <c r="L6" s="1328"/>
      <c r="M6" s="1328"/>
      <c r="N6" s="1328"/>
      <c r="O6" s="1328"/>
      <c r="P6" s="1329"/>
      <c r="Q6" s="1329"/>
      <c r="R6" s="1330"/>
      <c r="S6" s="1330"/>
      <c r="T6" s="1331"/>
      <c r="U6" s="1331"/>
      <c r="V6" s="1331"/>
      <c r="W6" s="1331"/>
      <c r="X6" s="1332"/>
      <c r="Y6" s="1330"/>
    </row>
    <row r="7" spans="1:25" s="1343" customFormat="1" ht="18.75" customHeight="1" x14ac:dyDescent="0.3">
      <c r="A7" s="1333"/>
      <c r="B7" s="1333"/>
      <c r="C7" s="1334" t="s">
        <v>1122</v>
      </c>
      <c r="D7" s="1335"/>
      <c r="E7" s="1336"/>
      <c r="F7" s="1336"/>
      <c r="G7" s="1336"/>
      <c r="H7" s="1337"/>
      <c r="I7" s="1337"/>
      <c r="J7" s="1337"/>
      <c r="K7" s="1337"/>
      <c r="L7" s="1338"/>
      <c r="M7" s="1338"/>
      <c r="N7" s="1338"/>
      <c r="O7" s="1338"/>
      <c r="P7" s="1339"/>
      <c r="Q7" s="1339"/>
      <c r="R7" s="1340"/>
      <c r="S7" s="1340"/>
      <c r="T7" s="1341"/>
      <c r="U7" s="1341"/>
      <c r="V7" s="1341"/>
      <c r="W7" s="1341"/>
      <c r="X7" s="1342"/>
      <c r="Y7" s="1340"/>
    </row>
    <row r="8" spans="1:25" s="1347" customFormat="1" ht="30" customHeight="1" x14ac:dyDescent="0.3">
      <c r="A8" s="1320">
        <v>45</v>
      </c>
      <c r="B8" s="1322" t="s">
        <v>1102</v>
      </c>
      <c r="C8" s="1326" t="s">
        <v>1103</v>
      </c>
      <c r="D8" s="1326" t="s">
        <v>29</v>
      </c>
      <c r="E8" s="1320">
        <v>1</v>
      </c>
      <c r="F8" s="1320">
        <v>77</v>
      </c>
      <c r="G8" s="1320"/>
      <c r="H8" s="1320"/>
      <c r="I8" s="1320"/>
      <c r="J8" s="1320">
        <v>128</v>
      </c>
      <c r="K8" s="1320">
        <v>128</v>
      </c>
      <c r="L8" s="1322"/>
      <c r="M8" s="1322"/>
      <c r="N8" s="1320">
        <v>128</v>
      </c>
      <c r="O8" s="1320">
        <v>128</v>
      </c>
      <c r="P8" s="1344">
        <f t="shared" ref="P8:P14" si="0">SUM((O8/W8)*V8)/1000</f>
        <v>0.05</v>
      </c>
      <c r="Q8" s="1345">
        <f t="shared" ref="Q8:Q14" si="1">SUM(O8*X8)/1000</f>
        <v>4.224E-2</v>
      </c>
      <c r="R8" s="1331"/>
      <c r="S8" s="1331"/>
      <c r="T8" s="1331"/>
      <c r="U8" s="1331"/>
      <c r="V8" s="1331">
        <v>25</v>
      </c>
      <c r="W8" s="1331">
        <v>64</v>
      </c>
      <c r="X8" s="1331">
        <v>0.33</v>
      </c>
      <c r="Y8" s="1346"/>
    </row>
    <row r="9" spans="1:25" s="1347" customFormat="1" ht="30" customHeight="1" x14ac:dyDescent="0.3">
      <c r="A9" s="1320">
        <v>46</v>
      </c>
      <c r="B9" s="1322" t="s">
        <v>1102</v>
      </c>
      <c r="C9" s="1326" t="s">
        <v>1103</v>
      </c>
      <c r="D9" s="1326" t="s">
        <v>29</v>
      </c>
      <c r="E9" s="1320">
        <v>2</v>
      </c>
      <c r="F9" s="1320">
        <v>85</v>
      </c>
      <c r="G9" s="1320"/>
      <c r="H9" s="1320"/>
      <c r="I9" s="1320"/>
      <c r="J9" s="1320">
        <v>75</v>
      </c>
      <c r="K9" s="1320">
        <v>75</v>
      </c>
      <c r="L9" s="1322"/>
      <c r="M9" s="1322"/>
      <c r="N9" s="1320">
        <v>75</v>
      </c>
      <c r="O9" s="1320">
        <v>75</v>
      </c>
      <c r="P9" s="1344">
        <f t="shared" si="0"/>
        <v>2.9296875E-2</v>
      </c>
      <c r="Q9" s="1345">
        <f t="shared" si="1"/>
        <v>2.4750000000000001E-2</v>
      </c>
      <c r="R9" s="1331"/>
      <c r="S9" s="1331"/>
      <c r="T9" s="1331"/>
      <c r="U9" s="1331"/>
      <c r="V9" s="1331">
        <v>25</v>
      </c>
      <c r="W9" s="1331">
        <v>64</v>
      </c>
      <c r="X9" s="1331">
        <v>0.33</v>
      </c>
      <c r="Y9" s="1346"/>
    </row>
    <row r="10" spans="1:25" s="1347" customFormat="1" ht="30" customHeight="1" x14ac:dyDescent="0.3">
      <c r="A10" s="1320">
        <v>47</v>
      </c>
      <c r="B10" s="1322"/>
      <c r="C10" s="1326" t="s">
        <v>1104</v>
      </c>
      <c r="D10" s="1326" t="s">
        <v>29</v>
      </c>
      <c r="E10" s="1320">
        <v>2</v>
      </c>
      <c r="F10" s="1320">
        <v>80</v>
      </c>
      <c r="G10" s="1320"/>
      <c r="H10" s="1320"/>
      <c r="I10" s="1320"/>
      <c r="J10" s="1320">
        <v>150</v>
      </c>
      <c r="K10" s="1320">
        <v>150</v>
      </c>
      <c r="L10" s="1322"/>
      <c r="M10" s="1322"/>
      <c r="N10" s="1320">
        <v>150</v>
      </c>
      <c r="O10" s="1320">
        <v>150</v>
      </c>
      <c r="P10" s="1344">
        <f t="shared" si="0"/>
        <v>0.2</v>
      </c>
      <c r="Q10" s="1345">
        <f t="shared" si="1"/>
        <v>5.2499999999999998E-2</v>
      </c>
      <c r="R10" s="1331"/>
      <c r="S10" s="1331"/>
      <c r="T10" s="1331"/>
      <c r="U10" s="1331"/>
      <c r="V10" s="1331">
        <v>40</v>
      </c>
      <c r="W10" s="1331">
        <v>30</v>
      </c>
      <c r="X10" s="1331">
        <v>0.35</v>
      </c>
      <c r="Y10" s="1346"/>
    </row>
    <row r="11" spans="1:25" s="1347" customFormat="1" ht="30" customHeight="1" x14ac:dyDescent="0.3">
      <c r="A11" s="1320">
        <v>48</v>
      </c>
      <c r="B11" s="1322" t="s">
        <v>958</v>
      </c>
      <c r="C11" s="1326" t="s">
        <v>1105</v>
      </c>
      <c r="D11" s="1326" t="s">
        <v>29</v>
      </c>
      <c r="E11" s="1320">
        <v>4</v>
      </c>
      <c r="F11" s="1320">
        <v>84</v>
      </c>
      <c r="G11" s="1320" t="s">
        <v>111</v>
      </c>
      <c r="H11" s="1320"/>
      <c r="I11" s="1320"/>
      <c r="J11" s="1320">
        <v>54</v>
      </c>
      <c r="K11" s="1320">
        <v>54</v>
      </c>
      <c r="L11" s="1322"/>
      <c r="M11" s="1322"/>
      <c r="N11" s="1320">
        <v>54</v>
      </c>
      <c r="O11" s="1320">
        <v>54</v>
      </c>
      <c r="P11" s="1344">
        <f t="shared" si="0"/>
        <v>9.7200000000000009E-2</v>
      </c>
      <c r="Q11" s="1345">
        <f t="shared" si="1"/>
        <v>3.2399999999999998E-2</v>
      </c>
      <c r="R11" s="1331"/>
      <c r="S11" s="1331"/>
      <c r="T11" s="1331"/>
      <c r="U11" s="1331"/>
      <c r="V11" s="1331">
        <v>45</v>
      </c>
      <c r="W11" s="1331">
        <v>25</v>
      </c>
      <c r="X11" s="1331">
        <v>0.6</v>
      </c>
      <c r="Y11" s="1346"/>
    </row>
    <row r="12" spans="1:25" s="1347" customFormat="1" ht="30" customHeight="1" x14ac:dyDescent="0.3">
      <c r="A12" s="1320"/>
      <c r="B12" s="1348" t="s">
        <v>958</v>
      </c>
      <c r="C12" s="1349" t="s">
        <v>1105</v>
      </c>
      <c r="D12" s="1349" t="s">
        <v>29</v>
      </c>
      <c r="E12" s="1350">
        <v>3</v>
      </c>
      <c r="F12" s="1350">
        <v>88</v>
      </c>
      <c r="G12" s="1350" t="s">
        <v>111</v>
      </c>
      <c r="H12" s="1320"/>
      <c r="I12" s="1320"/>
      <c r="J12" s="1320">
        <v>348</v>
      </c>
      <c r="K12" s="1320">
        <v>348</v>
      </c>
      <c r="L12" s="1322"/>
      <c r="M12" s="1322"/>
      <c r="N12" s="1320">
        <v>348</v>
      </c>
      <c r="O12" s="1320">
        <v>348</v>
      </c>
      <c r="P12" s="1344">
        <f t="shared" si="0"/>
        <v>0.62639999999999996</v>
      </c>
      <c r="Q12" s="1345">
        <f t="shared" si="1"/>
        <v>0.20879999999999999</v>
      </c>
      <c r="R12" s="1331"/>
      <c r="S12" s="1331"/>
      <c r="T12" s="1331"/>
      <c r="U12" s="1331"/>
      <c r="V12" s="1331">
        <v>45</v>
      </c>
      <c r="W12" s="1331">
        <v>25</v>
      </c>
      <c r="X12" s="1331">
        <v>0.6</v>
      </c>
      <c r="Y12" s="1346"/>
    </row>
    <row r="13" spans="1:25" s="1347" customFormat="1" ht="30" customHeight="1" x14ac:dyDescent="0.3">
      <c r="A13" s="1320">
        <v>62</v>
      </c>
      <c r="B13" s="1322" t="s">
        <v>1106</v>
      </c>
      <c r="C13" s="1351" t="s">
        <v>1107</v>
      </c>
      <c r="D13" s="1326" t="s">
        <v>29</v>
      </c>
      <c r="E13" s="1320">
        <v>8</v>
      </c>
      <c r="F13" s="1320">
        <v>78</v>
      </c>
      <c r="G13" s="1320"/>
      <c r="H13" s="1320"/>
      <c r="I13" s="1320"/>
      <c r="J13" s="1320">
        <v>216</v>
      </c>
      <c r="K13" s="1320">
        <v>216</v>
      </c>
      <c r="L13" s="1352">
        <f>SUM(H13)</f>
        <v>0</v>
      </c>
      <c r="M13" s="1352">
        <f>SUM(I13)</f>
        <v>0</v>
      </c>
      <c r="N13" s="1320">
        <v>216</v>
      </c>
      <c r="O13" s="1320">
        <v>216</v>
      </c>
      <c r="P13" s="1344">
        <f t="shared" si="0"/>
        <v>1.4850000000000001</v>
      </c>
      <c r="Q13" s="1345">
        <f t="shared" si="1"/>
        <v>1.0367999999999999</v>
      </c>
      <c r="R13" s="1353"/>
      <c r="S13" s="1331"/>
      <c r="T13" s="1353"/>
      <c r="U13" s="1331"/>
      <c r="V13" s="1331">
        <v>55</v>
      </c>
      <c r="W13" s="1331">
        <v>8</v>
      </c>
      <c r="X13" s="1331">
        <v>4.8</v>
      </c>
      <c r="Y13" s="1346"/>
    </row>
    <row r="14" spans="1:25" s="1347" customFormat="1" ht="30" customHeight="1" x14ac:dyDescent="0.3">
      <c r="A14" s="1320">
        <v>63</v>
      </c>
      <c r="B14" s="1322" t="s">
        <v>1106</v>
      </c>
      <c r="C14" s="1351" t="s">
        <v>1107</v>
      </c>
      <c r="D14" s="1326" t="s">
        <v>29</v>
      </c>
      <c r="E14" s="1320">
        <v>13</v>
      </c>
      <c r="F14" s="1320">
        <v>78</v>
      </c>
      <c r="G14" s="1320"/>
      <c r="H14" s="1320"/>
      <c r="I14" s="1320"/>
      <c r="J14" s="1320">
        <v>280</v>
      </c>
      <c r="K14" s="1320">
        <v>280</v>
      </c>
      <c r="L14" s="1352">
        <f>SUM(H14)</f>
        <v>0</v>
      </c>
      <c r="M14" s="1352">
        <f>SUM(I14)</f>
        <v>0</v>
      </c>
      <c r="N14" s="1320">
        <v>280</v>
      </c>
      <c r="O14" s="1320">
        <v>280</v>
      </c>
      <c r="P14" s="1344">
        <f t="shared" si="0"/>
        <v>1.925</v>
      </c>
      <c r="Q14" s="1345">
        <f t="shared" si="1"/>
        <v>1.3440000000000001</v>
      </c>
      <c r="R14" s="1353"/>
      <c r="S14" s="1331"/>
      <c r="T14" s="1353"/>
      <c r="U14" s="1331"/>
      <c r="V14" s="1331">
        <v>55</v>
      </c>
      <c r="W14" s="1331">
        <v>8</v>
      </c>
      <c r="X14" s="1331">
        <v>4.8</v>
      </c>
      <c r="Y14" s="1346"/>
    </row>
    <row r="15" spans="1:25" s="1343" customFormat="1" ht="25.15" customHeight="1" x14ac:dyDescent="0.3">
      <c r="A15" s="1337"/>
      <c r="B15" s="1354"/>
      <c r="C15" s="1334" t="s">
        <v>1125</v>
      </c>
      <c r="D15" s="1335"/>
      <c r="E15" s="1355"/>
      <c r="F15" s="1337"/>
      <c r="G15" s="1337"/>
      <c r="H15" s="1337"/>
      <c r="I15" s="1337"/>
      <c r="J15" s="1337"/>
      <c r="K15" s="1337"/>
      <c r="L15" s="1338"/>
      <c r="M15" s="1338"/>
      <c r="N15" s="1354"/>
      <c r="O15" s="1354"/>
      <c r="P15" s="1356"/>
      <c r="Q15" s="1357"/>
      <c r="R15" s="1358"/>
      <c r="S15" s="1341"/>
      <c r="T15" s="1358"/>
      <c r="U15" s="1341"/>
      <c r="V15" s="1341"/>
      <c r="W15" s="1341"/>
      <c r="X15" s="1342"/>
      <c r="Y15" s="1340"/>
    </row>
    <row r="16" spans="1:25" s="1347" customFormat="1" ht="22.15" customHeight="1" x14ac:dyDescent="0.3">
      <c r="A16" s="1320">
        <v>1</v>
      </c>
      <c r="B16" s="1322" t="s">
        <v>1108</v>
      </c>
      <c r="C16" s="1359" t="s">
        <v>1109</v>
      </c>
      <c r="D16" s="1326" t="s">
        <v>29</v>
      </c>
      <c r="E16" s="1320">
        <v>8</v>
      </c>
      <c r="F16" s="1320">
        <v>77</v>
      </c>
      <c r="G16" s="1320">
        <v>606</v>
      </c>
      <c r="H16" s="1320">
        <v>2684</v>
      </c>
      <c r="I16" s="1320"/>
      <c r="J16" s="1320"/>
      <c r="K16" s="1320">
        <v>2684</v>
      </c>
      <c r="L16" s="1352">
        <f>SUM(H16)</f>
        <v>2684</v>
      </c>
      <c r="M16" s="1352"/>
      <c r="N16" s="1322"/>
      <c r="O16" s="1322">
        <f>SUM(L16+M16+N16)</f>
        <v>2684</v>
      </c>
      <c r="P16" s="1360">
        <f>SUM((O16/W16)*V16)/1000</f>
        <v>1.22</v>
      </c>
      <c r="Q16" s="1361">
        <f>SUM(O16*X16)/1000</f>
        <v>0.85887999999999998</v>
      </c>
      <c r="R16" s="1331" t="s">
        <v>103</v>
      </c>
      <c r="S16" s="1331"/>
      <c r="T16" s="1353"/>
      <c r="U16" s="1331"/>
      <c r="V16" s="1331" t="s">
        <v>249</v>
      </c>
      <c r="W16" s="1331" t="s">
        <v>1110</v>
      </c>
      <c r="X16" s="1331">
        <v>0.32</v>
      </c>
      <c r="Y16" s="1362"/>
    </row>
    <row r="17" spans="1:25" s="1347" customFormat="1" ht="22.15" customHeight="1" x14ac:dyDescent="0.3">
      <c r="A17" s="1320">
        <v>2</v>
      </c>
      <c r="B17" s="1322" t="s">
        <v>1108</v>
      </c>
      <c r="C17" s="1359" t="s">
        <v>1109</v>
      </c>
      <c r="D17" s="1326" t="s">
        <v>29</v>
      </c>
      <c r="E17" s="1320">
        <v>13</v>
      </c>
      <c r="F17" s="1320">
        <v>78</v>
      </c>
      <c r="G17" s="1320"/>
      <c r="H17" s="1320">
        <v>1848</v>
      </c>
      <c r="I17" s="1320"/>
      <c r="J17" s="1320"/>
      <c r="K17" s="1320">
        <v>1848</v>
      </c>
      <c r="L17" s="1352">
        <f t="shared" ref="L17:L35" si="2">SUM(H17)</f>
        <v>1848</v>
      </c>
      <c r="M17" s="1352"/>
      <c r="N17" s="1322"/>
      <c r="O17" s="1322">
        <f t="shared" ref="O17:O41" si="3">SUM(L17+M17+N17)</f>
        <v>1848</v>
      </c>
      <c r="P17" s="1360">
        <f t="shared" ref="P17:P41" si="4">SUM((O17/W17)*V17)/1000</f>
        <v>0.84</v>
      </c>
      <c r="Q17" s="1361">
        <f>SUM(O17*X17)/1000</f>
        <v>0.59136</v>
      </c>
      <c r="R17" s="1331" t="s">
        <v>103</v>
      </c>
      <c r="S17" s="1331"/>
      <c r="T17" s="1353"/>
      <c r="U17" s="1331"/>
      <c r="V17" s="1331">
        <v>60</v>
      </c>
      <c r="W17" s="1331">
        <v>132</v>
      </c>
      <c r="X17" s="1331">
        <v>0.32</v>
      </c>
      <c r="Y17" s="1362"/>
    </row>
    <row r="18" spans="1:25" s="1347" customFormat="1" ht="22.15" customHeight="1" x14ac:dyDescent="0.3">
      <c r="A18" s="1320">
        <v>3</v>
      </c>
      <c r="B18" s="1322" t="s">
        <v>1111</v>
      </c>
      <c r="C18" s="1359" t="s">
        <v>1112</v>
      </c>
      <c r="D18" s="1326" t="s">
        <v>29</v>
      </c>
      <c r="E18" s="1320">
        <v>0</v>
      </c>
      <c r="F18" s="1320">
        <v>0</v>
      </c>
      <c r="G18" s="1320">
        <v>0</v>
      </c>
      <c r="H18" s="1320">
        <v>1759</v>
      </c>
      <c r="I18" s="1320"/>
      <c r="J18" s="1320"/>
      <c r="K18" s="1320">
        <v>1759</v>
      </c>
      <c r="L18" s="1352">
        <f t="shared" si="2"/>
        <v>1759</v>
      </c>
      <c r="M18" s="1352"/>
      <c r="N18" s="1322"/>
      <c r="O18" s="1322">
        <f t="shared" si="3"/>
        <v>1759</v>
      </c>
      <c r="P18" s="1360">
        <f t="shared" si="4"/>
        <v>0.79954545454545467</v>
      </c>
      <c r="Q18" s="1361">
        <f t="shared" ref="Q18:Q41" si="5">SUM(O18*X18)/1000</f>
        <v>0.56288000000000005</v>
      </c>
      <c r="R18" s="1331" t="s">
        <v>103</v>
      </c>
      <c r="S18" s="1331" t="s">
        <v>1113</v>
      </c>
      <c r="T18" s="1353"/>
      <c r="U18" s="1331"/>
      <c r="V18" s="1331">
        <v>60</v>
      </c>
      <c r="W18" s="1331">
        <v>132</v>
      </c>
      <c r="X18" s="1331">
        <v>0.32</v>
      </c>
      <c r="Y18" s="1362"/>
    </row>
    <row r="19" spans="1:25" s="1347" customFormat="1" ht="22.15" customHeight="1" x14ac:dyDescent="0.3">
      <c r="A19" s="1320">
        <v>4</v>
      </c>
      <c r="B19" s="1322" t="s">
        <v>1111</v>
      </c>
      <c r="C19" s="1359" t="s">
        <v>1114</v>
      </c>
      <c r="D19" s="1326" t="s">
        <v>29</v>
      </c>
      <c r="E19" s="1320">
        <v>3</v>
      </c>
      <c r="F19" s="1320">
        <v>77</v>
      </c>
      <c r="G19" s="1320">
        <v>184</v>
      </c>
      <c r="H19" s="1320">
        <v>132</v>
      </c>
      <c r="I19" s="1320"/>
      <c r="J19" s="1320"/>
      <c r="K19" s="1320">
        <v>132</v>
      </c>
      <c r="L19" s="1352">
        <f t="shared" si="2"/>
        <v>132</v>
      </c>
      <c r="M19" s="1352"/>
      <c r="N19" s="1322"/>
      <c r="O19" s="1322">
        <f t="shared" si="3"/>
        <v>132</v>
      </c>
      <c r="P19" s="1360">
        <f t="shared" si="4"/>
        <v>0.06</v>
      </c>
      <c r="Q19" s="1361">
        <f t="shared" si="5"/>
        <v>4.224E-2</v>
      </c>
      <c r="R19" s="1331" t="s">
        <v>103</v>
      </c>
      <c r="S19" s="1331" t="s">
        <v>1113</v>
      </c>
      <c r="T19" s="1353"/>
      <c r="U19" s="1331"/>
      <c r="V19" s="1331">
        <v>60</v>
      </c>
      <c r="W19" s="1331">
        <v>132</v>
      </c>
      <c r="X19" s="1331">
        <v>0.32</v>
      </c>
      <c r="Y19" s="1362"/>
    </row>
    <row r="20" spans="1:25" s="1347" customFormat="1" ht="22.15" customHeight="1" x14ac:dyDescent="0.3">
      <c r="A20" s="1320">
        <v>5</v>
      </c>
      <c r="B20" s="1322" t="s">
        <v>1111</v>
      </c>
      <c r="C20" s="1359" t="s">
        <v>1115</v>
      </c>
      <c r="D20" s="1326" t="s">
        <v>29</v>
      </c>
      <c r="E20" s="1320">
        <v>4</v>
      </c>
      <c r="F20" s="1320">
        <v>77</v>
      </c>
      <c r="G20" s="1320">
        <v>184</v>
      </c>
      <c r="H20" s="1320">
        <v>132</v>
      </c>
      <c r="I20" s="1320"/>
      <c r="J20" s="1320"/>
      <c r="K20" s="1320">
        <v>132</v>
      </c>
      <c r="L20" s="1352">
        <f t="shared" si="2"/>
        <v>132</v>
      </c>
      <c r="M20" s="1352"/>
      <c r="N20" s="1322"/>
      <c r="O20" s="1322">
        <f t="shared" si="3"/>
        <v>132</v>
      </c>
      <c r="P20" s="1360">
        <f t="shared" si="4"/>
        <v>0.06</v>
      </c>
      <c r="Q20" s="1361">
        <f t="shared" si="5"/>
        <v>4.224E-2</v>
      </c>
      <c r="R20" s="1331" t="s">
        <v>103</v>
      </c>
      <c r="S20" s="1331" t="s">
        <v>1113</v>
      </c>
      <c r="T20" s="1353"/>
      <c r="U20" s="1331"/>
      <c r="V20" s="1331">
        <v>60</v>
      </c>
      <c r="W20" s="1331">
        <v>132</v>
      </c>
      <c r="X20" s="1331">
        <v>0.32</v>
      </c>
      <c r="Y20" s="1362"/>
    </row>
    <row r="21" spans="1:25" s="1347" customFormat="1" ht="22.15" customHeight="1" x14ac:dyDescent="0.3">
      <c r="A21" s="1320">
        <v>6</v>
      </c>
      <c r="B21" s="1322" t="s">
        <v>1111</v>
      </c>
      <c r="C21" s="1359" t="s">
        <v>1114</v>
      </c>
      <c r="D21" s="1326" t="s">
        <v>29</v>
      </c>
      <c r="E21" s="1320">
        <v>14</v>
      </c>
      <c r="F21" s="1320">
        <v>77</v>
      </c>
      <c r="G21" s="1320">
        <v>184</v>
      </c>
      <c r="H21" s="1320">
        <v>1056</v>
      </c>
      <c r="I21" s="1320"/>
      <c r="J21" s="1320"/>
      <c r="K21" s="1320">
        <v>1056</v>
      </c>
      <c r="L21" s="1352">
        <f t="shared" si="2"/>
        <v>1056</v>
      </c>
      <c r="M21" s="1352"/>
      <c r="N21" s="1322"/>
      <c r="O21" s="1322">
        <f t="shared" si="3"/>
        <v>1056</v>
      </c>
      <c r="P21" s="1360">
        <f t="shared" si="4"/>
        <v>0.48</v>
      </c>
      <c r="Q21" s="1361">
        <f t="shared" si="5"/>
        <v>0.33792</v>
      </c>
      <c r="R21" s="1331" t="s">
        <v>103</v>
      </c>
      <c r="S21" s="1331" t="s">
        <v>1113</v>
      </c>
      <c r="T21" s="1353"/>
      <c r="U21" s="1331"/>
      <c r="V21" s="1331">
        <v>60</v>
      </c>
      <c r="W21" s="1331">
        <v>132</v>
      </c>
      <c r="X21" s="1331">
        <v>0.32</v>
      </c>
      <c r="Y21" s="1362"/>
    </row>
    <row r="22" spans="1:25" s="1347" customFormat="1" ht="22.15" customHeight="1" x14ac:dyDescent="0.3">
      <c r="A22" s="1320">
        <v>7</v>
      </c>
      <c r="B22" s="1322" t="s">
        <v>1111</v>
      </c>
      <c r="C22" s="1359" t="s">
        <v>1115</v>
      </c>
      <c r="D22" s="1326" t="s">
        <v>29</v>
      </c>
      <c r="E22" s="1320">
        <v>15</v>
      </c>
      <c r="F22" s="1320">
        <v>77</v>
      </c>
      <c r="G22" s="1320">
        <v>184</v>
      </c>
      <c r="H22" s="1320">
        <v>132</v>
      </c>
      <c r="I22" s="1320"/>
      <c r="J22" s="1320"/>
      <c r="K22" s="1320">
        <v>132</v>
      </c>
      <c r="L22" s="1352">
        <f t="shared" si="2"/>
        <v>132</v>
      </c>
      <c r="M22" s="1352"/>
      <c r="N22" s="1322"/>
      <c r="O22" s="1322">
        <f t="shared" si="3"/>
        <v>132</v>
      </c>
      <c r="P22" s="1360">
        <f t="shared" si="4"/>
        <v>0.06</v>
      </c>
      <c r="Q22" s="1361">
        <f t="shared" si="5"/>
        <v>4.224E-2</v>
      </c>
      <c r="R22" s="1331" t="s">
        <v>103</v>
      </c>
      <c r="S22" s="1331" t="s">
        <v>1113</v>
      </c>
      <c r="T22" s="1353"/>
      <c r="U22" s="1331"/>
      <c r="V22" s="1331">
        <v>60</v>
      </c>
      <c r="W22" s="1331">
        <v>132</v>
      </c>
      <c r="X22" s="1331">
        <v>0.32</v>
      </c>
      <c r="Y22" s="1362"/>
    </row>
    <row r="23" spans="1:25" s="1347" customFormat="1" ht="22.15" customHeight="1" x14ac:dyDescent="0.3">
      <c r="A23" s="1320">
        <v>8</v>
      </c>
      <c r="B23" s="1322" t="s">
        <v>1111</v>
      </c>
      <c r="C23" s="1359" t="s">
        <v>1115</v>
      </c>
      <c r="D23" s="1326" t="s">
        <v>29</v>
      </c>
      <c r="E23" s="1320">
        <v>49</v>
      </c>
      <c r="F23" s="1320">
        <v>78</v>
      </c>
      <c r="G23" s="1320">
        <v>184</v>
      </c>
      <c r="H23" s="1320">
        <v>1056</v>
      </c>
      <c r="I23" s="1320"/>
      <c r="J23" s="1320"/>
      <c r="K23" s="1320">
        <v>1056</v>
      </c>
      <c r="L23" s="1352">
        <f t="shared" si="2"/>
        <v>1056</v>
      </c>
      <c r="M23" s="1352"/>
      <c r="N23" s="1322"/>
      <c r="O23" s="1322">
        <f t="shared" si="3"/>
        <v>1056</v>
      </c>
      <c r="P23" s="1360">
        <f t="shared" si="4"/>
        <v>0.48</v>
      </c>
      <c r="Q23" s="1361">
        <f t="shared" si="5"/>
        <v>0.33792</v>
      </c>
      <c r="R23" s="1331" t="s">
        <v>103</v>
      </c>
      <c r="S23" s="1331" t="s">
        <v>1113</v>
      </c>
      <c r="T23" s="1353"/>
      <c r="U23" s="1331"/>
      <c r="V23" s="1331">
        <v>60</v>
      </c>
      <c r="W23" s="1331">
        <v>132</v>
      </c>
      <c r="X23" s="1331">
        <v>0.32</v>
      </c>
      <c r="Y23" s="1362"/>
    </row>
    <row r="24" spans="1:25" s="1347" customFormat="1" ht="22.15" customHeight="1" x14ac:dyDescent="0.3">
      <c r="A24" s="1320">
        <v>9</v>
      </c>
      <c r="B24" s="1322" t="s">
        <v>1111</v>
      </c>
      <c r="C24" s="1359" t="s">
        <v>1115</v>
      </c>
      <c r="D24" s="1326" t="s">
        <v>29</v>
      </c>
      <c r="E24" s="1320">
        <v>53</v>
      </c>
      <c r="F24" s="1320">
        <v>78</v>
      </c>
      <c r="G24" s="1320">
        <v>184</v>
      </c>
      <c r="H24" s="1320">
        <v>396</v>
      </c>
      <c r="I24" s="1320"/>
      <c r="J24" s="1320"/>
      <c r="K24" s="1320">
        <v>396</v>
      </c>
      <c r="L24" s="1352">
        <f t="shared" si="2"/>
        <v>396</v>
      </c>
      <c r="M24" s="1352"/>
      <c r="N24" s="1322"/>
      <c r="O24" s="1322">
        <f t="shared" si="3"/>
        <v>396</v>
      </c>
      <c r="P24" s="1360">
        <f t="shared" si="4"/>
        <v>0.18</v>
      </c>
      <c r="Q24" s="1361">
        <f t="shared" si="5"/>
        <v>0.12672</v>
      </c>
      <c r="R24" s="1331" t="s">
        <v>103</v>
      </c>
      <c r="S24" s="1331" t="s">
        <v>1113</v>
      </c>
      <c r="T24" s="1353"/>
      <c r="U24" s="1331"/>
      <c r="V24" s="1331">
        <v>60</v>
      </c>
      <c r="W24" s="1331">
        <v>132</v>
      </c>
      <c r="X24" s="1331">
        <v>0.32</v>
      </c>
      <c r="Y24" s="1362"/>
    </row>
    <row r="25" spans="1:25" s="1347" customFormat="1" ht="22.15" customHeight="1" x14ac:dyDescent="0.3">
      <c r="A25" s="1320">
        <v>10</v>
      </c>
      <c r="B25" s="1322" t="s">
        <v>1111</v>
      </c>
      <c r="C25" s="1359" t="s">
        <v>1115</v>
      </c>
      <c r="D25" s="1326" t="s">
        <v>29</v>
      </c>
      <c r="E25" s="1320">
        <v>201</v>
      </c>
      <c r="F25" s="1320">
        <v>81</v>
      </c>
      <c r="G25" s="1320">
        <v>184</v>
      </c>
      <c r="H25" s="1320">
        <v>924</v>
      </c>
      <c r="I25" s="1320"/>
      <c r="J25" s="1320"/>
      <c r="K25" s="1320">
        <v>924</v>
      </c>
      <c r="L25" s="1352">
        <f t="shared" si="2"/>
        <v>924</v>
      </c>
      <c r="M25" s="1352"/>
      <c r="N25" s="1322"/>
      <c r="O25" s="1322">
        <f t="shared" si="3"/>
        <v>924</v>
      </c>
      <c r="P25" s="1360">
        <f t="shared" si="4"/>
        <v>0.42</v>
      </c>
      <c r="Q25" s="1361">
        <f t="shared" si="5"/>
        <v>0.29568</v>
      </c>
      <c r="R25" s="1331" t="s">
        <v>103</v>
      </c>
      <c r="S25" s="1331" t="s">
        <v>1113</v>
      </c>
      <c r="T25" s="1353"/>
      <c r="U25" s="1331"/>
      <c r="V25" s="1331">
        <v>60</v>
      </c>
      <c r="W25" s="1331">
        <v>132</v>
      </c>
      <c r="X25" s="1331">
        <v>0.32</v>
      </c>
      <c r="Y25" s="1362"/>
    </row>
    <row r="26" spans="1:25" s="1347" customFormat="1" ht="22.15" customHeight="1" x14ac:dyDescent="0.3">
      <c r="A26" s="1320">
        <v>11</v>
      </c>
      <c r="B26" s="1322" t="s">
        <v>1111</v>
      </c>
      <c r="C26" s="1359" t="s">
        <v>1112</v>
      </c>
      <c r="D26" s="1326" t="s">
        <v>29</v>
      </c>
      <c r="E26" s="1320">
        <v>207</v>
      </c>
      <c r="F26" s="1320">
        <v>81</v>
      </c>
      <c r="G26" s="1320">
        <v>184</v>
      </c>
      <c r="H26" s="1320">
        <v>396</v>
      </c>
      <c r="I26" s="1320"/>
      <c r="J26" s="1320"/>
      <c r="K26" s="1320">
        <v>396</v>
      </c>
      <c r="L26" s="1352">
        <f t="shared" si="2"/>
        <v>396</v>
      </c>
      <c r="M26" s="1352"/>
      <c r="N26" s="1322"/>
      <c r="O26" s="1322">
        <f t="shared" si="3"/>
        <v>396</v>
      </c>
      <c r="P26" s="1360">
        <f t="shared" si="4"/>
        <v>0.18</v>
      </c>
      <c r="Q26" s="1361">
        <f t="shared" si="5"/>
        <v>0.12672</v>
      </c>
      <c r="R26" s="1331" t="s">
        <v>103</v>
      </c>
      <c r="S26" s="1331" t="s">
        <v>1113</v>
      </c>
      <c r="T26" s="1353"/>
      <c r="U26" s="1331"/>
      <c r="V26" s="1331">
        <v>60</v>
      </c>
      <c r="W26" s="1331">
        <v>132</v>
      </c>
      <c r="X26" s="1331">
        <v>0.32</v>
      </c>
      <c r="Y26" s="1362"/>
    </row>
    <row r="27" spans="1:25" s="1347" customFormat="1" ht="22.15" customHeight="1" x14ac:dyDescent="0.3">
      <c r="A27" s="1320">
        <v>12</v>
      </c>
      <c r="B27" s="1322" t="s">
        <v>1111</v>
      </c>
      <c r="C27" s="1359" t="s">
        <v>1115</v>
      </c>
      <c r="D27" s="1326" t="s">
        <v>29</v>
      </c>
      <c r="E27" s="1320">
        <v>4</v>
      </c>
      <c r="F27" s="1320">
        <v>82</v>
      </c>
      <c r="G27" s="1320">
        <v>184</v>
      </c>
      <c r="H27" s="1320">
        <v>132</v>
      </c>
      <c r="I27" s="1320"/>
      <c r="J27" s="1320"/>
      <c r="K27" s="1320">
        <v>132</v>
      </c>
      <c r="L27" s="1352">
        <f t="shared" si="2"/>
        <v>132</v>
      </c>
      <c r="M27" s="1352"/>
      <c r="N27" s="1322"/>
      <c r="O27" s="1322">
        <f t="shared" si="3"/>
        <v>132</v>
      </c>
      <c r="P27" s="1360">
        <f t="shared" si="4"/>
        <v>0.06</v>
      </c>
      <c r="Q27" s="1361">
        <f t="shared" si="5"/>
        <v>4.224E-2</v>
      </c>
      <c r="R27" s="1331" t="s">
        <v>103</v>
      </c>
      <c r="S27" s="1331" t="s">
        <v>1113</v>
      </c>
      <c r="T27" s="1353"/>
      <c r="U27" s="1331"/>
      <c r="V27" s="1331">
        <v>60</v>
      </c>
      <c r="W27" s="1331">
        <v>132</v>
      </c>
      <c r="X27" s="1331">
        <v>0.32</v>
      </c>
      <c r="Y27" s="1362"/>
    </row>
    <row r="28" spans="1:25" s="1347" customFormat="1" ht="22.15" customHeight="1" x14ac:dyDescent="0.3">
      <c r="A28" s="1320">
        <v>13</v>
      </c>
      <c r="B28" s="1322" t="s">
        <v>1111</v>
      </c>
      <c r="C28" s="1359" t="s">
        <v>1114</v>
      </c>
      <c r="D28" s="1326" t="s">
        <v>29</v>
      </c>
      <c r="E28" s="1320">
        <v>118</v>
      </c>
      <c r="F28" s="1320">
        <v>82</v>
      </c>
      <c r="G28" s="1320">
        <v>184</v>
      </c>
      <c r="H28" s="1320">
        <v>924</v>
      </c>
      <c r="I28" s="1320"/>
      <c r="J28" s="1320"/>
      <c r="K28" s="1320">
        <v>924</v>
      </c>
      <c r="L28" s="1352">
        <f t="shared" si="2"/>
        <v>924</v>
      </c>
      <c r="M28" s="1352"/>
      <c r="N28" s="1322"/>
      <c r="O28" s="1322">
        <f t="shared" si="3"/>
        <v>924</v>
      </c>
      <c r="P28" s="1360">
        <f t="shared" si="4"/>
        <v>0.42</v>
      </c>
      <c r="Q28" s="1361">
        <f t="shared" si="5"/>
        <v>0.29568</v>
      </c>
      <c r="R28" s="1331" t="s">
        <v>103</v>
      </c>
      <c r="S28" s="1331" t="s">
        <v>1113</v>
      </c>
      <c r="T28" s="1353"/>
      <c r="U28" s="1331"/>
      <c r="V28" s="1331">
        <v>60</v>
      </c>
      <c r="W28" s="1331">
        <v>132</v>
      </c>
      <c r="X28" s="1331">
        <v>0.32</v>
      </c>
      <c r="Y28" s="1362"/>
    </row>
    <row r="29" spans="1:25" s="1347" customFormat="1" ht="22.15" customHeight="1" x14ac:dyDescent="0.3">
      <c r="A29" s="1320">
        <v>14</v>
      </c>
      <c r="B29" s="1322" t="s">
        <v>1111</v>
      </c>
      <c r="C29" s="1359" t="s">
        <v>1115</v>
      </c>
      <c r="D29" s="1326" t="s">
        <v>29</v>
      </c>
      <c r="E29" s="1320">
        <v>126</v>
      </c>
      <c r="F29" s="1320">
        <v>82</v>
      </c>
      <c r="G29" s="1320">
        <v>184</v>
      </c>
      <c r="H29" s="1320">
        <v>132</v>
      </c>
      <c r="I29" s="1320"/>
      <c r="J29" s="1320"/>
      <c r="K29" s="1320">
        <v>132</v>
      </c>
      <c r="L29" s="1352">
        <f t="shared" si="2"/>
        <v>132</v>
      </c>
      <c r="M29" s="1352"/>
      <c r="N29" s="1322"/>
      <c r="O29" s="1322">
        <f t="shared" si="3"/>
        <v>132</v>
      </c>
      <c r="P29" s="1360">
        <f t="shared" si="4"/>
        <v>0.06</v>
      </c>
      <c r="Q29" s="1361">
        <f t="shared" si="5"/>
        <v>4.224E-2</v>
      </c>
      <c r="R29" s="1331" t="s">
        <v>103</v>
      </c>
      <c r="S29" s="1331" t="s">
        <v>1113</v>
      </c>
      <c r="T29" s="1353"/>
      <c r="U29" s="1331"/>
      <c r="V29" s="1331">
        <v>60</v>
      </c>
      <c r="W29" s="1331">
        <v>132</v>
      </c>
      <c r="X29" s="1331">
        <v>0.32</v>
      </c>
      <c r="Y29" s="1362"/>
    </row>
    <row r="30" spans="1:25" s="1347" customFormat="1" ht="22.15" customHeight="1" x14ac:dyDescent="0.3">
      <c r="A30" s="1320">
        <v>15</v>
      </c>
      <c r="B30" s="1322" t="s">
        <v>1111</v>
      </c>
      <c r="C30" s="1359" t="s">
        <v>1115</v>
      </c>
      <c r="D30" s="1326" t="s">
        <v>29</v>
      </c>
      <c r="E30" s="1320">
        <v>179</v>
      </c>
      <c r="F30" s="1320">
        <v>82</v>
      </c>
      <c r="G30" s="1320">
        <v>184</v>
      </c>
      <c r="H30" s="1320">
        <v>44</v>
      </c>
      <c r="I30" s="1320"/>
      <c r="J30" s="1320"/>
      <c r="K30" s="1320">
        <v>44</v>
      </c>
      <c r="L30" s="1352">
        <f t="shared" si="2"/>
        <v>44</v>
      </c>
      <c r="M30" s="1352"/>
      <c r="N30" s="1322"/>
      <c r="O30" s="1322">
        <f t="shared" si="3"/>
        <v>44</v>
      </c>
      <c r="P30" s="1360">
        <f t="shared" si="4"/>
        <v>0.02</v>
      </c>
      <c r="Q30" s="1361">
        <f t="shared" si="5"/>
        <v>1.4080000000000001E-2</v>
      </c>
      <c r="R30" s="1331" t="s">
        <v>103</v>
      </c>
      <c r="S30" s="1331" t="s">
        <v>1113</v>
      </c>
      <c r="T30" s="1353"/>
      <c r="U30" s="1331"/>
      <c r="V30" s="1331">
        <v>60</v>
      </c>
      <c r="W30" s="1331">
        <v>132</v>
      </c>
      <c r="X30" s="1331">
        <v>0.32</v>
      </c>
      <c r="Y30" s="1362"/>
    </row>
    <row r="31" spans="1:25" s="1347" customFormat="1" ht="42.75" customHeight="1" x14ac:dyDescent="0.3">
      <c r="A31" s="1320">
        <v>16</v>
      </c>
      <c r="B31" s="1320"/>
      <c r="C31" s="1359" t="s">
        <v>1116</v>
      </c>
      <c r="D31" s="1326" t="s">
        <v>29</v>
      </c>
      <c r="E31" s="1320">
        <v>0</v>
      </c>
      <c r="F31" s="1320">
        <v>0</v>
      </c>
      <c r="G31" s="1320">
        <v>0</v>
      </c>
      <c r="H31" s="1320">
        <v>262</v>
      </c>
      <c r="I31" s="1320"/>
      <c r="J31" s="1320"/>
      <c r="K31" s="1320">
        <v>262</v>
      </c>
      <c r="L31" s="1352">
        <f t="shared" si="2"/>
        <v>262</v>
      </c>
      <c r="M31" s="1352"/>
      <c r="N31" s="1322"/>
      <c r="O31" s="1322">
        <f t="shared" si="3"/>
        <v>262</v>
      </c>
      <c r="P31" s="1360">
        <f t="shared" si="4"/>
        <v>0.11909090909090909</v>
      </c>
      <c r="Q31" s="1361">
        <f t="shared" si="5"/>
        <v>8.3839999999999998E-2</v>
      </c>
      <c r="R31" s="1353" t="s">
        <v>43</v>
      </c>
      <c r="S31" s="1363" t="s">
        <v>1117</v>
      </c>
      <c r="T31" s="1353"/>
      <c r="U31" s="1331"/>
      <c r="V31" s="1331">
        <v>60</v>
      </c>
      <c r="W31" s="1331">
        <v>132</v>
      </c>
      <c r="X31" s="1331">
        <v>0.32</v>
      </c>
      <c r="Y31" s="1362"/>
    </row>
    <row r="32" spans="1:25" s="1347" customFormat="1" ht="42.75" customHeight="1" x14ac:dyDescent="0.3">
      <c r="A32" s="1320">
        <v>17</v>
      </c>
      <c r="B32" s="1320"/>
      <c r="C32" s="1359" t="s">
        <v>1116</v>
      </c>
      <c r="D32" s="1326" t="s">
        <v>29</v>
      </c>
      <c r="E32" s="1320">
        <v>5</v>
      </c>
      <c r="F32" s="1320">
        <v>78</v>
      </c>
      <c r="G32" s="1320">
        <v>184</v>
      </c>
      <c r="H32" s="1320">
        <v>132</v>
      </c>
      <c r="I32" s="1320"/>
      <c r="J32" s="1320"/>
      <c r="K32" s="1320">
        <v>132</v>
      </c>
      <c r="L32" s="1352">
        <f t="shared" si="2"/>
        <v>132</v>
      </c>
      <c r="M32" s="1352"/>
      <c r="N32" s="1322"/>
      <c r="O32" s="1322">
        <f t="shared" si="3"/>
        <v>132</v>
      </c>
      <c r="P32" s="1360">
        <f t="shared" si="4"/>
        <v>0.06</v>
      </c>
      <c r="Q32" s="1361">
        <f t="shared" si="5"/>
        <v>4.224E-2</v>
      </c>
      <c r="R32" s="1353" t="s">
        <v>43</v>
      </c>
      <c r="S32" s="1363" t="s">
        <v>1117</v>
      </c>
      <c r="T32" s="1353"/>
      <c r="U32" s="1331"/>
      <c r="V32" s="1331">
        <v>60</v>
      </c>
      <c r="W32" s="1331">
        <v>132</v>
      </c>
      <c r="X32" s="1331">
        <v>0.32</v>
      </c>
      <c r="Y32" s="1362"/>
    </row>
    <row r="33" spans="1:25" s="1347" customFormat="1" ht="42.75" customHeight="1" x14ac:dyDescent="0.3">
      <c r="A33" s="1320">
        <v>18</v>
      </c>
      <c r="B33" s="1320"/>
      <c r="C33" s="1359" t="s">
        <v>1116</v>
      </c>
      <c r="D33" s="1326" t="s">
        <v>29</v>
      </c>
      <c r="E33" s="1320">
        <v>19</v>
      </c>
      <c r="F33" s="1320">
        <v>82</v>
      </c>
      <c r="G33" s="1320">
        <v>606</v>
      </c>
      <c r="H33" s="1320">
        <v>1187</v>
      </c>
      <c r="I33" s="1320"/>
      <c r="J33" s="1320"/>
      <c r="K33" s="1320">
        <v>1187</v>
      </c>
      <c r="L33" s="1352">
        <f t="shared" si="2"/>
        <v>1187</v>
      </c>
      <c r="M33" s="1352"/>
      <c r="N33" s="1322"/>
      <c r="O33" s="1322">
        <f t="shared" si="3"/>
        <v>1187</v>
      </c>
      <c r="P33" s="1360">
        <f t="shared" si="4"/>
        <v>0.53954545454545455</v>
      </c>
      <c r="Q33" s="1361">
        <f t="shared" si="5"/>
        <v>0.37984000000000001</v>
      </c>
      <c r="R33" s="1353" t="s">
        <v>43</v>
      </c>
      <c r="S33" s="1363" t="s">
        <v>1117</v>
      </c>
      <c r="T33" s="1353"/>
      <c r="U33" s="1331"/>
      <c r="V33" s="1331">
        <v>60</v>
      </c>
      <c r="W33" s="1331">
        <v>132</v>
      </c>
      <c r="X33" s="1331">
        <v>0.32</v>
      </c>
      <c r="Y33" s="1362"/>
    </row>
    <row r="34" spans="1:25" s="1347" customFormat="1" ht="42.75" customHeight="1" x14ac:dyDescent="0.3">
      <c r="A34" s="1320">
        <v>19</v>
      </c>
      <c r="B34" s="1320"/>
      <c r="C34" s="1359" t="s">
        <v>1116</v>
      </c>
      <c r="D34" s="1326" t="s">
        <v>29</v>
      </c>
      <c r="E34" s="1320">
        <v>29</v>
      </c>
      <c r="F34" s="1320">
        <v>82</v>
      </c>
      <c r="G34" s="1320">
        <v>606</v>
      </c>
      <c r="H34" s="1320">
        <v>2375</v>
      </c>
      <c r="I34" s="1320"/>
      <c r="J34" s="1320"/>
      <c r="K34" s="1320">
        <v>2375</v>
      </c>
      <c r="L34" s="1352">
        <f t="shared" si="2"/>
        <v>2375</v>
      </c>
      <c r="M34" s="1352"/>
      <c r="N34" s="1322"/>
      <c r="O34" s="1322">
        <f t="shared" si="3"/>
        <v>2375</v>
      </c>
      <c r="P34" s="1360">
        <f t="shared" si="4"/>
        <v>1.0795454545454546</v>
      </c>
      <c r="Q34" s="1361">
        <f t="shared" si="5"/>
        <v>0.76</v>
      </c>
      <c r="R34" s="1353" t="s">
        <v>43</v>
      </c>
      <c r="S34" s="1363" t="s">
        <v>1117</v>
      </c>
      <c r="T34" s="1353"/>
      <c r="U34" s="1331"/>
      <c r="V34" s="1331">
        <v>60</v>
      </c>
      <c r="W34" s="1331">
        <v>132</v>
      </c>
      <c r="X34" s="1331">
        <v>0.32</v>
      </c>
      <c r="Y34" s="1362"/>
    </row>
    <row r="35" spans="1:25" s="1347" customFormat="1" ht="42.75" customHeight="1" x14ac:dyDescent="0.3">
      <c r="A35" s="1320">
        <v>20</v>
      </c>
      <c r="B35" s="1320"/>
      <c r="C35" s="1359" t="s">
        <v>1116</v>
      </c>
      <c r="D35" s="1326" t="s">
        <v>29</v>
      </c>
      <c r="E35" s="1320">
        <v>72</v>
      </c>
      <c r="F35" s="1320">
        <v>83</v>
      </c>
      <c r="G35" s="1320">
        <v>606</v>
      </c>
      <c r="H35" s="1320">
        <v>3168</v>
      </c>
      <c r="I35" s="1320"/>
      <c r="J35" s="1320"/>
      <c r="K35" s="1320">
        <v>3168</v>
      </c>
      <c r="L35" s="1352">
        <f t="shared" si="2"/>
        <v>3168</v>
      </c>
      <c r="M35" s="1352"/>
      <c r="N35" s="1322"/>
      <c r="O35" s="1322">
        <f t="shared" si="3"/>
        <v>3168</v>
      </c>
      <c r="P35" s="1360">
        <f t="shared" si="4"/>
        <v>1.44</v>
      </c>
      <c r="Q35" s="1361">
        <f t="shared" si="5"/>
        <v>1.01376</v>
      </c>
      <c r="R35" s="1353" t="s">
        <v>43</v>
      </c>
      <c r="S35" s="1363" t="s">
        <v>1117</v>
      </c>
      <c r="T35" s="1353"/>
      <c r="U35" s="1331"/>
      <c r="V35" s="1331">
        <v>60</v>
      </c>
      <c r="W35" s="1331">
        <v>132</v>
      </c>
      <c r="X35" s="1331">
        <v>0.32</v>
      </c>
      <c r="Y35" s="1362"/>
    </row>
    <row r="36" spans="1:25" s="1347" customFormat="1" ht="42.75" customHeight="1" x14ac:dyDescent="0.3">
      <c r="A36" s="1320">
        <v>25</v>
      </c>
      <c r="B36" s="1320" t="s">
        <v>977</v>
      </c>
      <c r="C36" s="1359" t="s">
        <v>1118</v>
      </c>
      <c r="D36" s="1326" t="s">
        <v>29</v>
      </c>
      <c r="E36" s="1320">
        <v>72</v>
      </c>
      <c r="F36" s="1320">
        <v>86</v>
      </c>
      <c r="G36" s="1320">
        <v>46</v>
      </c>
      <c r="H36" s="1320">
        <v>92</v>
      </c>
      <c r="I36" s="1320"/>
      <c r="J36" s="1320"/>
      <c r="K36" s="1320">
        <v>92</v>
      </c>
      <c r="L36" s="1352">
        <f>SUM(H36)</f>
        <v>92</v>
      </c>
      <c r="M36" s="1352"/>
      <c r="N36" s="1322"/>
      <c r="O36" s="1322">
        <f t="shared" si="3"/>
        <v>92</v>
      </c>
      <c r="P36" s="1360">
        <f t="shared" si="4"/>
        <v>14.076000000000001</v>
      </c>
      <c r="Q36" s="1361">
        <f t="shared" si="5"/>
        <v>9.1999999999999993</v>
      </c>
      <c r="R36" s="1364"/>
      <c r="S36" s="1364"/>
      <c r="T36" s="1364"/>
      <c r="U36" s="1331">
        <f>'[1]Приложение 2'!Q39</f>
        <v>92</v>
      </c>
      <c r="V36" s="1331">
        <f>'[1]Приложение 2'!R39</f>
        <v>153</v>
      </c>
      <c r="W36" s="1331">
        <f>'[1]Приложение 2'!S39</f>
        <v>1</v>
      </c>
      <c r="X36" s="1331">
        <f>'[1]Приложение 2'!T39</f>
        <v>100</v>
      </c>
      <c r="Y36" s="1362"/>
    </row>
    <row r="37" spans="1:25" s="1347" customFormat="1" ht="42.75" customHeight="1" x14ac:dyDescent="0.3">
      <c r="A37" s="1320">
        <v>32</v>
      </c>
      <c r="B37" s="1320" t="s">
        <v>1119</v>
      </c>
      <c r="C37" s="1359" t="s">
        <v>1120</v>
      </c>
      <c r="D37" s="1326" t="s">
        <v>29</v>
      </c>
      <c r="E37" s="1320">
        <v>216</v>
      </c>
      <c r="F37" s="1320">
        <v>80</v>
      </c>
      <c r="G37" s="1320"/>
      <c r="H37" s="1320">
        <v>28</v>
      </c>
      <c r="I37" s="1320"/>
      <c r="J37" s="1320"/>
      <c r="K37" s="1320">
        <v>28</v>
      </c>
      <c r="L37" s="1352">
        <f>SUM(H37)</f>
        <v>28</v>
      </c>
      <c r="M37" s="1352"/>
      <c r="N37" s="1322"/>
      <c r="O37" s="1322">
        <f t="shared" si="3"/>
        <v>28</v>
      </c>
      <c r="P37" s="1360">
        <f t="shared" si="4"/>
        <v>4.2</v>
      </c>
      <c r="Q37" s="1361">
        <f t="shared" si="5"/>
        <v>3.36</v>
      </c>
      <c r="R37" s="1364"/>
      <c r="S37" s="1364"/>
      <c r="T37" s="1364"/>
      <c r="U37" s="1331">
        <f>'[1]Приложение 2'!Q47</f>
        <v>100</v>
      </c>
      <c r="V37" s="1331">
        <f>'[1]Приложение 2'!R47</f>
        <v>150</v>
      </c>
      <c r="W37" s="1331">
        <f>'[1]Приложение 2'!S47</f>
        <v>1</v>
      </c>
      <c r="X37" s="1331">
        <f>'[1]Приложение 2'!T47</f>
        <v>120</v>
      </c>
      <c r="Y37" s="1362"/>
    </row>
    <row r="38" spans="1:25" s="1347" customFormat="1" ht="42.75" customHeight="1" x14ac:dyDescent="0.3">
      <c r="A38" s="1320">
        <v>33</v>
      </c>
      <c r="B38" s="1320" t="s">
        <v>1119</v>
      </c>
      <c r="C38" s="1359" t="s">
        <v>1120</v>
      </c>
      <c r="D38" s="1326" t="s">
        <v>29</v>
      </c>
      <c r="E38" s="1320">
        <v>29</v>
      </c>
      <c r="F38" s="1320">
        <v>81</v>
      </c>
      <c r="G38" s="1320">
        <v>80</v>
      </c>
      <c r="H38" s="1320">
        <v>27</v>
      </c>
      <c r="I38" s="1320"/>
      <c r="J38" s="1320"/>
      <c r="K38" s="1320">
        <v>27</v>
      </c>
      <c r="L38" s="1352">
        <f>SUM(H38)</f>
        <v>27</v>
      </c>
      <c r="M38" s="1352"/>
      <c r="N38" s="1322"/>
      <c r="O38" s="1322">
        <f t="shared" si="3"/>
        <v>27</v>
      </c>
      <c r="P38" s="1360">
        <f t="shared" si="4"/>
        <v>4.05</v>
      </c>
      <c r="Q38" s="1361">
        <f t="shared" si="5"/>
        <v>3.24</v>
      </c>
      <c r="R38" s="1364"/>
      <c r="S38" s="1364"/>
      <c r="T38" s="1364"/>
      <c r="U38" s="1331">
        <f>'[1]Приложение 2'!Q48</f>
        <v>100</v>
      </c>
      <c r="V38" s="1331">
        <f>'[1]Приложение 2'!R48</f>
        <v>150</v>
      </c>
      <c r="W38" s="1331">
        <f>'[1]Приложение 2'!S48</f>
        <v>1</v>
      </c>
      <c r="X38" s="1331">
        <f>'[1]Приложение 2'!T48</f>
        <v>120</v>
      </c>
      <c r="Y38" s="1362"/>
    </row>
    <row r="39" spans="1:25" s="1368" customFormat="1" ht="42.75" customHeight="1" x14ac:dyDescent="0.3">
      <c r="A39" s="1350">
        <v>35</v>
      </c>
      <c r="B39" s="1348" t="s">
        <v>958</v>
      </c>
      <c r="C39" s="1349" t="s">
        <v>1105</v>
      </c>
      <c r="D39" s="1349" t="s">
        <v>29</v>
      </c>
      <c r="E39" s="1350">
        <v>7</v>
      </c>
      <c r="F39" s="1350">
        <v>85</v>
      </c>
      <c r="G39" s="1350" t="s">
        <v>111</v>
      </c>
      <c r="H39" s="1350">
        <v>1000</v>
      </c>
      <c r="I39" s="1350"/>
      <c r="J39" s="1350"/>
      <c r="K39" s="1350">
        <v>1000</v>
      </c>
      <c r="L39" s="1365">
        <f>SUM(H39)</f>
        <v>1000</v>
      </c>
      <c r="M39" s="1365"/>
      <c r="N39" s="1348"/>
      <c r="O39" s="1348">
        <f t="shared" si="3"/>
        <v>1000</v>
      </c>
      <c r="P39" s="1360">
        <f t="shared" si="4"/>
        <v>1.8</v>
      </c>
      <c r="Q39" s="1345">
        <f t="shared" si="5"/>
        <v>0.6</v>
      </c>
      <c r="R39" s="1366"/>
      <c r="S39" s="1366"/>
      <c r="T39" s="1366"/>
      <c r="U39" s="1366"/>
      <c r="V39" s="1366">
        <v>45</v>
      </c>
      <c r="W39" s="1366">
        <f>'[1]Приложение 2'!S67</f>
        <v>25</v>
      </c>
      <c r="X39" s="1366">
        <v>0.6</v>
      </c>
      <c r="Y39" s="1367"/>
    </row>
    <row r="40" spans="1:25" s="1368" customFormat="1" ht="42.75" customHeight="1" x14ac:dyDescent="0.3">
      <c r="A40" s="1350">
        <v>36</v>
      </c>
      <c r="B40" s="1348" t="s">
        <v>958</v>
      </c>
      <c r="C40" s="1349" t="s">
        <v>1105</v>
      </c>
      <c r="D40" s="1349" t="s">
        <v>29</v>
      </c>
      <c r="E40" s="1350">
        <v>3</v>
      </c>
      <c r="F40" s="1350">
        <v>88</v>
      </c>
      <c r="G40" s="1350" t="s">
        <v>111</v>
      </c>
      <c r="H40" s="1350">
        <v>161</v>
      </c>
      <c r="I40" s="1350"/>
      <c r="J40" s="1350"/>
      <c r="K40" s="1350">
        <v>161</v>
      </c>
      <c r="L40" s="1365">
        <f>SUM(H40)</f>
        <v>161</v>
      </c>
      <c r="M40" s="1365"/>
      <c r="N40" s="1348"/>
      <c r="O40" s="1348">
        <f t="shared" si="3"/>
        <v>161</v>
      </c>
      <c r="P40" s="1360">
        <f t="shared" si="4"/>
        <v>0.2898</v>
      </c>
      <c r="Q40" s="1345">
        <f>SUM(O40*X40)/1000</f>
        <v>9.6599999999999991E-2</v>
      </c>
      <c r="R40" s="1366"/>
      <c r="S40" s="1366"/>
      <c r="T40" s="1366"/>
      <c r="U40" s="1366"/>
      <c r="V40" s="1366">
        <v>45</v>
      </c>
      <c r="W40" s="1366">
        <f>'[1]Приложение 2'!S68</f>
        <v>25</v>
      </c>
      <c r="X40" s="1366">
        <v>0.6</v>
      </c>
      <c r="Y40" s="1367"/>
    </row>
    <row r="41" spans="1:25" ht="38.25" customHeight="1" x14ac:dyDescent="0.3">
      <c r="A41" s="1324">
        <v>37</v>
      </c>
      <c r="B41" s="1322" t="s">
        <v>979</v>
      </c>
      <c r="C41" s="1326" t="s">
        <v>1121</v>
      </c>
      <c r="D41" s="1326" t="s">
        <v>29</v>
      </c>
      <c r="E41" s="1369" t="s">
        <v>190</v>
      </c>
      <c r="F41" s="1320">
        <v>85</v>
      </c>
      <c r="G41" s="1320"/>
      <c r="H41" s="1320">
        <v>8</v>
      </c>
      <c r="I41" s="1320"/>
      <c r="J41" s="1320"/>
      <c r="K41" s="1320">
        <v>8</v>
      </c>
      <c r="L41" s="1370">
        <f>H41</f>
        <v>8</v>
      </c>
      <c r="M41" s="1371"/>
      <c r="N41" s="1371"/>
      <c r="O41" s="1322">
        <f t="shared" si="3"/>
        <v>8</v>
      </c>
      <c r="P41" s="1360">
        <f t="shared" si="4"/>
        <v>4.08</v>
      </c>
      <c r="Q41" s="1361">
        <f t="shared" si="5"/>
        <v>3.24</v>
      </c>
      <c r="R41" s="1330"/>
      <c r="S41" s="1330"/>
      <c r="T41" s="1332"/>
      <c r="U41" s="1331">
        <v>8</v>
      </c>
      <c r="V41" s="1331">
        <v>510</v>
      </c>
      <c r="W41" s="1331">
        <v>1</v>
      </c>
      <c r="X41" s="1331">
        <v>405</v>
      </c>
      <c r="Y41" s="1330"/>
    </row>
    <row r="42" spans="1:25" s="1382" customFormat="1" x14ac:dyDescent="0.3">
      <c r="A42" s="1373"/>
      <c r="B42" s="1373"/>
      <c r="C42" s="1374" t="s">
        <v>30</v>
      </c>
      <c r="D42" s="1375"/>
      <c r="E42" s="1375"/>
      <c r="F42" s="1375"/>
      <c r="G42" s="1375"/>
      <c r="H42" s="1375"/>
      <c r="I42" s="1375"/>
      <c r="J42" s="1375"/>
      <c r="K42" s="1375"/>
      <c r="L42" s="1376"/>
      <c r="M42" s="1376"/>
      <c r="N42" s="1376"/>
      <c r="O42" s="1377"/>
      <c r="P42" s="1378">
        <f>SUM(P8:P41)</f>
        <v>41.486424147727263</v>
      </c>
      <c r="Q42" s="1378">
        <f>SUM(Q8:Q41)</f>
        <v>28.516809999999992</v>
      </c>
      <c r="R42" s="1379"/>
      <c r="S42" s="1379"/>
      <c r="T42" s="1380"/>
      <c r="U42" s="1379"/>
      <c r="V42" s="1381"/>
      <c r="W42" s="1379"/>
      <c r="X42" s="1379"/>
      <c r="Y42" s="1379"/>
    </row>
  </sheetData>
  <mergeCells count="23">
    <mergeCell ref="Y1:Y3"/>
    <mergeCell ref="H2:K2"/>
    <mergeCell ref="L2:O2"/>
    <mergeCell ref="P2:P3"/>
    <mergeCell ref="Q2:Q3"/>
    <mergeCell ref="T2:T3"/>
    <mergeCell ref="U2:U3"/>
    <mergeCell ref="S1:S3"/>
    <mergeCell ref="V2:V3"/>
    <mergeCell ref="W2:W3"/>
    <mergeCell ref="T1:U1"/>
    <mergeCell ref="V1:W1"/>
    <mergeCell ref="X1:X3"/>
    <mergeCell ref="F1:F3"/>
    <mergeCell ref="G1:G3"/>
    <mergeCell ref="H1:K1"/>
    <mergeCell ref="L1:Q1"/>
    <mergeCell ref="R1:R3"/>
    <mergeCell ref="A1:A3"/>
    <mergeCell ref="B1:B3"/>
    <mergeCell ref="C1:C3"/>
    <mergeCell ref="D1:D3"/>
    <mergeCell ref="E1:E3"/>
  </mergeCells>
  <printOptions horizontalCentered="1"/>
  <pageMargins left="0.31496062992125984" right="0.31496062992125984" top="1.1417322834645669" bottom="0.55118110236220474" header="0.31496062992125984" footer="0.31496062992125984"/>
  <pageSetup paperSize="9" scale="50" firstPageNumber="187" pageOrder="overThenDown" orientation="landscape" useFirstPageNumber="1" r:id="rId1"/>
  <headerFooter>
    <oddFooter>&amp;L&amp;A&amp;CСписък излишни ОБВВПИ към 01.01.2022 г.&amp;R&amp;P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E342"/>
  <sheetViews>
    <sheetView view="pageBreakPreview" zoomScale="80" zoomScaleNormal="70" zoomScaleSheetLayoutView="80" workbookViewId="0">
      <pane xSplit="7" ySplit="8" topLeftCell="L9" activePane="bottomRight" state="frozen"/>
      <selection pane="topRight" activeCell="H1" sqref="H1"/>
      <selection pane="bottomLeft" activeCell="A9" sqref="A9"/>
      <selection pane="bottomRight" activeCell="AA253" sqref="AA253"/>
    </sheetView>
  </sheetViews>
  <sheetFormatPr defaultRowHeight="18.75" x14ac:dyDescent="0.3"/>
  <cols>
    <col min="1" max="1" width="6.140625" style="52" customWidth="1"/>
    <col min="2" max="2" width="18.5703125" style="53" customWidth="1"/>
    <col min="3" max="3" width="66.5703125" style="54" customWidth="1"/>
    <col min="4" max="4" width="8" style="53" customWidth="1"/>
    <col min="5" max="5" width="7.28515625" style="53" customWidth="1"/>
    <col min="6" max="6" width="6.85546875" style="53" customWidth="1"/>
    <col min="7" max="7" width="7.140625" style="53" customWidth="1"/>
    <col min="8" max="9" width="6.28515625" style="52" customWidth="1"/>
    <col min="10" max="10" width="9.42578125" style="52" customWidth="1"/>
    <col min="11" max="11" width="9.28515625" style="52" customWidth="1"/>
    <col min="12" max="15" width="6.28515625" style="52" customWidth="1"/>
    <col min="16" max="17" width="7.28515625" style="52" customWidth="1"/>
    <col min="18" max="18" width="8.5703125" style="52" customWidth="1"/>
    <col min="19" max="19" width="8.42578125" style="52" customWidth="1"/>
    <col min="20" max="20" width="7.42578125" style="52" customWidth="1"/>
    <col min="21" max="21" width="7.28515625" style="52" customWidth="1"/>
    <col min="22" max="22" width="9.5703125" style="52" customWidth="1"/>
    <col min="23" max="27" width="8" style="52" customWidth="1"/>
    <col min="28" max="28" width="9.140625" style="52" customWidth="1"/>
    <col min="29" max="29" width="8.42578125" style="52" customWidth="1"/>
    <col min="30" max="30" width="10.7109375" style="55" customWidth="1"/>
    <col min="31" max="31" width="10.7109375" style="52" customWidth="1"/>
    <col min="32" max="32" width="12.28515625" style="52" bestFit="1" customWidth="1"/>
    <col min="33" max="33" width="14.28515625" style="52" bestFit="1" customWidth="1"/>
    <col min="34" max="34" width="6.140625" style="52" customWidth="1"/>
    <col min="35" max="35" width="5.42578125" style="52" customWidth="1"/>
    <col min="36" max="36" width="6.28515625" style="52" customWidth="1"/>
    <col min="37" max="37" width="7.28515625" style="53" customWidth="1"/>
    <col min="38" max="38" width="7.85546875" style="53" customWidth="1"/>
    <col min="39" max="39" width="6.7109375" style="53" customWidth="1"/>
    <col min="40" max="40" width="10" style="53" customWidth="1"/>
    <col min="41" max="41" width="6.28515625" style="52" customWidth="1"/>
    <col min="42" max="256" width="8.85546875" style="52"/>
    <col min="257" max="257" width="6.140625" style="52" customWidth="1"/>
    <col min="258" max="258" width="18.5703125" style="52" customWidth="1"/>
    <col min="259" max="259" width="66.5703125" style="52" customWidth="1"/>
    <col min="260" max="260" width="8" style="52" customWidth="1"/>
    <col min="261" max="261" width="7.28515625" style="52" customWidth="1"/>
    <col min="262" max="262" width="6.85546875" style="52" customWidth="1"/>
    <col min="263" max="263" width="7.140625" style="52" customWidth="1"/>
    <col min="264" max="265" width="6.28515625" style="52" customWidth="1"/>
    <col min="266" max="266" width="9.42578125" style="52" customWidth="1"/>
    <col min="267" max="267" width="9.28515625" style="52" customWidth="1"/>
    <col min="268" max="271" width="6.28515625" style="52" customWidth="1"/>
    <col min="272" max="273" width="7.28515625" style="52" customWidth="1"/>
    <col min="274" max="274" width="8.5703125" style="52" customWidth="1"/>
    <col min="275" max="275" width="8.42578125" style="52" customWidth="1"/>
    <col min="276" max="276" width="7.42578125" style="52" customWidth="1"/>
    <col min="277" max="277" width="7.28515625" style="52" customWidth="1"/>
    <col min="278" max="278" width="9.5703125" style="52" customWidth="1"/>
    <col min="279" max="283" width="8" style="52" customWidth="1"/>
    <col min="284" max="284" width="9.140625" style="52" customWidth="1"/>
    <col min="285" max="285" width="8.42578125" style="52" customWidth="1"/>
    <col min="286" max="287" width="10.7109375" style="52" customWidth="1"/>
    <col min="288" max="288" width="12.28515625" style="52" bestFit="1" customWidth="1"/>
    <col min="289" max="289" width="11.85546875" style="52" bestFit="1" customWidth="1"/>
    <col min="290" max="290" width="6.140625" style="52" customWidth="1"/>
    <col min="291" max="291" width="5.42578125" style="52" customWidth="1"/>
    <col min="292" max="292" width="6.28515625" style="52" customWidth="1"/>
    <col min="293" max="293" width="7.28515625" style="52" customWidth="1"/>
    <col min="294" max="294" width="7.85546875" style="52" customWidth="1"/>
    <col min="295" max="295" width="6.7109375" style="52" customWidth="1"/>
    <col min="296" max="296" width="10" style="52" customWidth="1"/>
    <col min="297" max="297" width="6.28515625" style="52" customWidth="1"/>
    <col min="298" max="512" width="8.85546875" style="52"/>
    <col min="513" max="513" width="6.140625" style="52" customWidth="1"/>
    <col min="514" max="514" width="18.5703125" style="52" customWidth="1"/>
    <col min="515" max="515" width="66.5703125" style="52" customWidth="1"/>
    <col min="516" max="516" width="8" style="52" customWidth="1"/>
    <col min="517" max="517" width="7.28515625" style="52" customWidth="1"/>
    <col min="518" max="518" width="6.85546875" style="52" customWidth="1"/>
    <col min="519" max="519" width="7.140625" style="52" customWidth="1"/>
    <col min="520" max="521" width="6.28515625" style="52" customWidth="1"/>
    <col min="522" max="522" width="9.42578125" style="52" customWidth="1"/>
    <col min="523" max="523" width="9.28515625" style="52" customWidth="1"/>
    <col min="524" max="527" width="6.28515625" style="52" customWidth="1"/>
    <col min="528" max="529" width="7.28515625" style="52" customWidth="1"/>
    <col min="530" max="530" width="8.5703125" style="52" customWidth="1"/>
    <col min="531" max="531" width="8.42578125" style="52" customWidth="1"/>
    <col min="532" max="532" width="7.42578125" style="52" customWidth="1"/>
    <col min="533" max="533" width="7.28515625" style="52" customWidth="1"/>
    <col min="534" max="534" width="9.5703125" style="52" customWidth="1"/>
    <col min="535" max="539" width="8" style="52" customWidth="1"/>
    <col min="540" max="540" width="9.140625" style="52" customWidth="1"/>
    <col min="541" max="541" width="8.42578125" style="52" customWidth="1"/>
    <col min="542" max="543" width="10.7109375" style="52" customWidth="1"/>
    <col min="544" max="544" width="12.28515625" style="52" bestFit="1" customWidth="1"/>
    <col min="545" max="545" width="11.85546875" style="52" bestFit="1" customWidth="1"/>
    <col min="546" max="546" width="6.140625" style="52" customWidth="1"/>
    <col min="547" max="547" width="5.42578125" style="52" customWidth="1"/>
    <col min="548" max="548" width="6.28515625" style="52" customWidth="1"/>
    <col min="549" max="549" width="7.28515625" style="52" customWidth="1"/>
    <col min="550" max="550" width="7.85546875" style="52" customWidth="1"/>
    <col min="551" max="551" width="6.7109375" style="52" customWidth="1"/>
    <col min="552" max="552" width="10" style="52" customWidth="1"/>
    <col min="553" max="553" width="6.28515625" style="52" customWidth="1"/>
    <col min="554" max="768" width="8.85546875" style="52"/>
    <col min="769" max="769" width="6.140625" style="52" customWidth="1"/>
    <col min="770" max="770" width="18.5703125" style="52" customWidth="1"/>
    <col min="771" max="771" width="66.5703125" style="52" customWidth="1"/>
    <col min="772" max="772" width="8" style="52" customWidth="1"/>
    <col min="773" max="773" width="7.28515625" style="52" customWidth="1"/>
    <col min="774" max="774" width="6.85546875" style="52" customWidth="1"/>
    <col min="775" max="775" width="7.140625" style="52" customWidth="1"/>
    <col min="776" max="777" width="6.28515625" style="52" customWidth="1"/>
    <col min="778" max="778" width="9.42578125" style="52" customWidth="1"/>
    <col min="779" max="779" width="9.28515625" style="52" customWidth="1"/>
    <col min="780" max="783" width="6.28515625" style="52" customWidth="1"/>
    <col min="784" max="785" width="7.28515625" style="52" customWidth="1"/>
    <col min="786" max="786" width="8.5703125" style="52" customWidth="1"/>
    <col min="787" max="787" width="8.42578125" style="52" customWidth="1"/>
    <col min="788" max="788" width="7.42578125" style="52" customWidth="1"/>
    <col min="789" max="789" width="7.28515625" style="52" customWidth="1"/>
    <col min="790" max="790" width="9.5703125" style="52" customWidth="1"/>
    <col min="791" max="795" width="8" style="52" customWidth="1"/>
    <col min="796" max="796" width="9.140625" style="52" customWidth="1"/>
    <col min="797" max="797" width="8.42578125" style="52" customWidth="1"/>
    <col min="798" max="799" width="10.7109375" style="52" customWidth="1"/>
    <col min="800" max="800" width="12.28515625" style="52" bestFit="1" customWidth="1"/>
    <col min="801" max="801" width="11.85546875" style="52" bestFit="1" customWidth="1"/>
    <col min="802" max="802" width="6.140625" style="52" customWidth="1"/>
    <col min="803" max="803" width="5.42578125" style="52" customWidth="1"/>
    <col min="804" max="804" width="6.28515625" style="52" customWidth="1"/>
    <col min="805" max="805" width="7.28515625" style="52" customWidth="1"/>
    <col min="806" max="806" width="7.85546875" style="52" customWidth="1"/>
    <col min="807" max="807" width="6.7109375" style="52" customWidth="1"/>
    <col min="808" max="808" width="10" style="52" customWidth="1"/>
    <col min="809" max="809" width="6.28515625" style="52" customWidth="1"/>
    <col min="810" max="1024" width="8.85546875" style="52"/>
    <col min="1025" max="1025" width="6.140625" style="52" customWidth="1"/>
    <col min="1026" max="1026" width="18.5703125" style="52" customWidth="1"/>
    <col min="1027" max="1027" width="66.5703125" style="52" customWidth="1"/>
    <col min="1028" max="1028" width="8" style="52" customWidth="1"/>
    <col min="1029" max="1029" width="7.28515625" style="52" customWidth="1"/>
    <col min="1030" max="1030" width="6.85546875" style="52" customWidth="1"/>
    <col min="1031" max="1031" width="7.140625" style="52" customWidth="1"/>
    <col min="1032" max="1033" width="6.28515625" style="52" customWidth="1"/>
    <col min="1034" max="1034" width="9.42578125" style="52" customWidth="1"/>
    <col min="1035" max="1035" width="9.28515625" style="52" customWidth="1"/>
    <col min="1036" max="1039" width="6.28515625" style="52" customWidth="1"/>
    <col min="1040" max="1041" width="7.28515625" style="52" customWidth="1"/>
    <col min="1042" max="1042" width="8.5703125" style="52" customWidth="1"/>
    <col min="1043" max="1043" width="8.42578125" style="52" customWidth="1"/>
    <col min="1044" max="1044" width="7.42578125" style="52" customWidth="1"/>
    <col min="1045" max="1045" width="7.28515625" style="52" customWidth="1"/>
    <col min="1046" max="1046" width="9.5703125" style="52" customWidth="1"/>
    <col min="1047" max="1051" width="8" style="52" customWidth="1"/>
    <col min="1052" max="1052" width="9.140625" style="52" customWidth="1"/>
    <col min="1053" max="1053" width="8.42578125" style="52" customWidth="1"/>
    <col min="1054" max="1055" width="10.7109375" style="52" customWidth="1"/>
    <col min="1056" max="1056" width="12.28515625" style="52" bestFit="1" customWidth="1"/>
    <col min="1057" max="1057" width="11.85546875" style="52" bestFit="1" customWidth="1"/>
    <col min="1058" max="1058" width="6.140625" style="52" customWidth="1"/>
    <col min="1059" max="1059" width="5.42578125" style="52" customWidth="1"/>
    <col min="1060" max="1060" width="6.28515625" style="52" customWidth="1"/>
    <col min="1061" max="1061" width="7.28515625" style="52" customWidth="1"/>
    <col min="1062" max="1062" width="7.85546875" style="52" customWidth="1"/>
    <col min="1063" max="1063" width="6.7109375" style="52" customWidth="1"/>
    <col min="1064" max="1064" width="10" style="52" customWidth="1"/>
    <col min="1065" max="1065" width="6.28515625" style="52" customWidth="1"/>
    <col min="1066" max="1280" width="8.85546875" style="52"/>
    <col min="1281" max="1281" width="6.140625" style="52" customWidth="1"/>
    <col min="1282" max="1282" width="18.5703125" style="52" customWidth="1"/>
    <col min="1283" max="1283" width="66.5703125" style="52" customWidth="1"/>
    <col min="1284" max="1284" width="8" style="52" customWidth="1"/>
    <col min="1285" max="1285" width="7.28515625" style="52" customWidth="1"/>
    <col min="1286" max="1286" width="6.85546875" style="52" customWidth="1"/>
    <col min="1287" max="1287" width="7.140625" style="52" customWidth="1"/>
    <col min="1288" max="1289" width="6.28515625" style="52" customWidth="1"/>
    <col min="1290" max="1290" width="9.42578125" style="52" customWidth="1"/>
    <col min="1291" max="1291" width="9.28515625" style="52" customWidth="1"/>
    <col min="1292" max="1295" width="6.28515625" style="52" customWidth="1"/>
    <col min="1296" max="1297" width="7.28515625" style="52" customWidth="1"/>
    <col min="1298" max="1298" width="8.5703125" style="52" customWidth="1"/>
    <col min="1299" max="1299" width="8.42578125" style="52" customWidth="1"/>
    <col min="1300" max="1300" width="7.42578125" style="52" customWidth="1"/>
    <col min="1301" max="1301" width="7.28515625" style="52" customWidth="1"/>
    <col min="1302" max="1302" width="9.5703125" style="52" customWidth="1"/>
    <col min="1303" max="1307" width="8" style="52" customWidth="1"/>
    <col min="1308" max="1308" width="9.140625" style="52" customWidth="1"/>
    <col min="1309" max="1309" width="8.42578125" style="52" customWidth="1"/>
    <col min="1310" max="1311" width="10.7109375" style="52" customWidth="1"/>
    <col min="1312" max="1312" width="12.28515625" style="52" bestFit="1" customWidth="1"/>
    <col min="1313" max="1313" width="11.85546875" style="52" bestFit="1" customWidth="1"/>
    <col min="1314" max="1314" width="6.140625" style="52" customWidth="1"/>
    <col min="1315" max="1315" width="5.42578125" style="52" customWidth="1"/>
    <col min="1316" max="1316" width="6.28515625" style="52" customWidth="1"/>
    <col min="1317" max="1317" width="7.28515625" style="52" customWidth="1"/>
    <col min="1318" max="1318" width="7.85546875" style="52" customWidth="1"/>
    <col min="1319" max="1319" width="6.7109375" style="52" customWidth="1"/>
    <col min="1320" max="1320" width="10" style="52" customWidth="1"/>
    <col min="1321" max="1321" width="6.28515625" style="52" customWidth="1"/>
    <col min="1322" max="1536" width="8.85546875" style="52"/>
    <col min="1537" max="1537" width="6.140625" style="52" customWidth="1"/>
    <col min="1538" max="1538" width="18.5703125" style="52" customWidth="1"/>
    <col min="1539" max="1539" width="66.5703125" style="52" customWidth="1"/>
    <col min="1540" max="1540" width="8" style="52" customWidth="1"/>
    <col min="1541" max="1541" width="7.28515625" style="52" customWidth="1"/>
    <col min="1542" max="1542" width="6.85546875" style="52" customWidth="1"/>
    <col min="1543" max="1543" width="7.140625" style="52" customWidth="1"/>
    <col min="1544" max="1545" width="6.28515625" style="52" customWidth="1"/>
    <col min="1546" max="1546" width="9.42578125" style="52" customWidth="1"/>
    <col min="1547" max="1547" width="9.28515625" style="52" customWidth="1"/>
    <col min="1548" max="1551" width="6.28515625" style="52" customWidth="1"/>
    <col min="1552" max="1553" width="7.28515625" style="52" customWidth="1"/>
    <col min="1554" max="1554" width="8.5703125" style="52" customWidth="1"/>
    <col min="1555" max="1555" width="8.42578125" style="52" customWidth="1"/>
    <col min="1556" max="1556" width="7.42578125" style="52" customWidth="1"/>
    <col min="1557" max="1557" width="7.28515625" style="52" customWidth="1"/>
    <col min="1558" max="1558" width="9.5703125" style="52" customWidth="1"/>
    <col min="1559" max="1563" width="8" style="52" customWidth="1"/>
    <col min="1564" max="1564" width="9.140625" style="52" customWidth="1"/>
    <col min="1565" max="1565" width="8.42578125" style="52" customWidth="1"/>
    <col min="1566" max="1567" width="10.7109375" style="52" customWidth="1"/>
    <col min="1568" max="1568" width="12.28515625" style="52" bestFit="1" customWidth="1"/>
    <col min="1569" max="1569" width="11.85546875" style="52" bestFit="1" customWidth="1"/>
    <col min="1570" max="1570" width="6.140625" style="52" customWidth="1"/>
    <col min="1571" max="1571" width="5.42578125" style="52" customWidth="1"/>
    <col min="1572" max="1572" width="6.28515625" style="52" customWidth="1"/>
    <col min="1573" max="1573" width="7.28515625" style="52" customWidth="1"/>
    <col min="1574" max="1574" width="7.85546875" style="52" customWidth="1"/>
    <col min="1575" max="1575" width="6.7109375" style="52" customWidth="1"/>
    <col min="1576" max="1576" width="10" style="52" customWidth="1"/>
    <col min="1577" max="1577" width="6.28515625" style="52" customWidth="1"/>
    <col min="1578" max="1792" width="8.85546875" style="52"/>
    <col min="1793" max="1793" width="6.140625" style="52" customWidth="1"/>
    <col min="1794" max="1794" width="18.5703125" style="52" customWidth="1"/>
    <col min="1795" max="1795" width="66.5703125" style="52" customWidth="1"/>
    <col min="1796" max="1796" width="8" style="52" customWidth="1"/>
    <col min="1797" max="1797" width="7.28515625" style="52" customWidth="1"/>
    <col min="1798" max="1798" width="6.85546875" style="52" customWidth="1"/>
    <col min="1799" max="1799" width="7.140625" style="52" customWidth="1"/>
    <col min="1800" max="1801" width="6.28515625" style="52" customWidth="1"/>
    <col min="1802" max="1802" width="9.42578125" style="52" customWidth="1"/>
    <col min="1803" max="1803" width="9.28515625" style="52" customWidth="1"/>
    <col min="1804" max="1807" width="6.28515625" style="52" customWidth="1"/>
    <col min="1808" max="1809" width="7.28515625" style="52" customWidth="1"/>
    <col min="1810" max="1810" width="8.5703125" style="52" customWidth="1"/>
    <col min="1811" max="1811" width="8.42578125" style="52" customWidth="1"/>
    <col min="1812" max="1812" width="7.42578125" style="52" customWidth="1"/>
    <col min="1813" max="1813" width="7.28515625" style="52" customWidth="1"/>
    <col min="1814" max="1814" width="9.5703125" style="52" customWidth="1"/>
    <col min="1815" max="1819" width="8" style="52" customWidth="1"/>
    <col min="1820" max="1820" width="9.140625" style="52" customWidth="1"/>
    <col min="1821" max="1821" width="8.42578125" style="52" customWidth="1"/>
    <col min="1822" max="1823" width="10.7109375" style="52" customWidth="1"/>
    <col min="1824" max="1824" width="12.28515625" style="52" bestFit="1" customWidth="1"/>
    <col min="1825" max="1825" width="11.85546875" style="52" bestFit="1" customWidth="1"/>
    <col min="1826" max="1826" width="6.140625" style="52" customWidth="1"/>
    <col min="1827" max="1827" width="5.42578125" style="52" customWidth="1"/>
    <col min="1828" max="1828" width="6.28515625" style="52" customWidth="1"/>
    <col min="1829" max="1829" width="7.28515625" style="52" customWidth="1"/>
    <col min="1830" max="1830" width="7.85546875" style="52" customWidth="1"/>
    <col min="1831" max="1831" width="6.7109375" style="52" customWidth="1"/>
    <col min="1832" max="1832" width="10" style="52" customWidth="1"/>
    <col min="1833" max="1833" width="6.28515625" style="52" customWidth="1"/>
    <col min="1834" max="2048" width="8.85546875" style="52"/>
    <col min="2049" max="2049" width="6.140625" style="52" customWidth="1"/>
    <col min="2050" max="2050" width="18.5703125" style="52" customWidth="1"/>
    <col min="2051" max="2051" width="66.5703125" style="52" customWidth="1"/>
    <col min="2052" max="2052" width="8" style="52" customWidth="1"/>
    <col min="2053" max="2053" width="7.28515625" style="52" customWidth="1"/>
    <col min="2054" max="2054" width="6.85546875" style="52" customWidth="1"/>
    <col min="2055" max="2055" width="7.140625" style="52" customWidth="1"/>
    <col min="2056" max="2057" width="6.28515625" style="52" customWidth="1"/>
    <col min="2058" max="2058" width="9.42578125" style="52" customWidth="1"/>
    <col min="2059" max="2059" width="9.28515625" style="52" customWidth="1"/>
    <col min="2060" max="2063" width="6.28515625" style="52" customWidth="1"/>
    <col min="2064" max="2065" width="7.28515625" style="52" customWidth="1"/>
    <col min="2066" max="2066" width="8.5703125" style="52" customWidth="1"/>
    <col min="2067" max="2067" width="8.42578125" style="52" customWidth="1"/>
    <col min="2068" max="2068" width="7.42578125" style="52" customWidth="1"/>
    <col min="2069" max="2069" width="7.28515625" style="52" customWidth="1"/>
    <col min="2070" max="2070" width="9.5703125" style="52" customWidth="1"/>
    <col min="2071" max="2075" width="8" style="52" customWidth="1"/>
    <col min="2076" max="2076" width="9.140625" style="52" customWidth="1"/>
    <col min="2077" max="2077" width="8.42578125" style="52" customWidth="1"/>
    <col min="2078" max="2079" width="10.7109375" style="52" customWidth="1"/>
    <col min="2080" max="2080" width="12.28515625" style="52" bestFit="1" customWidth="1"/>
    <col min="2081" max="2081" width="11.85546875" style="52" bestFit="1" customWidth="1"/>
    <col min="2082" max="2082" width="6.140625" style="52" customWidth="1"/>
    <col min="2083" max="2083" width="5.42578125" style="52" customWidth="1"/>
    <col min="2084" max="2084" width="6.28515625" style="52" customWidth="1"/>
    <col min="2085" max="2085" width="7.28515625" style="52" customWidth="1"/>
    <col min="2086" max="2086" width="7.85546875" style="52" customWidth="1"/>
    <col min="2087" max="2087" width="6.7109375" style="52" customWidth="1"/>
    <col min="2088" max="2088" width="10" style="52" customWidth="1"/>
    <col min="2089" max="2089" width="6.28515625" style="52" customWidth="1"/>
    <col min="2090" max="2304" width="8.85546875" style="52"/>
    <col min="2305" max="2305" width="6.140625" style="52" customWidth="1"/>
    <col min="2306" max="2306" width="18.5703125" style="52" customWidth="1"/>
    <col min="2307" max="2307" width="66.5703125" style="52" customWidth="1"/>
    <col min="2308" max="2308" width="8" style="52" customWidth="1"/>
    <col min="2309" max="2309" width="7.28515625" style="52" customWidth="1"/>
    <col min="2310" max="2310" width="6.85546875" style="52" customWidth="1"/>
    <col min="2311" max="2311" width="7.140625" style="52" customWidth="1"/>
    <col min="2312" max="2313" width="6.28515625" style="52" customWidth="1"/>
    <col min="2314" max="2314" width="9.42578125" style="52" customWidth="1"/>
    <col min="2315" max="2315" width="9.28515625" style="52" customWidth="1"/>
    <col min="2316" max="2319" width="6.28515625" style="52" customWidth="1"/>
    <col min="2320" max="2321" width="7.28515625" style="52" customWidth="1"/>
    <col min="2322" max="2322" width="8.5703125" style="52" customWidth="1"/>
    <col min="2323" max="2323" width="8.42578125" style="52" customWidth="1"/>
    <col min="2324" max="2324" width="7.42578125" style="52" customWidth="1"/>
    <col min="2325" max="2325" width="7.28515625" style="52" customWidth="1"/>
    <col min="2326" max="2326" width="9.5703125" style="52" customWidth="1"/>
    <col min="2327" max="2331" width="8" style="52" customWidth="1"/>
    <col min="2332" max="2332" width="9.140625" style="52" customWidth="1"/>
    <col min="2333" max="2333" width="8.42578125" style="52" customWidth="1"/>
    <col min="2334" max="2335" width="10.7109375" style="52" customWidth="1"/>
    <col min="2336" max="2336" width="12.28515625" style="52" bestFit="1" customWidth="1"/>
    <col min="2337" max="2337" width="11.85546875" style="52" bestFit="1" customWidth="1"/>
    <col min="2338" max="2338" width="6.140625" style="52" customWidth="1"/>
    <col min="2339" max="2339" width="5.42578125" style="52" customWidth="1"/>
    <col min="2340" max="2340" width="6.28515625" style="52" customWidth="1"/>
    <col min="2341" max="2341" width="7.28515625" style="52" customWidth="1"/>
    <col min="2342" max="2342" width="7.85546875" style="52" customWidth="1"/>
    <col min="2343" max="2343" width="6.7109375" style="52" customWidth="1"/>
    <col min="2344" max="2344" width="10" style="52" customWidth="1"/>
    <col min="2345" max="2345" width="6.28515625" style="52" customWidth="1"/>
    <col min="2346" max="2560" width="8.85546875" style="52"/>
    <col min="2561" max="2561" width="6.140625" style="52" customWidth="1"/>
    <col min="2562" max="2562" width="18.5703125" style="52" customWidth="1"/>
    <col min="2563" max="2563" width="66.5703125" style="52" customWidth="1"/>
    <col min="2564" max="2564" width="8" style="52" customWidth="1"/>
    <col min="2565" max="2565" width="7.28515625" style="52" customWidth="1"/>
    <col min="2566" max="2566" width="6.85546875" style="52" customWidth="1"/>
    <col min="2567" max="2567" width="7.140625" style="52" customWidth="1"/>
    <col min="2568" max="2569" width="6.28515625" style="52" customWidth="1"/>
    <col min="2570" max="2570" width="9.42578125" style="52" customWidth="1"/>
    <col min="2571" max="2571" width="9.28515625" style="52" customWidth="1"/>
    <col min="2572" max="2575" width="6.28515625" style="52" customWidth="1"/>
    <col min="2576" max="2577" width="7.28515625" style="52" customWidth="1"/>
    <col min="2578" max="2578" width="8.5703125" style="52" customWidth="1"/>
    <col min="2579" max="2579" width="8.42578125" style="52" customWidth="1"/>
    <col min="2580" max="2580" width="7.42578125" style="52" customWidth="1"/>
    <col min="2581" max="2581" width="7.28515625" style="52" customWidth="1"/>
    <col min="2582" max="2582" width="9.5703125" style="52" customWidth="1"/>
    <col min="2583" max="2587" width="8" style="52" customWidth="1"/>
    <col min="2588" max="2588" width="9.140625" style="52" customWidth="1"/>
    <col min="2589" max="2589" width="8.42578125" style="52" customWidth="1"/>
    <col min="2590" max="2591" width="10.7109375" style="52" customWidth="1"/>
    <col min="2592" max="2592" width="12.28515625" style="52" bestFit="1" customWidth="1"/>
    <col min="2593" max="2593" width="11.85546875" style="52" bestFit="1" customWidth="1"/>
    <col min="2594" max="2594" width="6.140625" style="52" customWidth="1"/>
    <col min="2595" max="2595" width="5.42578125" style="52" customWidth="1"/>
    <col min="2596" max="2596" width="6.28515625" style="52" customWidth="1"/>
    <col min="2597" max="2597" width="7.28515625" style="52" customWidth="1"/>
    <col min="2598" max="2598" width="7.85546875" style="52" customWidth="1"/>
    <col min="2599" max="2599" width="6.7109375" style="52" customWidth="1"/>
    <col min="2600" max="2600" width="10" style="52" customWidth="1"/>
    <col min="2601" max="2601" width="6.28515625" style="52" customWidth="1"/>
    <col min="2602" max="2816" width="8.85546875" style="52"/>
    <col min="2817" max="2817" width="6.140625" style="52" customWidth="1"/>
    <col min="2818" max="2818" width="18.5703125" style="52" customWidth="1"/>
    <col min="2819" max="2819" width="66.5703125" style="52" customWidth="1"/>
    <col min="2820" max="2820" width="8" style="52" customWidth="1"/>
    <col min="2821" max="2821" width="7.28515625" style="52" customWidth="1"/>
    <col min="2822" max="2822" width="6.85546875" style="52" customWidth="1"/>
    <col min="2823" max="2823" width="7.140625" style="52" customWidth="1"/>
    <col min="2824" max="2825" width="6.28515625" style="52" customWidth="1"/>
    <col min="2826" max="2826" width="9.42578125" style="52" customWidth="1"/>
    <col min="2827" max="2827" width="9.28515625" style="52" customWidth="1"/>
    <col min="2828" max="2831" width="6.28515625" style="52" customWidth="1"/>
    <col min="2832" max="2833" width="7.28515625" style="52" customWidth="1"/>
    <col min="2834" max="2834" width="8.5703125" style="52" customWidth="1"/>
    <col min="2835" max="2835" width="8.42578125" style="52" customWidth="1"/>
    <col min="2836" max="2836" width="7.42578125" style="52" customWidth="1"/>
    <col min="2837" max="2837" width="7.28515625" style="52" customWidth="1"/>
    <col min="2838" max="2838" width="9.5703125" style="52" customWidth="1"/>
    <col min="2839" max="2843" width="8" style="52" customWidth="1"/>
    <col min="2844" max="2844" width="9.140625" style="52" customWidth="1"/>
    <col min="2845" max="2845" width="8.42578125" style="52" customWidth="1"/>
    <col min="2846" max="2847" width="10.7109375" style="52" customWidth="1"/>
    <col min="2848" max="2848" width="12.28515625" style="52" bestFit="1" customWidth="1"/>
    <col min="2849" max="2849" width="11.85546875" style="52" bestFit="1" customWidth="1"/>
    <col min="2850" max="2850" width="6.140625" style="52" customWidth="1"/>
    <col min="2851" max="2851" width="5.42578125" style="52" customWidth="1"/>
    <col min="2852" max="2852" width="6.28515625" style="52" customWidth="1"/>
    <col min="2853" max="2853" width="7.28515625" style="52" customWidth="1"/>
    <col min="2854" max="2854" width="7.85546875" style="52" customWidth="1"/>
    <col min="2855" max="2855" width="6.7109375" style="52" customWidth="1"/>
    <col min="2856" max="2856" width="10" style="52" customWidth="1"/>
    <col min="2857" max="2857" width="6.28515625" style="52" customWidth="1"/>
    <col min="2858" max="3072" width="8.85546875" style="52"/>
    <col min="3073" max="3073" width="6.140625" style="52" customWidth="1"/>
    <col min="3074" max="3074" width="18.5703125" style="52" customWidth="1"/>
    <col min="3075" max="3075" width="66.5703125" style="52" customWidth="1"/>
    <col min="3076" max="3076" width="8" style="52" customWidth="1"/>
    <col min="3077" max="3077" width="7.28515625" style="52" customWidth="1"/>
    <col min="3078" max="3078" width="6.85546875" style="52" customWidth="1"/>
    <col min="3079" max="3079" width="7.140625" style="52" customWidth="1"/>
    <col min="3080" max="3081" width="6.28515625" style="52" customWidth="1"/>
    <col min="3082" max="3082" width="9.42578125" style="52" customWidth="1"/>
    <col min="3083" max="3083" width="9.28515625" style="52" customWidth="1"/>
    <col min="3084" max="3087" width="6.28515625" style="52" customWidth="1"/>
    <col min="3088" max="3089" width="7.28515625" style="52" customWidth="1"/>
    <col min="3090" max="3090" width="8.5703125" style="52" customWidth="1"/>
    <col min="3091" max="3091" width="8.42578125" style="52" customWidth="1"/>
    <col min="3092" max="3092" width="7.42578125" style="52" customWidth="1"/>
    <col min="3093" max="3093" width="7.28515625" style="52" customWidth="1"/>
    <col min="3094" max="3094" width="9.5703125" style="52" customWidth="1"/>
    <col min="3095" max="3099" width="8" style="52" customWidth="1"/>
    <col min="3100" max="3100" width="9.140625" style="52" customWidth="1"/>
    <col min="3101" max="3101" width="8.42578125" style="52" customWidth="1"/>
    <col min="3102" max="3103" width="10.7109375" style="52" customWidth="1"/>
    <col min="3104" max="3104" width="12.28515625" style="52" bestFit="1" customWidth="1"/>
    <col min="3105" max="3105" width="11.85546875" style="52" bestFit="1" customWidth="1"/>
    <col min="3106" max="3106" width="6.140625" style="52" customWidth="1"/>
    <col min="3107" max="3107" width="5.42578125" style="52" customWidth="1"/>
    <col min="3108" max="3108" width="6.28515625" style="52" customWidth="1"/>
    <col min="3109" max="3109" width="7.28515625" style="52" customWidth="1"/>
    <col min="3110" max="3110" width="7.85546875" style="52" customWidth="1"/>
    <col min="3111" max="3111" width="6.7109375" style="52" customWidth="1"/>
    <col min="3112" max="3112" width="10" style="52" customWidth="1"/>
    <col min="3113" max="3113" width="6.28515625" style="52" customWidth="1"/>
    <col min="3114" max="3328" width="8.85546875" style="52"/>
    <col min="3329" max="3329" width="6.140625" style="52" customWidth="1"/>
    <col min="3330" max="3330" width="18.5703125" style="52" customWidth="1"/>
    <col min="3331" max="3331" width="66.5703125" style="52" customWidth="1"/>
    <col min="3332" max="3332" width="8" style="52" customWidth="1"/>
    <col min="3333" max="3333" width="7.28515625" style="52" customWidth="1"/>
    <col min="3334" max="3334" width="6.85546875" style="52" customWidth="1"/>
    <col min="3335" max="3335" width="7.140625" style="52" customWidth="1"/>
    <col min="3336" max="3337" width="6.28515625" style="52" customWidth="1"/>
    <col min="3338" max="3338" width="9.42578125" style="52" customWidth="1"/>
    <col min="3339" max="3339" width="9.28515625" style="52" customWidth="1"/>
    <col min="3340" max="3343" width="6.28515625" style="52" customWidth="1"/>
    <col min="3344" max="3345" width="7.28515625" style="52" customWidth="1"/>
    <col min="3346" max="3346" width="8.5703125" style="52" customWidth="1"/>
    <col min="3347" max="3347" width="8.42578125" style="52" customWidth="1"/>
    <col min="3348" max="3348" width="7.42578125" style="52" customWidth="1"/>
    <col min="3349" max="3349" width="7.28515625" style="52" customWidth="1"/>
    <col min="3350" max="3350" width="9.5703125" style="52" customWidth="1"/>
    <col min="3351" max="3355" width="8" style="52" customWidth="1"/>
    <col min="3356" max="3356" width="9.140625" style="52" customWidth="1"/>
    <col min="3357" max="3357" width="8.42578125" style="52" customWidth="1"/>
    <col min="3358" max="3359" width="10.7109375" style="52" customWidth="1"/>
    <col min="3360" max="3360" width="12.28515625" style="52" bestFit="1" customWidth="1"/>
    <col min="3361" max="3361" width="11.85546875" style="52" bestFit="1" customWidth="1"/>
    <col min="3362" max="3362" width="6.140625" style="52" customWidth="1"/>
    <col min="3363" max="3363" width="5.42578125" style="52" customWidth="1"/>
    <col min="3364" max="3364" width="6.28515625" style="52" customWidth="1"/>
    <col min="3365" max="3365" width="7.28515625" style="52" customWidth="1"/>
    <col min="3366" max="3366" width="7.85546875" style="52" customWidth="1"/>
    <col min="3367" max="3367" width="6.7109375" style="52" customWidth="1"/>
    <col min="3368" max="3368" width="10" style="52" customWidth="1"/>
    <col min="3369" max="3369" width="6.28515625" style="52" customWidth="1"/>
    <col min="3370" max="3584" width="8.85546875" style="52"/>
    <col min="3585" max="3585" width="6.140625" style="52" customWidth="1"/>
    <col min="3586" max="3586" width="18.5703125" style="52" customWidth="1"/>
    <col min="3587" max="3587" width="66.5703125" style="52" customWidth="1"/>
    <col min="3588" max="3588" width="8" style="52" customWidth="1"/>
    <col min="3589" max="3589" width="7.28515625" style="52" customWidth="1"/>
    <col min="3590" max="3590" width="6.85546875" style="52" customWidth="1"/>
    <col min="3591" max="3591" width="7.140625" style="52" customWidth="1"/>
    <col min="3592" max="3593" width="6.28515625" style="52" customWidth="1"/>
    <col min="3594" max="3594" width="9.42578125" style="52" customWidth="1"/>
    <col min="3595" max="3595" width="9.28515625" style="52" customWidth="1"/>
    <col min="3596" max="3599" width="6.28515625" style="52" customWidth="1"/>
    <col min="3600" max="3601" width="7.28515625" style="52" customWidth="1"/>
    <col min="3602" max="3602" width="8.5703125" style="52" customWidth="1"/>
    <col min="3603" max="3603" width="8.42578125" style="52" customWidth="1"/>
    <col min="3604" max="3604" width="7.42578125" style="52" customWidth="1"/>
    <col min="3605" max="3605" width="7.28515625" style="52" customWidth="1"/>
    <col min="3606" max="3606" width="9.5703125" style="52" customWidth="1"/>
    <col min="3607" max="3611" width="8" style="52" customWidth="1"/>
    <col min="3612" max="3612" width="9.140625" style="52" customWidth="1"/>
    <col min="3613" max="3613" width="8.42578125" style="52" customWidth="1"/>
    <col min="3614" max="3615" width="10.7109375" style="52" customWidth="1"/>
    <col min="3616" max="3616" width="12.28515625" style="52" bestFit="1" customWidth="1"/>
    <col min="3617" max="3617" width="11.85546875" style="52" bestFit="1" customWidth="1"/>
    <col min="3618" max="3618" width="6.140625" style="52" customWidth="1"/>
    <col min="3619" max="3619" width="5.42578125" style="52" customWidth="1"/>
    <col min="3620" max="3620" width="6.28515625" style="52" customWidth="1"/>
    <col min="3621" max="3621" width="7.28515625" style="52" customWidth="1"/>
    <col min="3622" max="3622" width="7.85546875" style="52" customWidth="1"/>
    <col min="3623" max="3623" width="6.7109375" style="52" customWidth="1"/>
    <col min="3624" max="3624" width="10" style="52" customWidth="1"/>
    <col min="3625" max="3625" width="6.28515625" style="52" customWidth="1"/>
    <col min="3626" max="3840" width="8.85546875" style="52"/>
    <col min="3841" max="3841" width="6.140625" style="52" customWidth="1"/>
    <col min="3842" max="3842" width="18.5703125" style="52" customWidth="1"/>
    <col min="3843" max="3843" width="66.5703125" style="52" customWidth="1"/>
    <col min="3844" max="3844" width="8" style="52" customWidth="1"/>
    <col min="3845" max="3845" width="7.28515625" style="52" customWidth="1"/>
    <col min="3846" max="3846" width="6.85546875" style="52" customWidth="1"/>
    <col min="3847" max="3847" width="7.140625" style="52" customWidth="1"/>
    <col min="3848" max="3849" width="6.28515625" style="52" customWidth="1"/>
    <col min="3850" max="3850" width="9.42578125" style="52" customWidth="1"/>
    <col min="3851" max="3851" width="9.28515625" style="52" customWidth="1"/>
    <col min="3852" max="3855" width="6.28515625" style="52" customWidth="1"/>
    <col min="3856" max="3857" width="7.28515625" style="52" customWidth="1"/>
    <col min="3858" max="3858" width="8.5703125" style="52" customWidth="1"/>
    <col min="3859" max="3859" width="8.42578125" style="52" customWidth="1"/>
    <col min="3860" max="3860" width="7.42578125" style="52" customWidth="1"/>
    <col min="3861" max="3861" width="7.28515625" style="52" customWidth="1"/>
    <col min="3862" max="3862" width="9.5703125" style="52" customWidth="1"/>
    <col min="3863" max="3867" width="8" style="52" customWidth="1"/>
    <col min="3868" max="3868" width="9.140625" style="52" customWidth="1"/>
    <col min="3869" max="3869" width="8.42578125" style="52" customWidth="1"/>
    <col min="3870" max="3871" width="10.7109375" style="52" customWidth="1"/>
    <col min="3872" max="3872" width="12.28515625" style="52" bestFit="1" customWidth="1"/>
    <col min="3873" max="3873" width="11.85546875" style="52" bestFit="1" customWidth="1"/>
    <col min="3874" max="3874" width="6.140625" style="52" customWidth="1"/>
    <col min="3875" max="3875" width="5.42578125" style="52" customWidth="1"/>
    <col min="3876" max="3876" width="6.28515625" style="52" customWidth="1"/>
    <col min="3877" max="3877" width="7.28515625" style="52" customWidth="1"/>
    <col min="3878" max="3878" width="7.85546875" style="52" customWidth="1"/>
    <col min="3879" max="3879" width="6.7109375" style="52" customWidth="1"/>
    <col min="3880" max="3880" width="10" style="52" customWidth="1"/>
    <col min="3881" max="3881" width="6.28515625" style="52" customWidth="1"/>
    <col min="3882" max="4096" width="8.85546875" style="52"/>
    <col min="4097" max="4097" width="6.140625" style="52" customWidth="1"/>
    <col min="4098" max="4098" width="18.5703125" style="52" customWidth="1"/>
    <col min="4099" max="4099" width="66.5703125" style="52" customWidth="1"/>
    <col min="4100" max="4100" width="8" style="52" customWidth="1"/>
    <col min="4101" max="4101" width="7.28515625" style="52" customWidth="1"/>
    <col min="4102" max="4102" width="6.85546875" style="52" customWidth="1"/>
    <col min="4103" max="4103" width="7.140625" style="52" customWidth="1"/>
    <col min="4104" max="4105" width="6.28515625" style="52" customWidth="1"/>
    <col min="4106" max="4106" width="9.42578125" style="52" customWidth="1"/>
    <col min="4107" max="4107" width="9.28515625" style="52" customWidth="1"/>
    <col min="4108" max="4111" width="6.28515625" style="52" customWidth="1"/>
    <col min="4112" max="4113" width="7.28515625" style="52" customWidth="1"/>
    <col min="4114" max="4114" width="8.5703125" style="52" customWidth="1"/>
    <col min="4115" max="4115" width="8.42578125" style="52" customWidth="1"/>
    <col min="4116" max="4116" width="7.42578125" style="52" customWidth="1"/>
    <col min="4117" max="4117" width="7.28515625" style="52" customWidth="1"/>
    <col min="4118" max="4118" width="9.5703125" style="52" customWidth="1"/>
    <col min="4119" max="4123" width="8" style="52" customWidth="1"/>
    <col min="4124" max="4124" width="9.140625" style="52" customWidth="1"/>
    <col min="4125" max="4125" width="8.42578125" style="52" customWidth="1"/>
    <col min="4126" max="4127" width="10.7109375" style="52" customWidth="1"/>
    <col min="4128" max="4128" width="12.28515625" style="52" bestFit="1" customWidth="1"/>
    <col min="4129" max="4129" width="11.85546875" style="52" bestFit="1" customWidth="1"/>
    <col min="4130" max="4130" width="6.140625" style="52" customWidth="1"/>
    <col min="4131" max="4131" width="5.42578125" style="52" customWidth="1"/>
    <col min="4132" max="4132" width="6.28515625" style="52" customWidth="1"/>
    <col min="4133" max="4133" width="7.28515625" style="52" customWidth="1"/>
    <col min="4134" max="4134" width="7.85546875" style="52" customWidth="1"/>
    <col min="4135" max="4135" width="6.7109375" style="52" customWidth="1"/>
    <col min="4136" max="4136" width="10" style="52" customWidth="1"/>
    <col min="4137" max="4137" width="6.28515625" style="52" customWidth="1"/>
    <col min="4138" max="4352" width="8.85546875" style="52"/>
    <col min="4353" max="4353" width="6.140625" style="52" customWidth="1"/>
    <col min="4354" max="4354" width="18.5703125" style="52" customWidth="1"/>
    <col min="4355" max="4355" width="66.5703125" style="52" customWidth="1"/>
    <col min="4356" max="4356" width="8" style="52" customWidth="1"/>
    <col min="4357" max="4357" width="7.28515625" style="52" customWidth="1"/>
    <col min="4358" max="4358" width="6.85546875" style="52" customWidth="1"/>
    <col min="4359" max="4359" width="7.140625" style="52" customWidth="1"/>
    <col min="4360" max="4361" width="6.28515625" style="52" customWidth="1"/>
    <col min="4362" max="4362" width="9.42578125" style="52" customWidth="1"/>
    <col min="4363" max="4363" width="9.28515625" style="52" customWidth="1"/>
    <col min="4364" max="4367" width="6.28515625" style="52" customWidth="1"/>
    <col min="4368" max="4369" width="7.28515625" style="52" customWidth="1"/>
    <col min="4370" max="4370" width="8.5703125" style="52" customWidth="1"/>
    <col min="4371" max="4371" width="8.42578125" style="52" customWidth="1"/>
    <col min="4372" max="4372" width="7.42578125" style="52" customWidth="1"/>
    <col min="4373" max="4373" width="7.28515625" style="52" customWidth="1"/>
    <col min="4374" max="4374" width="9.5703125" style="52" customWidth="1"/>
    <col min="4375" max="4379" width="8" style="52" customWidth="1"/>
    <col min="4380" max="4380" width="9.140625" style="52" customWidth="1"/>
    <col min="4381" max="4381" width="8.42578125" style="52" customWidth="1"/>
    <col min="4382" max="4383" width="10.7109375" style="52" customWidth="1"/>
    <col min="4384" max="4384" width="12.28515625" style="52" bestFit="1" customWidth="1"/>
    <col min="4385" max="4385" width="11.85546875" style="52" bestFit="1" customWidth="1"/>
    <col min="4386" max="4386" width="6.140625" style="52" customWidth="1"/>
    <col min="4387" max="4387" width="5.42578125" style="52" customWidth="1"/>
    <col min="4388" max="4388" width="6.28515625" style="52" customWidth="1"/>
    <col min="4389" max="4389" width="7.28515625" style="52" customWidth="1"/>
    <col min="4390" max="4390" width="7.85546875" style="52" customWidth="1"/>
    <col min="4391" max="4391" width="6.7109375" style="52" customWidth="1"/>
    <col min="4392" max="4392" width="10" style="52" customWidth="1"/>
    <col min="4393" max="4393" width="6.28515625" style="52" customWidth="1"/>
    <col min="4394" max="4608" width="8.85546875" style="52"/>
    <col min="4609" max="4609" width="6.140625" style="52" customWidth="1"/>
    <col min="4610" max="4610" width="18.5703125" style="52" customWidth="1"/>
    <col min="4611" max="4611" width="66.5703125" style="52" customWidth="1"/>
    <col min="4612" max="4612" width="8" style="52" customWidth="1"/>
    <col min="4613" max="4613" width="7.28515625" style="52" customWidth="1"/>
    <col min="4614" max="4614" width="6.85546875" style="52" customWidth="1"/>
    <col min="4615" max="4615" width="7.140625" style="52" customWidth="1"/>
    <col min="4616" max="4617" width="6.28515625" style="52" customWidth="1"/>
    <col min="4618" max="4618" width="9.42578125" style="52" customWidth="1"/>
    <col min="4619" max="4619" width="9.28515625" style="52" customWidth="1"/>
    <col min="4620" max="4623" width="6.28515625" style="52" customWidth="1"/>
    <col min="4624" max="4625" width="7.28515625" style="52" customWidth="1"/>
    <col min="4626" max="4626" width="8.5703125" style="52" customWidth="1"/>
    <col min="4627" max="4627" width="8.42578125" style="52" customWidth="1"/>
    <col min="4628" max="4628" width="7.42578125" style="52" customWidth="1"/>
    <col min="4629" max="4629" width="7.28515625" style="52" customWidth="1"/>
    <col min="4630" max="4630" width="9.5703125" style="52" customWidth="1"/>
    <col min="4631" max="4635" width="8" style="52" customWidth="1"/>
    <col min="4636" max="4636" width="9.140625" style="52" customWidth="1"/>
    <col min="4637" max="4637" width="8.42578125" style="52" customWidth="1"/>
    <col min="4638" max="4639" width="10.7109375" style="52" customWidth="1"/>
    <col min="4640" max="4640" width="12.28515625" style="52" bestFit="1" customWidth="1"/>
    <col min="4641" max="4641" width="11.85546875" style="52" bestFit="1" customWidth="1"/>
    <col min="4642" max="4642" width="6.140625" style="52" customWidth="1"/>
    <col min="4643" max="4643" width="5.42578125" style="52" customWidth="1"/>
    <col min="4644" max="4644" width="6.28515625" style="52" customWidth="1"/>
    <col min="4645" max="4645" width="7.28515625" style="52" customWidth="1"/>
    <col min="4646" max="4646" width="7.85546875" style="52" customWidth="1"/>
    <col min="4647" max="4647" width="6.7109375" style="52" customWidth="1"/>
    <col min="4648" max="4648" width="10" style="52" customWidth="1"/>
    <col min="4649" max="4649" width="6.28515625" style="52" customWidth="1"/>
    <col min="4650" max="4864" width="8.85546875" style="52"/>
    <col min="4865" max="4865" width="6.140625" style="52" customWidth="1"/>
    <col min="4866" max="4866" width="18.5703125" style="52" customWidth="1"/>
    <col min="4867" max="4867" width="66.5703125" style="52" customWidth="1"/>
    <col min="4868" max="4868" width="8" style="52" customWidth="1"/>
    <col min="4869" max="4869" width="7.28515625" style="52" customWidth="1"/>
    <col min="4870" max="4870" width="6.85546875" style="52" customWidth="1"/>
    <col min="4871" max="4871" width="7.140625" style="52" customWidth="1"/>
    <col min="4872" max="4873" width="6.28515625" style="52" customWidth="1"/>
    <col min="4874" max="4874" width="9.42578125" style="52" customWidth="1"/>
    <col min="4875" max="4875" width="9.28515625" style="52" customWidth="1"/>
    <col min="4876" max="4879" width="6.28515625" style="52" customWidth="1"/>
    <col min="4880" max="4881" width="7.28515625" style="52" customWidth="1"/>
    <col min="4882" max="4882" width="8.5703125" style="52" customWidth="1"/>
    <col min="4883" max="4883" width="8.42578125" style="52" customWidth="1"/>
    <col min="4884" max="4884" width="7.42578125" style="52" customWidth="1"/>
    <col min="4885" max="4885" width="7.28515625" style="52" customWidth="1"/>
    <col min="4886" max="4886" width="9.5703125" style="52" customWidth="1"/>
    <col min="4887" max="4891" width="8" style="52" customWidth="1"/>
    <col min="4892" max="4892" width="9.140625" style="52" customWidth="1"/>
    <col min="4893" max="4893" width="8.42578125" style="52" customWidth="1"/>
    <col min="4894" max="4895" width="10.7109375" style="52" customWidth="1"/>
    <col min="4896" max="4896" width="12.28515625" style="52" bestFit="1" customWidth="1"/>
    <col min="4897" max="4897" width="11.85546875" style="52" bestFit="1" customWidth="1"/>
    <col min="4898" max="4898" width="6.140625" style="52" customWidth="1"/>
    <col min="4899" max="4899" width="5.42578125" style="52" customWidth="1"/>
    <col min="4900" max="4900" width="6.28515625" style="52" customWidth="1"/>
    <col min="4901" max="4901" width="7.28515625" style="52" customWidth="1"/>
    <col min="4902" max="4902" width="7.85546875" style="52" customWidth="1"/>
    <col min="4903" max="4903" width="6.7109375" style="52" customWidth="1"/>
    <col min="4904" max="4904" width="10" style="52" customWidth="1"/>
    <col min="4905" max="4905" width="6.28515625" style="52" customWidth="1"/>
    <col min="4906" max="5120" width="8.85546875" style="52"/>
    <col min="5121" max="5121" width="6.140625" style="52" customWidth="1"/>
    <col min="5122" max="5122" width="18.5703125" style="52" customWidth="1"/>
    <col min="5123" max="5123" width="66.5703125" style="52" customWidth="1"/>
    <col min="5124" max="5124" width="8" style="52" customWidth="1"/>
    <col min="5125" max="5125" width="7.28515625" style="52" customWidth="1"/>
    <col min="5126" max="5126" width="6.85546875" style="52" customWidth="1"/>
    <col min="5127" max="5127" width="7.140625" style="52" customWidth="1"/>
    <col min="5128" max="5129" width="6.28515625" style="52" customWidth="1"/>
    <col min="5130" max="5130" width="9.42578125" style="52" customWidth="1"/>
    <col min="5131" max="5131" width="9.28515625" style="52" customWidth="1"/>
    <col min="5132" max="5135" width="6.28515625" style="52" customWidth="1"/>
    <col min="5136" max="5137" width="7.28515625" style="52" customWidth="1"/>
    <col min="5138" max="5138" width="8.5703125" style="52" customWidth="1"/>
    <col min="5139" max="5139" width="8.42578125" style="52" customWidth="1"/>
    <col min="5140" max="5140" width="7.42578125" style="52" customWidth="1"/>
    <col min="5141" max="5141" width="7.28515625" style="52" customWidth="1"/>
    <col min="5142" max="5142" width="9.5703125" style="52" customWidth="1"/>
    <col min="5143" max="5147" width="8" style="52" customWidth="1"/>
    <col min="5148" max="5148" width="9.140625" style="52" customWidth="1"/>
    <col min="5149" max="5149" width="8.42578125" style="52" customWidth="1"/>
    <col min="5150" max="5151" width="10.7109375" style="52" customWidth="1"/>
    <col min="5152" max="5152" width="12.28515625" style="52" bestFit="1" customWidth="1"/>
    <col min="5153" max="5153" width="11.85546875" style="52" bestFit="1" customWidth="1"/>
    <col min="5154" max="5154" width="6.140625" style="52" customWidth="1"/>
    <col min="5155" max="5155" width="5.42578125" style="52" customWidth="1"/>
    <col min="5156" max="5156" width="6.28515625" style="52" customWidth="1"/>
    <col min="5157" max="5157" width="7.28515625" style="52" customWidth="1"/>
    <col min="5158" max="5158" width="7.85546875" style="52" customWidth="1"/>
    <col min="5159" max="5159" width="6.7109375" style="52" customWidth="1"/>
    <col min="5160" max="5160" width="10" style="52" customWidth="1"/>
    <col min="5161" max="5161" width="6.28515625" style="52" customWidth="1"/>
    <col min="5162" max="5376" width="8.85546875" style="52"/>
    <col min="5377" max="5377" width="6.140625" style="52" customWidth="1"/>
    <col min="5378" max="5378" width="18.5703125" style="52" customWidth="1"/>
    <col min="5379" max="5379" width="66.5703125" style="52" customWidth="1"/>
    <col min="5380" max="5380" width="8" style="52" customWidth="1"/>
    <col min="5381" max="5381" width="7.28515625" style="52" customWidth="1"/>
    <col min="5382" max="5382" width="6.85546875" style="52" customWidth="1"/>
    <col min="5383" max="5383" width="7.140625" style="52" customWidth="1"/>
    <col min="5384" max="5385" width="6.28515625" style="52" customWidth="1"/>
    <col min="5386" max="5386" width="9.42578125" style="52" customWidth="1"/>
    <col min="5387" max="5387" width="9.28515625" style="52" customWidth="1"/>
    <col min="5388" max="5391" width="6.28515625" style="52" customWidth="1"/>
    <col min="5392" max="5393" width="7.28515625" style="52" customWidth="1"/>
    <col min="5394" max="5394" width="8.5703125" style="52" customWidth="1"/>
    <col min="5395" max="5395" width="8.42578125" style="52" customWidth="1"/>
    <col min="5396" max="5396" width="7.42578125" style="52" customWidth="1"/>
    <col min="5397" max="5397" width="7.28515625" style="52" customWidth="1"/>
    <col min="5398" max="5398" width="9.5703125" style="52" customWidth="1"/>
    <col min="5399" max="5403" width="8" style="52" customWidth="1"/>
    <col min="5404" max="5404" width="9.140625" style="52" customWidth="1"/>
    <col min="5405" max="5405" width="8.42578125" style="52" customWidth="1"/>
    <col min="5406" max="5407" width="10.7109375" style="52" customWidth="1"/>
    <col min="5408" max="5408" width="12.28515625" style="52" bestFit="1" customWidth="1"/>
    <col min="5409" max="5409" width="11.85546875" style="52" bestFit="1" customWidth="1"/>
    <col min="5410" max="5410" width="6.140625" style="52" customWidth="1"/>
    <col min="5411" max="5411" width="5.42578125" style="52" customWidth="1"/>
    <col min="5412" max="5412" width="6.28515625" style="52" customWidth="1"/>
    <col min="5413" max="5413" width="7.28515625" style="52" customWidth="1"/>
    <col min="5414" max="5414" width="7.85546875" style="52" customWidth="1"/>
    <col min="5415" max="5415" width="6.7109375" style="52" customWidth="1"/>
    <col min="5416" max="5416" width="10" style="52" customWidth="1"/>
    <col min="5417" max="5417" width="6.28515625" style="52" customWidth="1"/>
    <col min="5418" max="5632" width="8.85546875" style="52"/>
    <col min="5633" max="5633" width="6.140625" style="52" customWidth="1"/>
    <col min="5634" max="5634" width="18.5703125" style="52" customWidth="1"/>
    <col min="5635" max="5635" width="66.5703125" style="52" customWidth="1"/>
    <col min="5636" max="5636" width="8" style="52" customWidth="1"/>
    <col min="5637" max="5637" width="7.28515625" style="52" customWidth="1"/>
    <col min="5638" max="5638" width="6.85546875" style="52" customWidth="1"/>
    <col min="5639" max="5639" width="7.140625" style="52" customWidth="1"/>
    <col min="5640" max="5641" width="6.28515625" style="52" customWidth="1"/>
    <col min="5642" max="5642" width="9.42578125" style="52" customWidth="1"/>
    <col min="5643" max="5643" width="9.28515625" style="52" customWidth="1"/>
    <col min="5644" max="5647" width="6.28515625" style="52" customWidth="1"/>
    <col min="5648" max="5649" width="7.28515625" style="52" customWidth="1"/>
    <col min="5650" max="5650" width="8.5703125" style="52" customWidth="1"/>
    <col min="5651" max="5651" width="8.42578125" style="52" customWidth="1"/>
    <col min="5652" max="5652" width="7.42578125" style="52" customWidth="1"/>
    <col min="5653" max="5653" width="7.28515625" style="52" customWidth="1"/>
    <col min="5654" max="5654" width="9.5703125" style="52" customWidth="1"/>
    <col min="5655" max="5659" width="8" style="52" customWidth="1"/>
    <col min="5660" max="5660" width="9.140625" style="52" customWidth="1"/>
    <col min="5661" max="5661" width="8.42578125" style="52" customWidth="1"/>
    <col min="5662" max="5663" width="10.7109375" style="52" customWidth="1"/>
    <col min="5664" max="5664" width="12.28515625" style="52" bestFit="1" customWidth="1"/>
    <col min="5665" max="5665" width="11.85546875" style="52" bestFit="1" customWidth="1"/>
    <col min="5666" max="5666" width="6.140625" style="52" customWidth="1"/>
    <col min="5667" max="5667" width="5.42578125" style="52" customWidth="1"/>
    <col min="5668" max="5668" width="6.28515625" style="52" customWidth="1"/>
    <col min="5669" max="5669" width="7.28515625" style="52" customWidth="1"/>
    <col min="5670" max="5670" width="7.85546875" style="52" customWidth="1"/>
    <col min="5671" max="5671" width="6.7109375" style="52" customWidth="1"/>
    <col min="5672" max="5672" width="10" style="52" customWidth="1"/>
    <col min="5673" max="5673" width="6.28515625" style="52" customWidth="1"/>
    <col min="5674" max="5888" width="8.85546875" style="52"/>
    <col min="5889" max="5889" width="6.140625" style="52" customWidth="1"/>
    <col min="5890" max="5890" width="18.5703125" style="52" customWidth="1"/>
    <col min="5891" max="5891" width="66.5703125" style="52" customWidth="1"/>
    <col min="5892" max="5892" width="8" style="52" customWidth="1"/>
    <col min="5893" max="5893" width="7.28515625" style="52" customWidth="1"/>
    <col min="5894" max="5894" width="6.85546875" style="52" customWidth="1"/>
    <col min="5895" max="5895" width="7.140625" style="52" customWidth="1"/>
    <col min="5896" max="5897" width="6.28515625" style="52" customWidth="1"/>
    <col min="5898" max="5898" width="9.42578125" style="52" customWidth="1"/>
    <col min="5899" max="5899" width="9.28515625" style="52" customWidth="1"/>
    <col min="5900" max="5903" width="6.28515625" style="52" customWidth="1"/>
    <col min="5904" max="5905" width="7.28515625" style="52" customWidth="1"/>
    <col min="5906" max="5906" width="8.5703125" style="52" customWidth="1"/>
    <col min="5907" max="5907" width="8.42578125" style="52" customWidth="1"/>
    <col min="5908" max="5908" width="7.42578125" style="52" customWidth="1"/>
    <col min="5909" max="5909" width="7.28515625" style="52" customWidth="1"/>
    <col min="5910" max="5910" width="9.5703125" style="52" customWidth="1"/>
    <col min="5911" max="5915" width="8" style="52" customWidth="1"/>
    <col min="5916" max="5916" width="9.140625" style="52" customWidth="1"/>
    <col min="5917" max="5917" width="8.42578125" style="52" customWidth="1"/>
    <col min="5918" max="5919" width="10.7109375" style="52" customWidth="1"/>
    <col min="5920" max="5920" width="12.28515625" style="52" bestFit="1" customWidth="1"/>
    <col min="5921" max="5921" width="11.85546875" style="52" bestFit="1" customWidth="1"/>
    <col min="5922" max="5922" width="6.140625" style="52" customWidth="1"/>
    <col min="5923" max="5923" width="5.42578125" style="52" customWidth="1"/>
    <col min="5924" max="5924" width="6.28515625" style="52" customWidth="1"/>
    <col min="5925" max="5925" width="7.28515625" style="52" customWidth="1"/>
    <col min="5926" max="5926" width="7.85546875" style="52" customWidth="1"/>
    <col min="5927" max="5927" width="6.7109375" style="52" customWidth="1"/>
    <col min="5928" max="5928" width="10" style="52" customWidth="1"/>
    <col min="5929" max="5929" width="6.28515625" style="52" customWidth="1"/>
    <col min="5930" max="6144" width="8.85546875" style="52"/>
    <col min="6145" max="6145" width="6.140625" style="52" customWidth="1"/>
    <col min="6146" max="6146" width="18.5703125" style="52" customWidth="1"/>
    <col min="6147" max="6147" width="66.5703125" style="52" customWidth="1"/>
    <col min="6148" max="6148" width="8" style="52" customWidth="1"/>
    <col min="6149" max="6149" width="7.28515625" style="52" customWidth="1"/>
    <col min="6150" max="6150" width="6.85546875" style="52" customWidth="1"/>
    <col min="6151" max="6151" width="7.140625" style="52" customWidth="1"/>
    <col min="6152" max="6153" width="6.28515625" style="52" customWidth="1"/>
    <col min="6154" max="6154" width="9.42578125" style="52" customWidth="1"/>
    <col min="6155" max="6155" width="9.28515625" style="52" customWidth="1"/>
    <col min="6156" max="6159" width="6.28515625" style="52" customWidth="1"/>
    <col min="6160" max="6161" width="7.28515625" style="52" customWidth="1"/>
    <col min="6162" max="6162" width="8.5703125" style="52" customWidth="1"/>
    <col min="6163" max="6163" width="8.42578125" style="52" customWidth="1"/>
    <col min="6164" max="6164" width="7.42578125" style="52" customWidth="1"/>
    <col min="6165" max="6165" width="7.28515625" style="52" customWidth="1"/>
    <col min="6166" max="6166" width="9.5703125" style="52" customWidth="1"/>
    <col min="6167" max="6171" width="8" style="52" customWidth="1"/>
    <col min="6172" max="6172" width="9.140625" style="52" customWidth="1"/>
    <col min="6173" max="6173" width="8.42578125" style="52" customWidth="1"/>
    <col min="6174" max="6175" width="10.7109375" style="52" customWidth="1"/>
    <col min="6176" max="6176" width="12.28515625" style="52" bestFit="1" customWidth="1"/>
    <col min="6177" max="6177" width="11.85546875" style="52" bestFit="1" customWidth="1"/>
    <col min="6178" max="6178" width="6.140625" style="52" customWidth="1"/>
    <col min="6179" max="6179" width="5.42578125" style="52" customWidth="1"/>
    <col min="6180" max="6180" width="6.28515625" style="52" customWidth="1"/>
    <col min="6181" max="6181" width="7.28515625" style="52" customWidth="1"/>
    <col min="6182" max="6182" width="7.85546875" style="52" customWidth="1"/>
    <col min="6183" max="6183" width="6.7109375" style="52" customWidth="1"/>
    <col min="6184" max="6184" width="10" style="52" customWidth="1"/>
    <col min="6185" max="6185" width="6.28515625" style="52" customWidth="1"/>
    <col min="6186" max="6400" width="8.85546875" style="52"/>
    <col min="6401" max="6401" width="6.140625" style="52" customWidth="1"/>
    <col min="6402" max="6402" width="18.5703125" style="52" customWidth="1"/>
    <col min="6403" max="6403" width="66.5703125" style="52" customWidth="1"/>
    <col min="6404" max="6404" width="8" style="52" customWidth="1"/>
    <col min="6405" max="6405" width="7.28515625" style="52" customWidth="1"/>
    <col min="6406" max="6406" width="6.85546875" style="52" customWidth="1"/>
    <col min="6407" max="6407" width="7.140625" style="52" customWidth="1"/>
    <col min="6408" max="6409" width="6.28515625" style="52" customWidth="1"/>
    <col min="6410" max="6410" width="9.42578125" style="52" customWidth="1"/>
    <col min="6411" max="6411" width="9.28515625" style="52" customWidth="1"/>
    <col min="6412" max="6415" width="6.28515625" style="52" customWidth="1"/>
    <col min="6416" max="6417" width="7.28515625" style="52" customWidth="1"/>
    <col min="6418" max="6418" width="8.5703125" style="52" customWidth="1"/>
    <col min="6419" max="6419" width="8.42578125" style="52" customWidth="1"/>
    <col min="6420" max="6420" width="7.42578125" style="52" customWidth="1"/>
    <col min="6421" max="6421" width="7.28515625" style="52" customWidth="1"/>
    <col min="6422" max="6422" width="9.5703125" style="52" customWidth="1"/>
    <col min="6423" max="6427" width="8" style="52" customWidth="1"/>
    <col min="6428" max="6428" width="9.140625" style="52" customWidth="1"/>
    <col min="6429" max="6429" width="8.42578125" style="52" customWidth="1"/>
    <col min="6430" max="6431" width="10.7109375" style="52" customWidth="1"/>
    <col min="6432" max="6432" width="12.28515625" style="52" bestFit="1" customWidth="1"/>
    <col min="6433" max="6433" width="11.85546875" style="52" bestFit="1" customWidth="1"/>
    <col min="6434" max="6434" width="6.140625" style="52" customWidth="1"/>
    <col min="6435" max="6435" width="5.42578125" style="52" customWidth="1"/>
    <col min="6436" max="6436" width="6.28515625" style="52" customWidth="1"/>
    <col min="6437" max="6437" width="7.28515625" style="52" customWidth="1"/>
    <col min="6438" max="6438" width="7.85546875" style="52" customWidth="1"/>
    <col min="6439" max="6439" width="6.7109375" style="52" customWidth="1"/>
    <col min="6440" max="6440" width="10" style="52" customWidth="1"/>
    <col min="6441" max="6441" width="6.28515625" style="52" customWidth="1"/>
    <col min="6442" max="6656" width="8.85546875" style="52"/>
    <col min="6657" max="6657" width="6.140625" style="52" customWidth="1"/>
    <col min="6658" max="6658" width="18.5703125" style="52" customWidth="1"/>
    <col min="6659" max="6659" width="66.5703125" style="52" customWidth="1"/>
    <col min="6660" max="6660" width="8" style="52" customWidth="1"/>
    <col min="6661" max="6661" width="7.28515625" style="52" customWidth="1"/>
    <col min="6662" max="6662" width="6.85546875" style="52" customWidth="1"/>
    <col min="6663" max="6663" width="7.140625" style="52" customWidth="1"/>
    <col min="6664" max="6665" width="6.28515625" style="52" customWidth="1"/>
    <col min="6666" max="6666" width="9.42578125" style="52" customWidth="1"/>
    <col min="6667" max="6667" width="9.28515625" style="52" customWidth="1"/>
    <col min="6668" max="6671" width="6.28515625" style="52" customWidth="1"/>
    <col min="6672" max="6673" width="7.28515625" style="52" customWidth="1"/>
    <col min="6674" max="6674" width="8.5703125" style="52" customWidth="1"/>
    <col min="6675" max="6675" width="8.42578125" style="52" customWidth="1"/>
    <col min="6676" max="6676" width="7.42578125" style="52" customWidth="1"/>
    <col min="6677" max="6677" width="7.28515625" style="52" customWidth="1"/>
    <col min="6678" max="6678" width="9.5703125" style="52" customWidth="1"/>
    <col min="6679" max="6683" width="8" style="52" customWidth="1"/>
    <col min="6684" max="6684" width="9.140625" style="52" customWidth="1"/>
    <col min="6685" max="6685" width="8.42578125" style="52" customWidth="1"/>
    <col min="6686" max="6687" width="10.7109375" style="52" customWidth="1"/>
    <col min="6688" max="6688" width="12.28515625" style="52" bestFit="1" customWidth="1"/>
    <col min="6689" max="6689" width="11.85546875" style="52" bestFit="1" customWidth="1"/>
    <col min="6690" max="6690" width="6.140625" style="52" customWidth="1"/>
    <col min="6691" max="6691" width="5.42578125" style="52" customWidth="1"/>
    <col min="6692" max="6692" width="6.28515625" style="52" customWidth="1"/>
    <col min="6693" max="6693" width="7.28515625" style="52" customWidth="1"/>
    <col min="6694" max="6694" width="7.85546875" style="52" customWidth="1"/>
    <col min="6695" max="6695" width="6.7109375" style="52" customWidth="1"/>
    <col min="6696" max="6696" width="10" style="52" customWidth="1"/>
    <col min="6697" max="6697" width="6.28515625" style="52" customWidth="1"/>
    <col min="6698" max="6912" width="8.85546875" style="52"/>
    <col min="6913" max="6913" width="6.140625" style="52" customWidth="1"/>
    <col min="6914" max="6914" width="18.5703125" style="52" customWidth="1"/>
    <col min="6915" max="6915" width="66.5703125" style="52" customWidth="1"/>
    <col min="6916" max="6916" width="8" style="52" customWidth="1"/>
    <col min="6917" max="6917" width="7.28515625" style="52" customWidth="1"/>
    <col min="6918" max="6918" width="6.85546875" style="52" customWidth="1"/>
    <col min="6919" max="6919" width="7.140625" style="52" customWidth="1"/>
    <col min="6920" max="6921" width="6.28515625" style="52" customWidth="1"/>
    <col min="6922" max="6922" width="9.42578125" style="52" customWidth="1"/>
    <col min="6923" max="6923" width="9.28515625" style="52" customWidth="1"/>
    <col min="6924" max="6927" width="6.28515625" style="52" customWidth="1"/>
    <col min="6928" max="6929" width="7.28515625" style="52" customWidth="1"/>
    <col min="6930" max="6930" width="8.5703125" style="52" customWidth="1"/>
    <col min="6931" max="6931" width="8.42578125" style="52" customWidth="1"/>
    <col min="6932" max="6932" width="7.42578125" style="52" customWidth="1"/>
    <col min="6933" max="6933" width="7.28515625" style="52" customWidth="1"/>
    <col min="6934" max="6934" width="9.5703125" style="52" customWidth="1"/>
    <col min="6935" max="6939" width="8" style="52" customWidth="1"/>
    <col min="6940" max="6940" width="9.140625" style="52" customWidth="1"/>
    <col min="6941" max="6941" width="8.42578125" style="52" customWidth="1"/>
    <col min="6942" max="6943" width="10.7109375" style="52" customWidth="1"/>
    <col min="6944" max="6944" width="12.28515625" style="52" bestFit="1" customWidth="1"/>
    <col min="6945" max="6945" width="11.85546875" style="52" bestFit="1" customWidth="1"/>
    <col min="6946" max="6946" width="6.140625" style="52" customWidth="1"/>
    <col min="6947" max="6947" width="5.42578125" style="52" customWidth="1"/>
    <col min="6948" max="6948" width="6.28515625" style="52" customWidth="1"/>
    <col min="6949" max="6949" width="7.28515625" style="52" customWidth="1"/>
    <col min="6950" max="6950" width="7.85546875" style="52" customWidth="1"/>
    <col min="6951" max="6951" width="6.7109375" style="52" customWidth="1"/>
    <col min="6952" max="6952" width="10" style="52" customWidth="1"/>
    <col min="6953" max="6953" width="6.28515625" style="52" customWidth="1"/>
    <col min="6954" max="7168" width="8.85546875" style="52"/>
    <col min="7169" max="7169" width="6.140625" style="52" customWidth="1"/>
    <col min="7170" max="7170" width="18.5703125" style="52" customWidth="1"/>
    <col min="7171" max="7171" width="66.5703125" style="52" customWidth="1"/>
    <col min="7172" max="7172" width="8" style="52" customWidth="1"/>
    <col min="7173" max="7173" width="7.28515625" style="52" customWidth="1"/>
    <col min="7174" max="7174" width="6.85546875" style="52" customWidth="1"/>
    <col min="7175" max="7175" width="7.140625" style="52" customWidth="1"/>
    <col min="7176" max="7177" width="6.28515625" style="52" customWidth="1"/>
    <col min="7178" max="7178" width="9.42578125" style="52" customWidth="1"/>
    <col min="7179" max="7179" width="9.28515625" style="52" customWidth="1"/>
    <col min="7180" max="7183" width="6.28515625" style="52" customWidth="1"/>
    <col min="7184" max="7185" width="7.28515625" style="52" customWidth="1"/>
    <col min="7186" max="7186" width="8.5703125" style="52" customWidth="1"/>
    <col min="7187" max="7187" width="8.42578125" style="52" customWidth="1"/>
    <col min="7188" max="7188" width="7.42578125" style="52" customWidth="1"/>
    <col min="7189" max="7189" width="7.28515625" style="52" customWidth="1"/>
    <col min="7190" max="7190" width="9.5703125" style="52" customWidth="1"/>
    <col min="7191" max="7195" width="8" style="52" customWidth="1"/>
    <col min="7196" max="7196" width="9.140625" style="52" customWidth="1"/>
    <col min="7197" max="7197" width="8.42578125" style="52" customWidth="1"/>
    <col min="7198" max="7199" width="10.7109375" style="52" customWidth="1"/>
    <col min="7200" max="7200" width="12.28515625" style="52" bestFit="1" customWidth="1"/>
    <col min="7201" max="7201" width="11.85546875" style="52" bestFit="1" customWidth="1"/>
    <col min="7202" max="7202" width="6.140625" style="52" customWidth="1"/>
    <col min="7203" max="7203" width="5.42578125" style="52" customWidth="1"/>
    <col min="7204" max="7204" width="6.28515625" style="52" customWidth="1"/>
    <col min="7205" max="7205" width="7.28515625" style="52" customWidth="1"/>
    <col min="7206" max="7206" width="7.85546875" style="52" customWidth="1"/>
    <col min="7207" max="7207" width="6.7109375" style="52" customWidth="1"/>
    <col min="7208" max="7208" width="10" style="52" customWidth="1"/>
    <col min="7209" max="7209" width="6.28515625" style="52" customWidth="1"/>
    <col min="7210" max="7424" width="8.85546875" style="52"/>
    <col min="7425" max="7425" width="6.140625" style="52" customWidth="1"/>
    <col min="7426" max="7426" width="18.5703125" style="52" customWidth="1"/>
    <col min="7427" max="7427" width="66.5703125" style="52" customWidth="1"/>
    <col min="7428" max="7428" width="8" style="52" customWidth="1"/>
    <col min="7429" max="7429" width="7.28515625" style="52" customWidth="1"/>
    <col min="7430" max="7430" width="6.85546875" style="52" customWidth="1"/>
    <col min="7431" max="7431" width="7.140625" style="52" customWidth="1"/>
    <col min="7432" max="7433" width="6.28515625" style="52" customWidth="1"/>
    <col min="7434" max="7434" width="9.42578125" style="52" customWidth="1"/>
    <col min="7435" max="7435" width="9.28515625" style="52" customWidth="1"/>
    <col min="7436" max="7439" width="6.28515625" style="52" customWidth="1"/>
    <col min="7440" max="7441" width="7.28515625" style="52" customWidth="1"/>
    <col min="7442" max="7442" width="8.5703125" style="52" customWidth="1"/>
    <col min="7443" max="7443" width="8.42578125" style="52" customWidth="1"/>
    <col min="7444" max="7444" width="7.42578125" style="52" customWidth="1"/>
    <col min="7445" max="7445" width="7.28515625" style="52" customWidth="1"/>
    <col min="7446" max="7446" width="9.5703125" style="52" customWidth="1"/>
    <col min="7447" max="7451" width="8" style="52" customWidth="1"/>
    <col min="7452" max="7452" width="9.140625" style="52" customWidth="1"/>
    <col min="7453" max="7453" width="8.42578125" style="52" customWidth="1"/>
    <col min="7454" max="7455" width="10.7109375" style="52" customWidth="1"/>
    <col min="7456" max="7456" width="12.28515625" style="52" bestFit="1" customWidth="1"/>
    <col min="7457" max="7457" width="11.85546875" style="52" bestFit="1" customWidth="1"/>
    <col min="7458" max="7458" width="6.140625" style="52" customWidth="1"/>
    <col min="7459" max="7459" width="5.42578125" style="52" customWidth="1"/>
    <col min="7460" max="7460" width="6.28515625" style="52" customWidth="1"/>
    <col min="7461" max="7461" width="7.28515625" style="52" customWidth="1"/>
    <col min="7462" max="7462" width="7.85546875" style="52" customWidth="1"/>
    <col min="7463" max="7463" width="6.7109375" style="52" customWidth="1"/>
    <col min="7464" max="7464" width="10" style="52" customWidth="1"/>
    <col min="7465" max="7465" width="6.28515625" style="52" customWidth="1"/>
    <col min="7466" max="7680" width="8.85546875" style="52"/>
    <col min="7681" max="7681" width="6.140625" style="52" customWidth="1"/>
    <col min="7682" max="7682" width="18.5703125" style="52" customWidth="1"/>
    <col min="7683" max="7683" width="66.5703125" style="52" customWidth="1"/>
    <col min="7684" max="7684" width="8" style="52" customWidth="1"/>
    <col min="7685" max="7685" width="7.28515625" style="52" customWidth="1"/>
    <col min="7686" max="7686" width="6.85546875" style="52" customWidth="1"/>
    <col min="7687" max="7687" width="7.140625" style="52" customWidth="1"/>
    <col min="7688" max="7689" width="6.28515625" style="52" customWidth="1"/>
    <col min="7690" max="7690" width="9.42578125" style="52" customWidth="1"/>
    <col min="7691" max="7691" width="9.28515625" style="52" customWidth="1"/>
    <col min="7692" max="7695" width="6.28515625" style="52" customWidth="1"/>
    <col min="7696" max="7697" width="7.28515625" style="52" customWidth="1"/>
    <col min="7698" max="7698" width="8.5703125" style="52" customWidth="1"/>
    <col min="7699" max="7699" width="8.42578125" style="52" customWidth="1"/>
    <col min="7700" max="7700" width="7.42578125" style="52" customWidth="1"/>
    <col min="7701" max="7701" width="7.28515625" style="52" customWidth="1"/>
    <col min="7702" max="7702" width="9.5703125" style="52" customWidth="1"/>
    <col min="7703" max="7707" width="8" style="52" customWidth="1"/>
    <col min="7708" max="7708" width="9.140625" style="52" customWidth="1"/>
    <col min="7709" max="7709" width="8.42578125" style="52" customWidth="1"/>
    <col min="7710" max="7711" width="10.7109375" style="52" customWidth="1"/>
    <col min="7712" max="7712" width="12.28515625" style="52" bestFit="1" customWidth="1"/>
    <col min="7713" max="7713" width="11.85546875" style="52" bestFit="1" customWidth="1"/>
    <col min="7714" max="7714" width="6.140625" style="52" customWidth="1"/>
    <col min="7715" max="7715" width="5.42578125" style="52" customWidth="1"/>
    <col min="7716" max="7716" width="6.28515625" style="52" customWidth="1"/>
    <col min="7717" max="7717" width="7.28515625" style="52" customWidth="1"/>
    <col min="7718" max="7718" width="7.85546875" style="52" customWidth="1"/>
    <col min="7719" max="7719" width="6.7109375" style="52" customWidth="1"/>
    <col min="7720" max="7720" width="10" style="52" customWidth="1"/>
    <col min="7721" max="7721" width="6.28515625" style="52" customWidth="1"/>
    <col min="7722" max="7936" width="8.85546875" style="52"/>
    <col min="7937" max="7937" width="6.140625" style="52" customWidth="1"/>
    <col min="7938" max="7938" width="18.5703125" style="52" customWidth="1"/>
    <col min="7939" max="7939" width="66.5703125" style="52" customWidth="1"/>
    <col min="7940" max="7940" width="8" style="52" customWidth="1"/>
    <col min="7941" max="7941" width="7.28515625" style="52" customWidth="1"/>
    <col min="7942" max="7942" width="6.85546875" style="52" customWidth="1"/>
    <col min="7943" max="7943" width="7.140625" style="52" customWidth="1"/>
    <col min="7944" max="7945" width="6.28515625" style="52" customWidth="1"/>
    <col min="7946" max="7946" width="9.42578125" style="52" customWidth="1"/>
    <col min="7947" max="7947" width="9.28515625" style="52" customWidth="1"/>
    <col min="7948" max="7951" width="6.28515625" style="52" customWidth="1"/>
    <col min="7952" max="7953" width="7.28515625" style="52" customWidth="1"/>
    <col min="7954" max="7954" width="8.5703125" style="52" customWidth="1"/>
    <col min="7955" max="7955" width="8.42578125" style="52" customWidth="1"/>
    <col min="7956" max="7956" width="7.42578125" style="52" customWidth="1"/>
    <col min="7957" max="7957" width="7.28515625" style="52" customWidth="1"/>
    <col min="7958" max="7958" width="9.5703125" style="52" customWidth="1"/>
    <col min="7959" max="7963" width="8" style="52" customWidth="1"/>
    <col min="7964" max="7964" width="9.140625" style="52" customWidth="1"/>
    <col min="7965" max="7965" width="8.42578125" style="52" customWidth="1"/>
    <col min="7966" max="7967" width="10.7109375" style="52" customWidth="1"/>
    <col min="7968" max="7968" width="12.28515625" style="52" bestFit="1" customWidth="1"/>
    <col min="7969" max="7969" width="11.85546875" style="52" bestFit="1" customWidth="1"/>
    <col min="7970" max="7970" width="6.140625" style="52" customWidth="1"/>
    <col min="7971" max="7971" width="5.42578125" style="52" customWidth="1"/>
    <col min="7972" max="7972" width="6.28515625" style="52" customWidth="1"/>
    <col min="7973" max="7973" width="7.28515625" style="52" customWidth="1"/>
    <col min="7974" max="7974" width="7.85546875" style="52" customWidth="1"/>
    <col min="7975" max="7975" width="6.7109375" style="52" customWidth="1"/>
    <col min="7976" max="7976" width="10" style="52" customWidth="1"/>
    <col min="7977" max="7977" width="6.28515625" style="52" customWidth="1"/>
    <col min="7978" max="8192" width="8.85546875" style="52"/>
    <col min="8193" max="8193" width="6.140625" style="52" customWidth="1"/>
    <col min="8194" max="8194" width="18.5703125" style="52" customWidth="1"/>
    <col min="8195" max="8195" width="66.5703125" style="52" customWidth="1"/>
    <col min="8196" max="8196" width="8" style="52" customWidth="1"/>
    <col min="8197" max="8197" width="7.28515625" style="52" customWidth="1"/>
    <col min="8198" max="8198" width="6.85546875" style="52" customWidth="1"/>
    <col min="8199" max="8199" width="7.140625" style="52" customWidth="1"/>
    <col min="8200" max="8201" width="6.28515625" style="52" customWidth="1"/>
    <col min="8202" max="8202" width="9.42578125" style="52" customWidth="1"/>
    <col min="8203" max="8203" width="9.28515625" style="52" customWidth="1"/>
    <col min="8204" max="8207" width="6.28515625" style="52" customWidth="1"/>
    <col min="8208" max="8209" width="7.28515625" style="52" customWidth="1"/>
    <col min="8210" max="8210" width="8.5703125" style="52" customWidth="1"/>
    <col min="8211" max="8211" width="8.42578125" style="52" customWidth="1"/>
    <col min="8212" max="8212" width="7.42578125" style="52" customWidth="1"/>
    <col min="8213" max="8213" width="7.28515625" style="52" customWidth="1"/>
    <col min="8214" max="8214" width="9.5703125" style="52" customWidth="1"/>
    <col min="8215" max="8219" width="8" style="52" customWidth="1"/>
    <col min="8220" max="8220" width="9.140625" style="52" customWidth="1"/>
    <col min="8221" max="8221" width="8.42578125" style="52" customWidth="1"/>
    <col min="8222" max="8223" width="10.7109375" style="52" customWidth="1"/>
    <col min="8224" max="8224" width="12.28515625" style="52" bestFit="1" customWidth="1"/>
    <col min="8225" max="8225" width="11.85546875" style="52" bestFit="1" customWidth="1"/>
    <col min="8226" max="8226" width="6.140625" style="52" customWidth="1"/>
    <col min="8227" max="8227" width="5.42578125" style="52" customWidth="1"/>
    <col min="8228" max="8228" width="6.28515625" style="52" customWidth="1"/>
    <col min="8229" max="8229" width="7.28515625" style="52" customWidth="1"/>
    <col min="8230" max="8230" width="7.85546875" style="52" customWidth="1"/>
    <col min="8231" max="8231" width="6.7109375" style="52" customWidth="1"/>
    <col min="8232" max="8232" width="10" style="52" customWidth="1"/>
    <col min="8233" max="8233" width="6.28515625" style="52" customWidth="1"/>
    <col min="8234" max="8448" width="8.85546875" style="52"/>
    <col min="8449" max="8449" width="6.140625" style="52" customWidth="1"/>
    <col min="8450" max="8450" width="18.5703125" style="52" customWidth="1"/>
    <col min="8451" max="8451" width="66.5703125" style="52" customWidth="1"/>
    <col min="8452" max="8452" width="8" style="52" customWidth="1"/>
    <col min="8453" max="8453" width="7.28515625" style="52" customWidth="1"/>
    <col min="8454" max="8454" width="6.85546875" style="52" customWidth="1"/>
    <col min="8455" max="8455" width="7.140625" style="52" customWidth="1"/>
    <col min="8456" max="8457" width="6.28515625" style="52" customWidth="1"/>
    <col min="8458" max="8458" width="9.42578125" style="52" customWidth="1"/>
    <col min="8459" max="8459" width="9.28515625" style="52" customWidth="1"/>
    <col min="8460" max="8463" width="6.28515625" style="52" customWidth="1"/>
    <col min="8464" max="8465" width="7.28515625" style="52" customWidth="1"/>
    <col min="8466" max="8466" width="8.5703125" style="52" customWidth="1"/>
    <col min="8467" max="8467" width="8.42578125" style="52" customWidth="1"/>
    <col min="8468" max="8468" width="7.42578125" style="52" customWidth="1"/>
    <col min="8469" max="8469" width="7.28515625" style="52" customWidth="1"/>
    <col min="8470" max="8470" width="9.5703125" style="52" customWidth="1"/>
    <col min="8471" max="8475" width="8" style="52" customWidth="1"/>
    <col min="8476" max="8476" width="9.140625" style="52" customWidth="1"/>
    <col min="8477" max="8477" width="8.42578125" style="52" customWidth="1"/>
    <col min="8478" max="8479" width="10.7109375" style="52" customWidth="1"/>
    <col min="8480" max="8480" width="12.28515625" style="52" bestFit="1" customWidth="1"/>
    <col min="8481" max="8481" width="11.85546875" style="52" bestFit="1" customWidth="1"/>
    <col min="8482" max="8482" width="6.140625" style="52" customWidth="1"/>
    <col min="8483" max="8483" width="5.42578125" style="52" customWidth="1"/>
    <col min="8484" max="8484" width="6.28515625" style="52" customWidth="1"/>
    <col min="8485" max="8485" width="7.28515625" style="52" customWidth="1"/>
    <col min="8486" max="8486" width="7.85546875" style="52" customWidth="1"/>
    <col min="8487" max="8487" width="6.7109375" style="52" customWidth="1"/>
    <col min="8488" max="8488" width="10" style="52" customWidth="1"/>
    <col min="8489" max="8489" width="6.28515625" style="52" customWidth="1"/>
    <col min="8490" max="8704" width="8.85546875" style="52"/>
    <col min="8705" max="8705" width="6.140625" style="52" customWidth="1"/>
    <col min="8706" max="8706" width="18.5703125" style="52" customWidth="1"/>
    <col min="8707" max="8707" width="66.5703125" style="52" customWidth="1"/>
    <col min="8708" max="8708" width="8" style="52" customWidth="1"/>
    <col min="8709" max="8709" width="7.28515625" style="52" customWidth="1"/>
    <col min="8710" max="8710" width="6.85546875" style="52" customWidth="1"/>
    <col min="8711" max="8711" width="7.140625" style="52" customWidth="1"/>
    <col min="8712" max="8713" width="6.28515625" style="52" customWidth="1"/>
    <col min="8714" max="8714" width="9.42578125" style="52" customWidth="1"/>
    <col min="8715" max="8715" width="9.28515625" style="52" customWidth="1"/>
    <col min="8716" max="8719" width="6.28515625" style="52" customWidth="1"/>
    <col min="8720" max="8721" width="7.28515625" style="52" customWidth="1"/>
    <col min="8722" max="8722" width="8.5703125" style="52" customWidth="1"/>
    <col min="8723" max="8723" width="8.42578125" style="52" customWidth="1"/>
    <col min="8724" max="8724" width="7.42578125" style="52" customWidth="1"/>
    <col min="8725" max="8725" width="7.28515625" style="52" customWidth="1"/>
    <col min="8726" max="8726" width="9.5703125" style="52" customWidth="1"/>
    <col min="8727" max="8731" width="8" style="52" customWidth="1"/>
    <col min="8732" max="8732" width="9.140625" style="52" customWidth="1"/>
    <col min="8733" max="8733" width="8.42578125" style="52" customWidth="1"/>
    <col min="8734" max="8735" width="10.7109375" style="52" customWidth="1"/>
    <col min="8736" max="8736" width="12.28515625" style="52" bestFit="1" customWidth="1"/>
    <col min="8737" max="8737" width="11.85546875" style="52" bestFit="1" customWidth="1"/>
    <col min="8738" max="8738" width="6.140625" style="52" customWidth="1"/>
    <col min="8739" max="8739" width="5.42578125" style="52" customWidth="1"/>
    <col min="8740" max="8740" width="6.28515625" style="52" customWidth="1"/>
    <col min="8741" max="8741" width="7.28515625" style="52" customWidth="1"/>
    <col min="8742" max="8742" width="7.85546875" style="52" customWidth="1"/>
    <col min="8743" max="8743" width="6.7109375" style="52" customWidth="1"/>
    <col min="8744" max="8744" width="10" style="52" customWidth="1"/>
    <col min="8745" max="8745" width="6.28515625" style="52" customWidth="1"/>
    <col min="8746" max="8960" width="8.85546875" style="52"/>
    <col min="8961" max="8961" width="6.140625" style="52" customWidth="1"/>
    <col min="8962" max="8962" width="18.5703125" style="52" customWidth="1"/>
    <col min="8963" max="8963" width="66.5703125" style="52" customWidth="1"/>
    <col min="8964" max="8964" width="8" style="52" customWidth="1"/>
    <col min="8965" max="8965" width="7.28515625" style="52" customWidth="1"/>
    <col min="8966" max="8966" width="6.85546875" style="52" customWidth="1"/>
    <col min="8967" max="8967" width="7.140625" style="52" customWidth="1"/>
    <col min="8968" max="8969" width="6.28515625" style="52" customWidth="1"/>
    <col min="8970" max="8970" width="9.42578125" style="52" customWidth="1"/>
    <col min="8971" max="8971" width="9.28515625" style="52" customWidth="1"/>
    <col min="8972" max="8975" width="6.28515625" style="52" customWidth="1"/>
    <col min="8976" max="8977" width="7.28515625" style="52" customWidth="1"/>
    <col min="8978" max="8978" width="8.5703125" style="52" customWidth="1"/>
    <col min="8979" max="8979" width="8.42578125" style="52" customWidth="1"/>
    <col min="8980" max="8980" width="7.42578125" style="52" customWidth="1"/>
    <col min="8981" max="8981" width="7.28515625" style="52" customWidth="1"/>
    <col min="8982" max="8982" width="9.5703125" style="52" customWidth="1"/>
    <col min="8983" max="8987" width="8" style="52" customWidth="1"/>
    <col min="8988" max="8988" width="9.140625" style="52" customWidth="1"/>
    <col min="8989" max="8989" width="8.42578125" style="52" customWidth="1"/>
    <col min="8990" max="8991" width="10.7109375" style="52" customWidth="1"/>
    <col min="8992" max="8992" width="12.28515625" style="52" bestFit="1" customWidth="1"/>
    <col min="8993" max="8993" width="11.85546875" style="52" bestFit="1" customWidth="1"/>
    <col min="8994" max="8994" width="6.140625" style="52" customWidth="1"/>
    <col min="8995" max="8995" width="5.42578125" style="52" customWidth="1"/>
    <col min="8996" max="8996" width="6.28515625" style="52" customWidth="1"/>
    <col min="8997" max="8997" width="7.28515625" style="52" customWidth="1"/>
    <col min="8998" max="8998" width="7.85546875" style="52" customWidth="1"/>
    <col min="8999" max="8999" width="6.7109375" style="52" customWidth="1"/>
    <col min="9000" max="9000" width="10" style="52" customWidth="1"/>
    <col min="9001" max="9001" width="6.28515625" style="52" customWidth="1"/>
    <col min="9002" max="9216" width="8.85546875" style="52"/>
    <col min="9217" max="9217" width="6.140625" style="52" customWidth="1"/>
    <col min="9218" max="9218" width="18.5703125" style="52" customWidth="1"/>
    <col min="9219" max="9219" width="66.5703125" style="52" customWidth="1"/>
    <col min="9220" max="9220" width="8" style="52" customWidth="1"/>
    <col min="9221" max="9221" width="7.28515625" style="52" customWidth="1"/>
    <col min="9222" max="9222" width="6.85546875" style="52" customWidth="1"/>
    <col min="9223" max="9223" width="7.140625" style="52" customWidth="1"/>
    <col min="9224" max="9225" width="6.28515625" style="52" customWidth="1"/>
    <col min="9226" max="9226" width="9.42578125" style="52" customWidth="1"/>
    <col min="9227" max="9227" width="9.28515625" style="52" customWidth="1"/>
    <col min="9228" max="9231" width="6.28515625" style="52" customWidth="1"/>
    <col min="9232" max="9233" width="7.28515625" style="52" customWidth="1"/>
    <col min="9234" max="9234" width="8.5703125" style="52" customWidth="1"/>
    <col min="9235" max="9235" width="8.42578125" style="52" customWidth="1"/>
    <col min="9236" max="9236" width="7.42578125" style="52" customWidth="1"/>
    <col min="9237" max="9237" width="7.28515625" style="52" customWidth="1"/>
    <col min="9238" max="9238" width="9.5703125" style="52" customWidth="1"/>
    <col min="9239" max="9243" width="8" style="52" customWidth="1"/>
    <col min="9244" max="9244" width="9.140625" style="52" customWidth="1"/>
    <col min="9245" max="9245" width="8.42578125" style="52" customWidth="1"/>
    <col min="9246" max="9247" width="10.7109375" style="52" customWidth="1"/>
    <col min="9248" max="9248" width="12.28515625" style="52" bestFit="1" customWidth="1"/>
    <col min="9249" max="9249" width="11.85546875" style="52" bestFit="1" customWidth="1"/>
    <col min="9250" max="9250" width="6.140625" style="52" customWidth="1"/>
    <col min="9251" max="9251" width="5.42578125" style="52" customWidth="1"/>
    <col min="9252" max="9252" width="6.28515625" style="52" customWidth="1"/>
    <col min="9253" max="9253" width="7.28515625" style="52" customWidth="1"/>
    <col min="9254" max="9254" width="7.85546875" style="52" customWidth="1"/>
    <col min="9255" max="9255" width="6.7109375" style="52" customWidth="1"/>
    <col min="9256" max="9256" width="10" style="52" customWidth="1"/>
    <col min="9257" max="9257" width="6.28515625" style="52" customWidth="1"/>
    <col min="9258" max="9472" width="8.85546875" style="52"/>
    <col min="9473" max="9473" width="6.140625" style="52" customWidth="1"/>
    <col min="9474" max="9474" width="18.5703125" style="52" customWidth="1"/>
    <col min="9475" max="9475" width="66.5703125" style="52" customWidth="1"/>
    <col min="9476" max="9476" width="8" style="52" customWidth="1"/>
    <col min="9477" max="9477" width="7.28515625" style="52" customWidth="1"/>
    <col min="9478" max="9478" width="6.85546875" style="52" customWidth="1"/>
    <col min="9479" max="9479" width="7.140625" style="52" customWidth="1"/>
    <col min="9480" max="9481" width="6.28515625" style="52" customWidth="1"/>
    <col min="9482" max="9482" width="9.42578125" style="52" customWidth="1"/>
    <col min="9483" max="9483" width="9.28515625" style="52" customWidth="1"/>
    <col min="9484" max="9487" width="6.28515625" style="52" customWidth="1"/>
    <col min="9488" max="9489" width="7.28515625" style="52" customWidth="1"/>
    <col min="9490" max="9490" width="8.5703125" style="52" customWidth="1"/>
    <col min="9491" max="9491" width="8.42578125" style="52" customWidth="1"/>
    <col min="9492" max="9492" width="7.42578125" style="52" customWidth="1"/>
    <col min="9493" max="9493" width="7.28515625" style="52" customWidth="1"/>
    <col min="9494" max="9494" width="9.5703125" style="52" customWidth="1"/>
    <col min="9495" max="9499" width="8" style="52" customWidth="1"/>
    <col min="9500" max="9500" width="9.140625" style="52" customWidth="1"/>
    <col min="9501" max="9501" width="8.42578125" style="52" customWidth="1"/>
    <col min="9502" max="9503" width="10.7109375" style="52" customWidth="1"/>
    <col min="9504" max="9504" width="12.28515625" style="52" bestFit="1" customWidth="1"/>
    <col min="9505" max="9505" width="11.85546875" style="52" bestFit="1" customWidth="1"/>
    <col min="9506" max="9506" width="6.140625" style="52" customWidth="1"/>
    <col min="9507" max="9507" width="5.42578125" style="52" customWidth="1"/>
    <col min="9508" max="9508" width="6.28515625" style="52" customWidth="1"/>
    <col min="9509" max="9509" width="7.28515625" style="52" customWidth="1"/>
    <col min="9510" max="9510" width="7.85546875" style="52" customWidth="1"/>
    <col min="9511" max="9511" width="6.7109375" style="52" customWidth="1"/>
    <col min="9512" max="9512" width="10" style="52" customWidth="1"/>
    <col min="9513" max="9513" width="6.28515625" style="52" customWidth="1"/>
    <col min="9514" max="9728" width="8.85546875" style="52"/>
    <col min="9729" max="9729" width="6.140625" style="52" customWidth="1"/>
    <col min="9730" max="9730" width="18.5703125" style="52" customWidth="1"/>
    <col min="9731" max="9731" width="66.5703125" style="52" customWidth="1"/>
    <col min="9732" max="9732" width="8" style="52" customWidth="1"/>
    <col min="9733" max="9733" width="7.28515625" style="52" customWidth="1"/>
    <col min="9734" max="9734" width="6.85546875" style="52" customWidth="1"/>
    <col min="9735" max="9735" width="7.140625" style="52" customWidth="1"/>
    <col min="9736" max="9737" width="6.28515625" style="52" customWidth="1"/>
    <col min="9738" max="9738" width="9.42578125" style="52" customWidth="1"/>
    <col min="9739" max="9739" width="9.28515625" style="52" customWidth="1"/>
    <col min="9740" max="9743" width="6.28515625" style="52" customWidth="1"/>
    <col min="9744" max="9745" width="7.28515625" style="52" customWidth="1"/>
    <col min="9746" max="9746" width="8.5703125" style="52" customWidth="1"/>
    <col min="9747" max="9747" width="8.42578125" style="52" customWidth="1"/>
    <col min="9748" max="9748" width="7.42578125" style="52" customWidth="1"/>
    <col min="9749" max="9749" width="7.28515625" style="52" customWidth="1"/>
    <col min="9750" max="9750" width="9.5703125" style="52" customWidth="1"/>
    <col min="9751" max="9755" width="8" style="52" customWidth="1"/>
    <col min="9756" max="9756" width="9.140625" style="52" customWidth="1"/>
    <col min="9757" max="9757" width="8.42578125" style="52" customWidth="1"/>
    <col min="9758" max="9759" width="10.7109375" style="52" customWidth="1"/>
    <col min="9760" max="9760" width="12.28515625" style="52" bestFit="1" customWidth="1"/>
    <col min="9761" max="9761" width="11.85546875" style="52" bestFit="1" customWidth="1"/>
    <col min="9762" max="9762" width="6.140625" style="52" customWidth="1"/>
    <col min="9763" max="9763" width="5.42578125" style="52" customWidth="1"/>
    <col min="9764" max="9764" width="6.28515625" style="52" customWidth="1"/>
    <col min="9765" max="9765" width="7.28515625" style="52" customWidth="1"/>
    <col min="9766" max="9766" width="7.85546875" style="52" customWidth="1"/>
    <col min="9767" max="9767" width="6.7109375" style="52" customWidth="1"/>
    <col min="9768" max="9768" width="10" style="52" customWidth="1"/>
    <col min="9769" max="9769" width="6.28515625" style="52" customWidth="1"/>
    <col min="9770" max="9984" width="8.85546875" style="52"/>
    <col min="9985" max="9985" width="6.140625" style="52" customWidth="1"/>
    <col min="9986" max="9986" width="18.5703125" style="52" customWidth="1"/>
    <col min="9987" max="9987" width="66.5703125" style="52" customWidth="1"/>
    <col min="9988" max="9988" width="8" style="52" customWidth="1"/>
    <col min="9989" max="9989" width="7.28515625" style="52" customWidth="1"/>
    <col min="9990" max="9990" width="6.85546875" style="52" customWidth="1"/>
    <col min="9991" max="9991" width="7.140625" style="52" customWidth="1"/>
    <col min="9992" max="9993" width="6.28515625" style="52" customWidth="1"/>
    <col min="9994" max="9994" width="9.42578125" style="52" customWidth="1"/>
    <col min="9995" max="9995" width="9.28515625" style="52" customWidth="1"/>
    <col min="9996" max="9999" width="6.28515625" style="52" customWidth="1"/>
    <col min="10000" max="10001" width="7.28515625" style="52" customWidth="1"/>
    <col min="10002" max="10002" width="8.5703125" style="52" customWidth="1"/>
    <col min="10003" max="10003" width="8.42578125" style="52" customWidth="1"/>
    <col min="10004" max="10004" width="7.42578125" style="52" customWidth="1"/>
    <col min="10005" max="10005" width="7.28515625" style="52" customWidth="1"/>
    <col min="10006" max="10006" width="9.5703125" style="52" customWidth="1"/>
    <col min="10007" max="10011" width="8" style="52" customWidth="1"/>
    <col min="10012" max="10012" width="9.140625" style="52" customWidth="1"/>
    <col min="10013" max="10013" width="8.42578125" style="52" customWidth="1"/>
    <col min="10014" max="10015" width="10.7109375" style="52" customWidth="1"/>
    <col min="10016" max="10016" width="12.28515625" style="52" bestFit="1" customWidth="1"/>
    <col min="10017" max="10017" width="11.85546875" style="52" bestFit="1" customWidth="1"/>
    <col min="10018" max="10018" width="6.140625" style="52" customWidth="1"/>
    <col min="10019" max="10019" width="5.42578125" style="52" customWidth="1"/>
    <col min="10020" max="10020" width="6.28515625" style="52" customWidth="1"/>
    <col min="10021" max="10021" width="7.28515625" style="52" customWidth="1"/>
    <col min="10022" max="10022" width="7.85546875" style="52" customWidth="1"/>
    <col min="10023" max="10023" width="6.7109375" style="52" customWidth="1"/>
    <col min="10024" max="10024" width="10" style="52" customWidth="1"/>
    <col min="10025" max="10025" width="6.28515625" style="52" customWidth="1"/>
    <col min="10026" max="10240" width="8.85546875" style="52"/>
    <col min="10241" max="10241" width="6.140625" style="52" customWidth="1"/>
    <col min="10242" max="10242" width="18.5703125" style="52" customWidth="1"/>
    <col min="10243" max="10243" width="66.5703125" style="52" customWidth="1"/>
    <col min="10244" max="10244" width="8" style="52" customWidth="1"/>
    <col min="10245" max="10245" width="7.28515625" style="52" customWidth="1"/>
    <col min="10246" max="10246" width="6.85546875" style="52" customWidth="1"/>
    <col min="10247" max="10247" width="7.140625" style="52" customWidth="1"/>
    <col min="10248" max="10249" width="6.28515625" style="52" customWidth="1"/>
    <col min="10250" max="10250" width="9.42578125" style="52" customWidth="1"/>
    <col min="10251" max="10251" width="9.28515625" style="52" customWidth="1"/>
    <col min="10252" max="10255" width="6.28515625" style="52" customWidth="1"/>
    <col min="10256" max="10257" width="7.28515625" style="52" customWidth="1"/>
    <col min="10258" max="10258" width="8.5703125" style="52" customWidth="1"/>
    <col min="10259" max="10259" width="8.42578125" style="52" customWidth="1"/>
    <col min="10260" max="10260" width="7.42578125" style="52" customWidth="1"/>
    <col min="10261" max="10261" width="7.28515625" style="52" customWidth="1"/>
    <col min="10262" max="10262" width="9.5703125" style="52" customWidth="1"/>
    <col min="10263" max="10267" width="8" style="52" customWidth="1"/>
    <col min="10268" max="10268" width="9.140625" style="52" customWidth="1"/>
    <col min="10269" max="10269" width="8.42578125" style="52" customWidth="1"/>
    <col min="10270" max="10271" width="10.7109375" style="52" customWidth="1"/>
    <col min="10272" max="10272" width="12.28515625" style="52" bestFit="1" customWidth="1"/>
    <col min="10273" max="10273" width="11.85546875" style="52" bestFit="1" customWidth="1"/>
    <col min="10274" max="10274" width="6.140625" style="52" customWidth="1"/>
    <col min="10275" max="10275" width="5.42578125" style="52" customWidth="1"/>
    <col min="10276" max="10276" width="6.28515625" style="52" customWidth="1"/>
    <col min="10277" max="10277" width="7.28515625" style="52" customWidth="1"/>
    <col min="10278" max="10278" width="7.85546875" style="52" customWidth="1"/>
    <col min="10279" max="10279" width="6.7109375" style="52" customWidth="1"/>
    <col min="10280" max="10280" width="10" style="52" customWidth="1"/>
    <col min="10281" max="10281" width="6.28515625" style="52" customWidth="1"/>
    <col min="10282" max="10496" width="8.85546875" style="52"/>
    <col min="10497" max="10497" width="6.140625" style="52" customWidth="1"/>
    <col min="10498" max="10498" width="18.5703125" style="52" customWidth="1"/>
    <col min="10499" max="10499" width="66.5703125" style="52" customWidth="1"/>
    <col min="10500" max="10500" width="8" style="52" customWidth="1"/>
    <col min="10501" max="10501" width="7.28515625" style="52" customWidth="1"/>
    <col min="10502" max="10502" width="6.85546875" style="52" customWidth="1"/>
    <col min="10503" max="10503" width="7.140625" style="52" customWidth="1"/>
    <col min="10504" max="10505" width="6.28515625" style="52" customWidth="1"/>
    <col min="10506" max="10506" width="9.42578125" style="52" customWidth="1"/>
    <col min="10507" max="10507" width="9.28515625" style="52" customWidth="1"/>
    <col min="10508" max="10511" width="6.28515625" style="52" customWidth="1"/>
    <col min="10512" max="10513" width="7.28515625" style="52" customWidth="1"/>
    <col min="10514" max="10514" width="8.5703125" style="52" customWidth="1"/>
    <col min="10515" max="10515" width="8.42578125" style="52" customWidth="1"/>
    <col min="10516" max="10516" width="7.42578125" style="52" customWidth="1"/>
    <col min="10517" max="10517" width="7.28515625" style="52" customWidth="1"/>
    <col min="10518" max="10518" width="9.5703125" style="52" customWidth="1"/>
    <col min="10519" max="10523" width="8" style="52" customWidth="1"/>
    <col min="10524" max="10524" width="9.140625" style="52" customWidth="1"/>
    <col min="10525" max="10525" width="8.42578125" style="52" customWidth="1"/>
    <col min="10526" max="10527" width="10.7109375" style="52" customWidth="1"/>
    <col min="10528" max="10528" width="12.28515625" style="52" bestFit="1" customWidth="1"/>
    <col min="10529" max="10529" width="11.85546875" style="52" bestFit="1" customWidth="1"/>
    <col min="10530" max="10530" width="6.140625" style="52" customWidth="1"/>
    <col min="10531" max="10531" width="5.42578125" style="52" customWidth="1"/>
    <col min="10532" max="10532" width="6.28515625" style="52" customWidth="1"/>
    <col min="10533" max="10533" width="7.28515625" style="52" customWidth="1"/>
    <col min="10534" max="10534" width="7.85546875" style="52" customWidth="1"/>
    <col min="10535" max="10535" width="6.7109375" style="52" customWidth="1"/>
    <col min="10536" max="10536" width="10" style="52" customWidth="1"/>
    <col min="10537" max="10537" width="6.28515625" style="52" customWidth="1"/>
    <col min="10538" max="10752" width="8.85546875" style="52"/>
    <col min="10753" max="10753" width="6.140625" style="52" customWidth="1"/>
    <col min="10754" max="10754" width="18.5703125" style="52" customWidth="1"/>
    <col min="10755" max="10755" width="66.5703125" style="52" customWidth="1"/>
    <col min="10756" max="10756" width="8" style="52" customWidth="1"/>
    <col min="10757" max="10757" width="7.28515625" style="52" customWidth="1"/>
    <col min="10758" max="10758" width="6.85546875" style="52" customWidth="1"/>
    <col min="10759" max="10759" width="7.140625" style="52" customWidth="1"/>
    <col min="10760" max="10761" width="6.28515625" style="52" customWidth="1"/>
    <col min="10762" max="10762" width="9.42578125" style="52" customWidth="1"/>
    <col min="10763" max="10763" width="9.28515625" style="52" customWidth="1"/>
    <col min="10764" max="10767" width="6.28515625" style="52" customWidth="1"/>
    <col min="10768" max="10769" width="7.28515625" style="52" customWidth="1"/>
    <col min="10770" max="10770" width="8.5703125" style="52" customWidth="1"/>
    <col min="10771" max="10771" width="8.42578125" style="52" customWidth="1"/>
    <col min="10772" max="10772" width="7.42578125" style="52" customWidth="1"/>
    <col min="10773" max="10773" width="7.28515625" style="52" customWidth="1"/>
    <col min="10774" max="10774" width="9.5703125" style="52" customWidth="1"/>
    <col min="10775" max="10779" width="8" style="52" customWidth="1"/>
    <col min="10780" max="10780" width="9.140625" style="52" customWidth="1"/>
    <col min="10781" max="10781" width="8.42578125" style="52" customWidth="1"/>
    <col min="10782" max="10783" width="10.7109375" style="52" customWidth="1"/>
    <col min="10784" max="10784" width="12.28515625" style="52" bestFit="1" customWidth="1"/>
    <col min="10785" max="10785" width="11.85546875" style="52" bestFit="1" customWidth="1"/>
    <col min="10786" max="10786" width="6.140625" style="52" customWidth="1"/>
    <col min="10787" max="10787" width="5.42578125" style="52" customWidth="1"/>
    <col min="10788" max="10788" width="6.28515625" style="52" customWidth="1"/>
    <col min="10789" max="10789" width="7.28515625" style="52" customWidth="1"/>
    <col min="10790" max="10790" width="7.85546875" style="52" customWidth="1"/>
    <col min="10791" max="10791" width="6.7109375" style="52" customWidth="1"/>
    <col min="10792" max="10792" width="10" style="52" customWidth="1"/>
    <col min="10793" max="10793" width="6.28515625" style="52" customWidth="1"/>
    <col min="10794" max="11008" width="8.85546875" style="52"/>
    <col min="11009" max="11009" width="6.140625" style="52" customWidth="1"/>
    <col min="11010" max="11010" width="18.5703125" style="52" customWidth="1"/>
    <col min="11011" max="11011" width="66.5703125" style="52" customWidth="1"/>
    <col min="11012" max="11012" width="8" style="52" customWidth="1"/>
    <col min="11013" max="11013" width="7.28515625" style="52" customWidth="1"/>
    <col min="11014" max="11014" width="6.85546875" style="52" customWidth="1"/>
    <col min="11015" max="11015" width="7.140625" style="52" customWidth="1"/>
    <col min="11016" max="11017" width="6.28515625" style="52" customWidth="1"/>
    <col min="11018" max="11018" width="9.42578125" style="52" customWidth="1"/>
    <col min="11019" max="11019" width="9.28515625" style="52" customWidth="1"/>
    <col min="11020" max="11023" width="6.28515625" style="52" customWidth="1"/>
    <col min="11024" max="11025" width="7.28515625" style="52" customWidth="1"/>
    <col min="11026" max="11026" width="8.5703125" style="52" customWidth="1"/>
    <col min="11027" max="11027" width="8.42578125" style="52" customWidth="1"/>
    <col min="11028" max="11028" width="7.42578125" style="52" customWidth="1"/>
    <col min="11029" max="11029" width="7.28515625" style="52" customWidth="1"/>
    <col min="11030" max="11030" width="9.5703125" style="52" customWidth="1"/>
    <col min="11031" max="11035" width="8" style="52" customWidth="1"/>
    <col min="11036" max="11036" width="9.140625" style="52" customWidth="1"/>
    <col min="11037" max="11037" width="8.42578125" style="52" customWidth="1"/>
    <col min="11038" max="11039" width="10.7109375" style="52" customWidth="1"/>
    <col min="11040" max="11040" width="12.28515625" style="52" bestFit="1" customWidth="1"/>
    <col min="11041" max="11041" width="11.85546875" style="52" bestFit="1" customWidth="1"/>
    <col min="11042" max="11042" width="6.140625" style="52" customWidth="1"/>
    <col min="11043" max="11043" width="5.42578125" style="52" customWidth="1"/>
    <col min="11044" max="11044" width="6.28515625" style="52" customWidth="1"/>
    <col min="11045" max="11045" width="7.28515625" style="52" customWidth="1"/>
    <col min="11046" max="11046" width="7.85546875" style="52" customWidth="1"/>
    <col min="11047" max="11047" width="6.7109375" style="52" customWidth="1"/>
    <col min="11048" max="11048" width="10" style="52" customWidth="1"/>
    <col min="11049" max="11049" width="6.28515625" style="52" customWidth="1"/>
    <col min="11050" max="11264" width="8.85546875" style="52"/>
    <col min="11265" max="11265" width="6.140625" style="52" customWidth="1"/>
    <col min="11266" max="11266" width="18.5703125" style="52" customWidth="1"/>
    <col min="11267" max="11267" width="66.5703125" style="52" customWidth="1"/>
    <col min="11268" max="11268" width="8" style="52" customWidth="1"/>
    <col min="11269" max="11269" width="7.28515625" style="52" customWidth="1"/>
    <col min="11270" max="11270" width="6.85546875" style="52" customWidth="1"/>
    <col min="11271" max="11271" width="7.140625" style="52" customWidth="1"/>
    <col min="11272" max="11273" width="6.28515625" style="52" customWidth="1"/>
    <col min="11274" max="11274" width="9.42578125" style="52" customWidth="1"/>
    <col min="11275" max="11275" width="9.28515625" style="52" customWidth="1"/>
    <col min="11276" max="11279" width="6.28515625" style="52" customWidth="1"/>
    <col min="11280" max="11281" width="7.28515625" style="52" customWidth="1"/>
    <col min="11282" max="11282" width="8.5703125" style="52" customWidth="1"/>
    <col min="11283" max="11283" width="8.42578125" style="52" customWidth="1"/>
    <col min="11284" max="11284" width="7.42578125" style="52" customWidth="1"/>
    <col min="11285" max="11285" width="7.28515625" style="52" customWidth="1"/>
    <col min="11286" max="11286" width="9.5703125" style="52" customWidth="1"/>
    <col min="11287" max="11291" width="8" style="52" customWidth="1"/>
    <col min="11292" max="11292" width="9.140625" style="52" customWidth="1"/>
    <col min="11293" max="11293" width="8.42578125" style="52" customWidth="1"/>
    <col min="11294" max="11295" width="10.7109375" style="52" customWidth="1"/>
    <col min="11296" max="11296" width="12.28515625" style="52" bestFit="1" customWidth="1"/>
    <col min="11297" max="11297" width="11.85546875" style="52" bestFit="1" customWidth="1"/>
    <col min="11298" max="11298" width="6.140625" style="52" customWidth="1"/>
    <col min="11299" max="11299" width="5.42578125" style="52" customWidth="1"/>
    <col min="11300" max="11300" width="6.28515625" style="52" customWidth="1"/>
    <col min="11301" max="11301" width="7.28515625" style="52" customWidth="1"/>
    <col min="11302" max="11302" width="7.85546875" style="52" customWidth="1"/>
    <col min="11303" max="11303" width="6.7109375" style="52" customWidth="1"/>
    <col min="11304" max="11304" width="10" style="52" customWidth="1"/>
    <col min="11305" max="11305" width="6.28515625" style="52" customWidth="1"/>
    <col min="11306" max="11520" width="8.85546875" style="52"/>
    <col min="11521" max="11521" width="6.140625" style="52" customWidth="1"/>
    <col min="11522" max="11522" width="18.5703125" style="52" customWidth="1"/>
    <col min="11523" max="11523" width="66.5703125" style="52" customWidth="1"/>
    <col min="11524" max="11524" width="8" style="52" customWidth="1"/>
    <col min="11525" max="11525" width="7.28515625" style="52" customWidth="1"/>
    <col min="11526" max="11526" width="6.85546875" style="52" customWidth="1"/>
    <col min="11527" max="11527" width="7.140625" style="52" customWidth="1"/>
    <col min="11528" max="11529" width="6.28515625" style="52" customWidth="1"/>
    <col min="11530" max="11530" width="9.42578125" style="52" customWidth="1"/>
    <col min="11531" max="11531" width="9.28515625" style="52" customWidth="1"/>
    <col min="11532" max="11535" width="6.28515625" style="52" customWidth="1"/>
    <col min="11536" max="11537" width="7.28515625" style="52" customWidth="1"/>
    <col min="11538" max="11538" width="8.5703125" style="52" customWidth="1"/>
    <col min="11539" max="11539" width="8.42578125" style="52" customWidth="1"/>
    <col min="11540" max="11540" width="7.42578125" style="52" customWidth="1"/>
    <col min="11541" max="11541" width="7.28515625" style="52" customWidth="1"/>
    <col min="11542" max="11542" width="9.5703125" style="52" customWidth="1"/>
    <col min="11543" max="11547" width="8" style="52" customWidth="1"/>
    <col min="11548" max="11548" width="9.140625" style="52" customWidth="1"/>
    <col min="11549" max="11549" width="8.42578125" style="52" customWidth="1"/>
    <col min="11550" max="11551" width="10.7109375" style="52" customWidth="1"/>
    <col min="11552" max="11552" width="12.28515625" style="52" bestFit="1" customWidth="1"/>
    <col min="11553" max="11553" width="11.85546875" style="52" bestFit="1" customWidth="1"/>
    <col min="11554" max="11554" width="6.140625" style="52" customWidth="1"/>
    <col min="11555" max="11555" width="5.42578125" style="52" customWidth="1"/>
    <col min="11556" max="11556" width="6.28515625" style="52" customWidth="1"/>
    <col min="11557" max="11557" width="7.28515625" style="52" customWidth="1"/>
    <col min="11558" max="11558" width="7.85546875" style="52" customWidth="1"/>
    <col min="11559" max="11559" width="6.7109375" style="52" customWidth="1"/>
    <col min="11560" max="11560" width="10" style="52" customWidth="1"/>
    <col min="11561" max="11561" width="6.28515625" style="52" customWidth="1"/>
    <col min="11562" max="11776" width="8.85546875" style="52"/>
    <col min="11777" max="11777" width="6.140625" style="52" customWidth="1"/>
    <col min="11778" max="11778" width="18.5703125" style="52" customWidth="1"/>
    <col min="11779" max="11779" width="66.5703125" style="52" customWidth="1"/>
    <col min="11780" max="11780" width="8" style="52" customWidth="1"/>
    <col min="11781" max="11781" width="7.28515625" style="52" customWidth="1"/>
    <col min="11782" max="11782" width="6.85546875" style="52" customWidth="1"/>
    <col min="11783" max="11783" width="7.140625" style="52" customWidth="1"/>
    <col min="11784" max="11785" width="6.28515625" style="52" customWidth="1"/>
    <col min="11786" max="11786" width="9.42578125" style="52" customWidth="1"/>
    <col min="11787" max="11787" width="9.28515625" style="52" customWidth="1"/>
    <col min="11788" max="11791" width="6.28515625" style="52" customWidth="1"/>
    <col min="11792" max="11793" width="7.28515625" style="52" customWidth="1"/>
    <col min="11794" max="11794" width="8.5703125" style="52" customWidth="1"/>
    <col min="11795" max="11795" width="8.42578125" style="52" customWidth="1"/>
    <col min="11796" max="11796" width="7.42578125" style="52" customWidth="1"/>
    <col min="11797" max="11797" width="7.28515625" style="52" customWidth="1"/>
    <col min="11798" max="11798" width="9.5703125" style="52" customWidth="1"/>
    <col min="11799" max="11803" width="8" style="52" customWidth="1"/>
    <col min="11804" max="11804" width="9.140625" style="52" customWidth="1"/>
    <col min="11805" max="11805" width="8.42578125" style="52" customWidth="1"/>
    <col min="11806" max="11807" width="10.7109375" style="52" customWidth="1"/>
    <col min="11808" max="11808" width="12.28515625" style="52" bestFit="1" customWidth="1"/>
    <col min="11809" max="11809" width="11.85546875" style="52" bestFit="1" customWidth="1"/>
    <col min="11810" max="11810" width="6.140625" style="52" customWidth="1"/>
    <col min="11811" max="11811" width="5.42578125" style="52" customWidth="1"/>
    <col min="11812" max="11812" width="6.28515625" style="52" customWidth="1"/>
    <col min="11813" max="11813" width="7.28515625" style="52" customWidth="1"/>
    <col min="11814" max="11814" width="7.85546875" style="52" customWidth="1"/>
    <col min="11815" max="11815" width="6.7109375" style="52" customWidth="1"/>
    <col min="11816" max="11816" width="10" style="52" customWidth="1"/>
    <col min="11817" max="11817" width="6.28515625" style="52" customWidth="1"/>
    <col min="11818" max="12032" width="8.85546875" style="52"/>
    <col min="12033" max="12033" width="6.140625" style="52" customWidth="1"/>
    <col min="12034" max="12034" width="18.5703125" style="52" customWidth="1"/>
    <col min="12035" max="12035" width="66.5703125" style="52" customWidth="1"/>
    <col min="12036" max="12036" width="8" style="52" customWidth="1"/>
    <col min="12037" max="12037" width="7.28515625" style="52" customWidth="1"/>
    <col min="12038" max="12038" width="6.85546875" style="52" customWidth="1"/>
    <col min="12039" max="12039" width="7.140625" style="52" customWidth="1"/>
    <col min="12040" max="12041" width="6.28515625" style="52" customWidth="1"/>
    <col min="12042" max="12042" width="9.42578125" style="52" customWidth="1"/>
    <col min="12043" max="12043" width="9.28515625" style="52" customWidth="1"/>
    <col min="12044" max="12047" width="6.28515625" style="52" customWidth="1"/>
    <col min="12048" max="12049" width="7.28515625" style="52" customWidth="1"/>
    <col min="12050" max="12050" width="8.5703125" style="52" customWidth="1"/>
    <col min="12051" max="12051" width="8.42578125" style="52" customWidth="1"/>
    <col min="12052" max="12052" width="7.42578125" style="52" customWidth="1"/>
    <col min="12053" max="12053" width="7.28515625" style="52" customWidth="1"/>
    <col min="12054" max="12054" width="9.5703125" style="52" customWidth="1"/>
    <col min="12055" max="12059" width="8" style="52" customWidth="1"/>
    <col min="12060" max="12060" width="9.140625" style="52" customWidth="1"/>
    <col min="12061" max="12061" width="8.42578125" style="52" customWidth="1"/>
    <col min="12062" max="12063" width="10.7109375" style="52" customWidth="1"/>
    <col min="12064" max="12064" width="12.28515625" style="52" bestFit="1" customWidth="1"/>
    <col min="12065" max="12065" width="11.85546875" style="52" bestFit="1" customWidth="1"/>
    <col min="12066" max="12066" width="6.140625" style="52" customWidth="1"/>
    <col min="12067" max="12067" width="5.42578125" style="52" customWidth="1"/>
    <col min="12068" max="12068" width="6.28515625" style="52" customWidth="1"/>
    <col min="12069" max="12069" width="7.28515625" style="52" customWidth="1"/>
    <col min="12070" max="12070" width="7.85546875" style="52" customWidth="1"/>
    <col min="12071" max="12071" width="6.7109375" style="52" customWidth="1"/>
    <col min="12072" max="12072" width="10" style="52" customWidth="1"/>
    <col min="12073" max="12073" width="6.28515625" style="52" customWidth="1"/>
    <col min="12074" max="12288" width="8.85546875" style="52"/>
    <col min="12289" max="12289" width="6.140625" style="52" customWidth="1"/>
    <col min="12290" max="12290" width="18.5703125" style="52" customWidth="1"/>
    <col min="12291" max="12291" width="66.5703125" style="52" customWidth="1"/>
    <col min="12292" max="12292" width="8" style="52" customWidth="1"/>
    <col min="12293" max="12293" width="7.28515625" style="52" customWidth="1"/>
    <col min="12294" max="12294" width="6.85546875" style="52" customWidth="1"/>
    <col min="12295" max="12295" width="7.140625" style="52" customWidth="1"/>
    <col min="12296" max="12297" width="6.28515625" style="52" customWidth="1"/>
    <col min="12298" max="12298" width="9.42578125" style="52" customWidth="1"/>
    <col min="12299" max="12299" width="9.28515625" style="52" customWidth="1"/>
    <col min="12300" max="12303" width="6.28515625" style="52" customWidth="1"/>
    <col min="12304" max="12305" width="7.28515625" style="52" customWidth="1"/>
    <col min="12306" max="12306" width="8.5703125" style="52" customWidth="1"/>
    <col min="12307" max="12307" width="8.42578125" style="52" customWidth="1"/>
    <col min="12308" max="12308" width="7.42578125" style="52" customWidth="1"/>
    <col min="12309" max="12309" width="7.28515625" style="52" customWidth="1"/>
    <col min="12310" max="12310" width="9.5703125" style="52" customWidth="1"/>
    <col min="12311" max="12315" width="8" style="52" customWidth="1"/>
    <col min="12316" max="12316" width="9.140625" style="52" customWidth="1"/>
    <col min="12317" max="12317" width="8.42578125" style="52" customWidth="1"/>
    <col min="12318" max="12319" width="10.7109375" style="52" customWidth="1"/>
    <col min="12320" max="12320" width="12.28515625" style="52" bestFit="1" customWidth="1"/>
    <col min="12321" max="12321" width="11.85546875" style="52" bestFit="1" customWidth="1"/>
    <col min="12322" max="12322" width="6.140625" style="52" customWidth="1"/>
    <col min="12323" max="12323" width="5.42578125" style="52" customWidth="1"/>
    <col min="12324" max="12324" width="6.28515625" style="52" customWidth="1"/>
    <col min="12325" max="12325" width="7.28515625" style="52" customWidth="1"/>
    <col min="12326" max="12326" width="7.85546875" style="52" customWidth="1"/>
    <col min="12327" max="12327" width="6.7109375" style="52" customWidth="1"/>
    <col min="12328" max="12328" width="10" style="52" customWidth="1"/>
    <col min="12329" max="12329" width="6.28515625" style="52" customWidth="1"/>
    <col min="12330" max="12544" width="8.85546875" style="52"/>
    <col min="12545" max="12545" width="6.140625" style="52" customWidth="1"/>
    <col min="12546" max="12546" width="18.5703125" style="52" customWidth="1"/>
    <col min="12547" max="12547" width="66.5703125" style="52" customWidth="1"/>
    <col min="12548" max="12548" width="8" style="52" customWidth="1"/>
    <col min="12549" max="12549" width="7.28515625" style="52" customWidth="1"/>
    <col min="12550" max="12550" width="6.85546875" style="52" customWidth="1"/>
    <col min="12551" max="12551" width="7.140625" style="52" customWidth="1"/>
    <col min="12552" max="12553" width="6.28515625" style="52" customWidth="1"/>
    <col min="12554" max="12554" width="9.42578125" style="52" customWidth="1"/>
    <col min="12555" max="12555" width="9.28515625" style="52" customWidth="1"/>
    <col min="12556" max="12559" width="6.28515625" style="52" customWidth="1"/>
    <col min="12560" max="12561" width="7.28515625" style="52" customWidth="1"/>
    <col min="12562" max="12562" width="8.5703125" style="52" customWidth="1"/>
    <col min="12563" max="12563" width="8.42578125" style="52" customWidth="1"/>
    <col min="12564" max="12564" width="7.42578125" style="52" customWidth="1"/>
    <col min="12565" max="12565" width="7.28515625" style="52" customWidth="1"/>
    <col min="12566" max="12566" width="9.5703125" style="52" customWidth="1"/>
    <col min="12567" max="12571" width="8" style="52" customWidth="1"/>
    <col min="12572" max="12572" width="9.140625" style="52" customWidth="1"/>
    <col min="12573" max="12573" width="8.42578125" style="52" customWidth="1"/>
    <col min="12574" max="12575" width="10.7109375" style="52" customWidth="1"/>
    <col min="12576" max="12576" width="12.28515625" style="52" bestFit="1" customWidth="1"/>
    <col min="12577" max="12577" width="11.85546875" style="52" bestFit="1" customWidth="1"/>
    <col min="12578" max="12578" width="6.140625" style="52" customWidth="1"/>
    <col min="12579" max="12579" width="5.42578125" style="52" customWidth="1"/>
    <col min="12580" max="12580" width="6.28515625" style="52" customWidth="1"/>
    <col min="12581" max="12581" width="7.28515625" style="52" customWidth="1"/>
    <col min="12582" max="12582" width="7.85546875" style="52" customWidth="1"/>
    <col min="12583" max="12583" width="6.7109375" style="52" customWidth="1"/>
    <col min="12584" max="12584" width="10" style="52" customWidth="1"/>
    <col min="12585" max="12585" width="6.28515625" style="52" customWidth="1"/>
    <col min="12586" max="12800" width="8.85546875" style="52"/>
    <col min="12801" max="12801" width="6.140625" style="52" customWidth="1"/>
    <col min="12802" max="12802" width="18.5703125" style="52" customWidth="1"/>
    <col min="12803" max="12803" width="66.5703125" style="52" customWidth="1"/>
    <col min="12804" max="12804" width="8" style="52" customWidth="1"/>
    <col min="12805" max="12805" width="7.28515625" style="52" customWidth="1"/>
    <col min="12806" max="12806" width="6.85546875" style="52" customWidth="1"/>
    <col min="12807" max="12807" width="7.140625" style="52" customWidth="1"/>
    <col min="12808" max="12809" width="6.28515625" style="52" customWidth="1"/>
    <col min="12810" max="12810" width="9.42578125" style="52" customWidth="1"/>
    <col min="12811" max="12811" width="9.28515625" style="52" customWidth="1"/>
    <col min="12812" max="12815" width="6.28515625" style="52" customWidth="1"/>
    <col min="12816" max="12817" width="7.28515625" style="52" customWidth="1"/>
    <col min="12818" max="12818" width="8.5703125" style="52" customWidth="1"/>
    <col min="12819" max="12819" width="8.42578125" style="52" customWidth="1"/>
    <col min="12820" max="12820" width="7.42578125" style="52" customWidth="1"/>
    <col min="12821" max="12821" width="7.28515625" style="52" customWidth="1"/>
    <col min="12822" max="12822" width="9.5703125" style="52" customWidth="1"/>
    <col min="12823" max="12827" width="8" style="52" customWidth="1"/>
    <col min="12828" max="12828" width="9.140625" style="52" customWidth="1"/>
    <col min="12829" max="12829" width="8.42578125" style="52" customWidth="1"/>
    <col min="12830" max="12831" width="10.7109375" style="52" customWidth="1"/>
    <col min="12832" max="12832" width="12.28515625" style="52" bestFit="1" customWidth="1"/>
    <col min="12833" max="12833" width="11.85546875" style="52" bestFit="1" customWidth="1"/>
    <col min="12834" max="12834" width="6.140625" style="52" customWidth="1"/>
    <col min="12835" max="12835" width="5.42578125" style="52" customWidth="1"/>
    <col min="12836" max="12836" width="6.28515625" style="52" customWidth="1"/>
    <col min="12837" max="12837" width="7.28515625" style="52" customWidth="1"/>
    <col min="12838" max="12838" width="7.85546875" style="52" customWidth="1"/>
    <col min="12839" max="12839" width="6.7109375" style="52" customWidth="1"/>
    <col min="12840" max="12840" width="10" style="52" customWidth="1"/>
    <col min="12841" max="12841" width="6.28515625" style="52" customWidth="1"/>
    <col min="12842" max="13056" width="8.85546875" style="52"/>
    <col min="13057" max="13057" width="6.140625" style="52" customWidth="1"/>
    <col min="13058" max="13058" width="18.5703125" style="52" customWidth="1"/>
    <col min="13059" max="13059" width="66.5703125" style="52" customWidth="1"/>
    <col min="13060" max="13060" width="8" style="52" customWidth="1"/>
    <col min="13061" max="13061" width="7.28515625" style="52" customWidth="1"/>
    <col min="13062" max="13062" width="6.85546875" style="52" customWidth="1"/>
    <col min="13063" max="13063" width="7.140625" style="52" customWidth="1"/>
    <col min="13064" max="13065" width="6.28515625" style="52" customWidth="1"/>
    <col min="13066" max="13066" width="9.42578125" style="52" customWidth="1"/>
    <col min="13067" max="13067" width="9.28515625" style="52" customWidth="1"/>
    <col min="13068" max="13071" width="6.28515625" style="52" customWidth="1"/>
    <col min="13072" max="13073" width="7.28515625" style="52" customWidth="1"/>
    <col min="13074" max="13074" width="8.5703125" style="52" customWidth="1"/>
    <col min="13075" max="13075" width="8.42578125" style="52" customWidth="1"/>
    <col min="13076" max="13076" width="7.42578125" style="52" customWidth="1"/>
    <col min="13077" max="13077" width="7.28515625" style="52" customWidth="1"/>
    <col min="13078" max="13078" width="9.5703125" style="52" customWidth="1"/>
    <col min="13079" max="13083" width="8" style="52" customWidth="1"/>
    <col min="13084" max="13084" width="9.140625" style="52" customWidth="1"/>
    <col min="13085" max="13085" width="8.42578125" style="52" customWidth="1"/>
    <col min="13086" max="13087" width="10.7109375" style="52" customWidth="1"/>
    <col min="13088" max="13088" width="12.28515625" style="52" bestFit="1" customWidth="1"/>
    <col min="13089" max="13089" width="11.85546875" style="52" bestFit="1" customWidth="1"/>
    <col min="13090" max="13090" width="6.140625" style="52" customWidth="1"/>
    <col min="13091" max="13091" width="5.42578125" style="52" customWidth="1"/>
    <col min="13092" max="13092" width="6.28515625" style="52" customWidth="1"/>
    <col min="13093" max="13093" width="7.28515625" style="52" customWidth="1"/>
    <col min="13094" max="13094" width="7.85546875" style="52" customWidth="1"/>
    <col min="13095" max="13095" width="6.7109375" style="52" customWidth="1"/>
    <col min="13096" max="13096" width="10" style="52" customWidth="1"/>
    <col min="13097" max="13097" width="6.28515625" style="52" customWidth="1"/>
    <col min="13098" max="13312" width="8.85546875" style="52"/>
    <col min="13313" max="13313" width="6.140625" style="52" customWidth="1"/>
    <col min="13314" max="13314" width="18.5703125" style="52" customWidth="1"/>
    <col min="13315" max="13315" width="66.5703125" style="52" customWidth="1"/>
    <col min="13316" max="13316" width="8" style="52" customWidth="1"/>
    <col min="13317" max="13317" width="7.28515625" style="52" customWidth="1"/>
    <col min="13318" max="13318" width="6.85546875" style="52" customWidth="1"/>
    <col min="13319" max="13319" width="7.140625" style="52" customWidth="1"/>
    <col min="13320" max="13321" width="6.28515625" style="52" customWidth="1"/>
    <col min="13322" max="13322" width="9.42578125" style="52" customWidth="1"/>
    <col min="13323" max="13323" width="9.28515625" style="52" customWidth="1"/>
    <col min="13324" max="13327" width="6.28515625" style="52" customWidth="1"/>
    <col min="13328" max="13329" width="7.28515625" style="52" customWidth="1"/>
    <col min="13330" max="13330" width="8.5703125" style="52" customWidth="1"/>
    <col min="13331" max="13331" width="8.42578125" style="52" customWidth="1"/>
    <col min="13332" max="13332" width="7.42578125" style="52" customWidth="1"/>
    <col min="13333" max="13333" width="7.28515625" style="52" customWidth="1"/>
    <col min="13334" max="13334" width="9.5703125" style="52" customWidth="1"/>
    <col min="13335" max="13339" width="8" style="52" customWidth="1"/>
    <col min="13340" max="13340" width="9.140625" style="52" customWidth="1"/>
    <col min="13341" max="13341" width="8.42578125" style="52" customWidth="1"/>
    <col min="13342" max="13343" width="10.7109375" style="52" customWidth="1"/>
    <col min="13344" max="13344" width="12.28515625" style="52" bestFit="1" customWidth="1"/>
    <col min="13345" max="13345" width="11.85546875" style="52" bestFit="1" customWidth="1"/>
    <col min="13346" max="13346" width="6.140625" style="52" customWidth="1"/>
    <col min="13347" max="13347" width="5.42578125" style="52" customWidth="1"/>
    <col min="13348" max="13348" width="6.28515625" style="52" customWidth="1"/>
    <col min="13349" max="13349" width="7.28515625" style="52" customWidth="1"/>
    <col min="13350" max="13350" width="7.85546875" style="52" customWidth="1"/>
    <col min="13351" max="13351" width="6.7109375" style="52" customWidth="1"/>
    <col min="13352" max="13352" width="10" style="52" customWidth="1"/>
    <col min="13353" max="13353" width="6.28515625" style="52" customWidth="1"/>
    <col min="13354" max="13568" width="8.85546875" style="52"/>
    <col min="13569" max="13569" width="6.140625" style="52" customWidth="1"/>
    <col min="13570" max="13570" width="18.5703125" style="52" customWidth="1"/>
    <col min="13571" max="13571" width="66.5703125" style="52" customWidth="1"/>
    <col min="13572" max="13572" width="8" style="52" customWidth="1"/>
    <col min="13573" max="13573" width="7.28515625" style="52" customWidth="1"/>
    <col min="13574" max="13574" width="6.85546875" style="52" customWidth="1"/>
    <col min="13575" max="13575" width="7.140625" style="52" customWidth="1"/>
    <col min="13576" max="13577" width="6.28515625" style="52" customWidth="1"/>
    <col min="13578" max="13578" width="9.42578125" style="52" customWidth="1"/>
    <col min="13579" max="13579" width="9.28515625" style="52" customWidth="1"/>
    <col min="13580" max="13583" width="6.28515625" style="52" customWidth="1"/>
    <col min="13584" max="13585" width="7.28515625" style="52" customWidth="1"/>
    <col min="13586" max="13586" width="8.5703125" style="52" customWidth="1"/>
    <col min="13587" max="13587" width="8.42578125" style="52" customWidth="1"/>
    <col min="13588" max="13588" width="7.42578125" style="52" customWidth="1"/>
    <col min="13589" max="13589" width="7.28515625" style="52" customWidth="1"/>
    <col min="13590" max="13590" width="9.5703125" style="52" customWidth="1"/>
    <col min="13591" max="13595" width="8" style="52" customWidth="1"/>
    <col min="13596" max="13596" width="9.140625" style="52" customWidth="1"/>
    <col min="13597" max="13597" width="8.42578125" style="52" customWidth="1"/>
    <col min="13598" max="13599" width="10.7109375" style="52" customWidth="1"/>
    <col min="13600" max="13600" width="12.28515625" style="52" bestFit="1" customWidth="1"/>
    <col min="13601" max="13601" width="11.85546875" style="52" bestFit="1" customWidth="1"/>
    <col min="13602" max="13602" width="6.140625" style="52" customWidth="1"/>
    <col min="13603" max="13603" width="5.42578125" style="52" customWidth="1"/>
    <col min="13604" max="13604" width="6.28515625" style="52" customWidth="1"/>
    <col min="13605" max="13605" width="7.28515625" style="52" customWidth="1"/>
    <col min="13606" max="13606" width="7.85546875" style="52" customWidth="1"/>
    <col min="13607" max="13607" width="6.7109375" style="52" customWidth="1"/>
    <col min="13608" max="13608" width="10" style="52" customWidth="1"/>
    <col min="13609" max="13609" width="6.28515625" style="52" customWidth="1"/>
    <col min="13610" max="13824" width="8.85546875" style="52"/>
    <col min="13825" max="13825" width="6.140625" style="52" customWidth="1"/>
    <col min="13826" max="13826" width="18.5703125" style="52" customWidth="1"/>
    <col min="13827" max="13827" width="66.5703125" style="52" customWidth="1"/>
    <col min="13828" max="13828" width="8" style="52" customWidth="1"/>
    <col min="13829" max="13829" width="7.28515625" style="52" customWidth="1"/>
    <col min="13830" max="13830" width="6.85546875" style="52" customWidth="1"/>
    <col min="13831" max="13831" width="7.140625" style="52" customWidth="1"/>
    <col min="13832" max="13833" width="6.28515625" style="52" customWidth="1"/>
    <col min="13834" max="13834" width="9.42578125" style="52" customWidth="1"/>
    <col min="13835" max="13835" width="9.28515625" style="52" customWidth="1"/>
    <col min="13836" max="13839" width="6.28515625" style="52" customWidth="1"/>
    <col min="13840" max="13841" width="7.28515625" style="52" customWidth="1"/>
    <col min="13842" max="13842" width="8.5703125" style="52" customWidth="1"/>
    <col min="13843" max="13843" width="8.42578125" style="52" customWidth="1"/>
    <col min="13844" max="13844" width="7.42578125" style="52" customWidth="1"/>
    <col min="13845" max="13845" width="7.28515625" style="52" customWidth="1"/>
    <col min="13846" max="13846" width="9.5703125" style="52" customWidth="1"/>
    <col min="13847" max="13851" width="8" style="52" customWidth="1"/>
    <col min="13852" max="13852" width="9.140625" style="52" customWidth="1"/>
    <col min="13853" max="13853" width="8.42578125" style="52" customWidth="1"/>
    <col min="13854" max="13855" width="10.7109375" style="52" customWidth="1"/>
    <col min="13856" max="13856" width="12.28515625" style="52" bestFit="1" customWidth="1"/>
    <col min="13857" max="13857" width="11.85546875" style="52" bestFit="1" customWidth="1"/>
    <col min="13858" max="13858" width="6.140625" style="52" customWidth="1"/>
    <col min="13859" max="13859" width="5.42578125" style="52" customWidth="1"/>
    <col min="13860" max="13860" width="6.28515625" style="52" customWidth="1"/>
    <col min="13861" max="13861" width="7.28515625" style="52" customWidth="1"/>
    <col min="13862" max="13862" width="7.85546875" style="52" customWidth="1"/>
    <col min="13863" max="13863" width="6.7109375" style="52" customWidth="1"/>
    <col min="13864" max="13864" width="10" style="52" customWidth="1"/>
    <col min="13865" max="13865" width="6.28515625" style="52" customWidth="1"/>
    <col min="13866" max="14080" width="8.85546875" style="52"/>
    <col min="14081" max="14081" width="6.140625" style="52" customWidth="1"/>
    <col min="14082" max="14082" width="18.5703125" style="52" customWidth="1"/>
    <col min="14083" max="14083" width="66.5703125" style="52" customWidth="1"/>
    <col min="14084" max="14084" width="8" style="52" customWidth="1"/>
    <col min="14085" max="14085" width="7.28515625" style="52" customWidth="1"/>
    <col min="14086" max="14086" width="6.85546875" style="52" customWidth="1"/>
    <col min="14087" max="14087" width="7.140625" style="52" customWidth="1"/>
    <col min="14088" max="14089" width="6.28515625" style="52" customWidth="1"/>
    <col min="14090" max="14090" width="9.42578125" style="52" customWidth="1"/>
    <col min="14091" max="14091" width="9.28515625" style="52" customWidth="1"/>
    <col min="14092" max="14095" width="6.28515625" style="52" customWidth="1"/>
    <col min="14096" max="14097" width="7.28515625" style="52" customWidth="1"/>
    <col min="14098" max="14098" width="8.5703125" style="52" customWidth="1"/>
    <col min="14099" max="14099" width="8.42578125" style="52" customWidth="1"/>
    <col min="14100" max="14100" width="7.42578125" style="52" customWidth="1"/>
    <col min="14101" max="14101" width="7.28515625" style="52" customWidth="1"/>
    <col min="14102" max="14102" width="9.5703125" style="52" customWidth="1"/>
    <col min="14103" max="14107" width="8" style="52" customWidth="1"/>
    <col min="14108" max="14108" width="9.140625" style="52" customWidth="1"/>
    <col min="14109" max="14109" width="8.42578125" style="52" customWidth="1"/>
    <col min="14110" max="14111" width="10.7109375" style="52" customWidth="1"/>
    <col min="14112" max="14112" width="12.28515625" style="52" bestFit="1" customWidth="1"/>
    <col min="14113" max="14113" width="11.85546875" style="52" bestFit="1" customWidth="1"/>
    <col min="14114" max="14114" width="6.140625" style="52" customWidth="1"/>
    <col min="14115" max="14115" width="5.42578125" style="52" customWidth="1"/>
    <col min="14116" max="14116" width="6.28515625" style="52" customWidth="1"/>
    <col min="14117" max="14117" width="7.28515625" style="52" customWidth="1"/>
    <col min="14118" max="14118" width="7.85546875" style="52" customWidth="1"/>
    <col min="14119" max="14119" width="6.7109375" style="52" customWidth="1"/>
    <col min="14120" max="14120" width="10" style="52" customWidth="1"/>
    <col min="14121" max="14121" width="6.28515625" style="52" customWidth="1"/>
    <col min="14122" max="14336" width="8.85546875" style="52"/>
    <col min="14337" max="14337" width="6.140625" style="52" customWidth="1"/>
    <col min="14338" max="14338" width="18.5703125" style="52" customWidth="1"/>
    <col min="14339" max="14339" width="66.5703125" style="52" customWidth="1"/>
    <col min="14340" max="14340" width="8" style="52" customWidth="1"/>
    <col min="14341" max="14341" width="7.28515625" style="52" customWidth="1"/>
    <col min="14342" max="14342" width="6.85546875" style="52" customWidth="1"/>
    <col min="14343" max="14343" width="7.140625" style="52" customWidth="1"/>
    <col min="14344" max="14345" width="6.28515625" style="52" customWidth="1"/>
    <col min="14346" max="14346" width="9.42578125" style="52" customWidth="1"/>
    <col min="14347" max="14347" width="9.28515625" style="52" customWidth="1"/>
    <col min="14348" max="14351" width="6.28515625" style="52" customWidth="1"/>
    <col min="14352" max="14353" width="7.28515625" style="52" customWidth="1"/>
    <col min="14354" max="14354" width="8.5703125" style="52" customWidth="1"/>
    <col min="14355" max="14355" width="8.42578125" style="52" customWidth="1"/>
    <col min="14356" max="14356" width="7.42578125" style="52" customWidth="1"/>
    <col min="14357" max="14357" width="7.28515625" style="52" customWidth="1"/>
    <col min="14358" max="14358" width="9.5703125" style="52" customWidth="1"/>
    <col min="14359" max="14363" width="8" style="52" customWidth="1"/>
    <col min="14364" max="14364" width="9.140625" style="52" customWidth="1"/>
    <col min="14365" max="14365" width="8.42578125" style="52" customWidth="1"/>
    <col min="14366" max="14367" width="10.7109375" style="52" customWidth="1"/>
    <col min="14368" max="14368" width="12.28515625" style="52" bestFit="1" customWidth="1"/>
    <col min="14369" max="14369" width="11.85546875" style="52" bestFit="1" customWidth="1"/>
    <col min="14370" max="14370" width="6.140625" style="52" customWidth="1"/>
    <col min="14371" max="14371" width="5.42578125" style="52" customWidth="1"/>
    <col min="14372" max="14372" width="6.28515625" style="52" customWidth="1"/>
    <col min="14373" max="14373" width="7.28515625" style="52" customWidth="1"/>
    <col min="14374" max="14374" width="7.85546875" style="52" customWidth="1"/>
    <col min="14375" max="14375" width="6.7109375" style="52" customWidth="1"/>
    <col min="14376" max="14376" width="10" style="52" customWidth="1"/>
    <col min="14377" max="14377" width="6.28515625" style="52" customWidth="1"/>
    <col min="14378" max="14592" width="8.85546875" style="52"/>
    <col min="14593" max="14593" width="6.140625" style="52" customWidth="1"/>
    <col min="14594" max="14594" width="18.5703125" style="52" customWidth="1"/>
    <col min="14595" max="14595" width="66.5703125" style="52" customWidth="1"/>
    <col min="14596" max="14596" width="8" style="52" customWidth="1"/>
    <col min="14597" max="14597" width="7.28515625" style="52" customWidth="1"/>
    <col min="14598" max="14598" width="6.85546875" style="52" customWidth="1"/>
    <col min="14599" max="14599" width="7.140625" style="52" customWidth="1"/>
    <col min="14600" max="14601" width="6.28515625" style="52" customWidth="1"/>
    <col min="14602" max="14602" width="9.42578125" style="52" customWidth="1"/>
    <col min="14603" max="14603" width="9.28515625" style="52" customWidth="1"/>
    <col min="14604" max="14607" width="6.28515625" style="52" customWidth="1"/>
    <col min="14608" max="14609" width="7.28515625" style="52" customWidth="1"/>
    <col min="14610" max="14610" width="8.5703125" style="52" customWidth="1"/>
    <col min="14611" max="14611" width="8.42578125" style="52" customWidth="1"/>
    <col min="14612" max="14612" width="7.42578125" style="52" customWidth="1"/>
    <col min="14613" max="14613" width="7.28515625" style="52" customWidth="1"/>
    <col min="14614" max="14614" width="9.5703125" style="52" customWidth="1"/>
    <col min="14615" max="14619" width="8" style="52" customWidth="1"/>
    <col min="14620" max="14620" width="9.140625" style="52" customWidth="1"/>
    <col min="14621" max="14621" width="8.42578125" style="52" customWidth="1"/>
    <col min="14622" max="14623" width="10.7109375" style="52" customWidth="1"/>
    <col min="14624" max="14624" width="12.28515625" style="52" bestFit="1" customWidth="1"/>
    <col min="14625" max="14625" width="11.85546875" style="52" bestFit="1" customWidth="1"/>
    <col min="14626" max="14626" width="6.140625" style="52" customWidth="1"/>
    <col min="14627" max="14627" width="5.42578125" style="52" customWidth="1"/>
    <col min="14628" max="14628" width="6.28515625" style="52" customWidth="1"/>
    <col min="14629" max="14629" width="7.28515625" style="52" customWidth="1"/>
    <col min="14630" max="14630" width="7.85546875" style="52" customWidth="1"/>
    <col min="14631" max="14631" width="6.7109375" style="52" customWidth="1"/>
    <col min="14632" max="14632" width="10" style="52" customWidth="1"/>
    <col min="14633" max="14633" width="6.28515625" style="52" customWidth="1"/>
    <col min="14634" max="14848" width="8.85546875" style="52"/>
    <col min="14849" max="14849" width="6.140625" style="52" customWidth="1"/>
    <col min="14850" max="14850" width="18.5703125" style="52" customWidth="1"/>
    <col min="14851" max="14851" width="66.5703125" style="52" customWidth="1"/>
    <col min="14852" max="14852" width="8" style="52" customWidth="1"/>
    <col min="14853" max="14853" width="7.28515625" style="52" customWidth="1"/>
    <col min="14854" max="14854" width="6.85546875" style="52" customWidth="1"/>
    <col min="14855" max="14855" width="7.140625" style="52" customWidth="1"/>
    <col min="14856" max="14857" width="6.28515625" style="52" customWidth="1"/>
    <col min="14858" max="14858" width="9.42578125" style="52" customWidth="1"/>
    <col min="14859" max="14859" width="9.28515625" style="52" customWidth="1"/>
    <col min="14860" max="14863" width="6.28515625" style="52" customWidth="1"/>
    <col min="14864" max="14865" width="7.28515625" style="52" customWidth="1"/>
    <col min="14866" max="14866" width="8.5703125" style="52" customWidth="1"/>
    <col min="14867" max="14867" width="8.42578125" style="52" customWidth="1"/>
    <col min="14868" max="14868" width="7.42578125" style="52" customWidth="1"/>
    <col min="14869" max="14869" width="7.28515625" style="52" customWidth="1"/>
    <col min="14870" max="14870" width="9.5703125" style="52" customWidth="1"/>
    <col min="14871" max="14875" width="8" style="52" customWidth="1"/>
    <col min="14876" max="14876" width="9.140625" style="52" customWidth="1"/>
    <col min="14877" max="14877" width="8.42578125" style="52" customWidth="1"/>
    <col min="14878" max="14879" width="10.7109375" style="52" customWidth="1"/>
    <col min="14880" max="14880" width="12.28515625" style="52" bestFit="1" customWidth="1"/>
    <col min="14881" max="14881" width="11.85546875" style="52" bestFit="1" customWidth="1"/>
    <col min="14882" max="14882" width="6.140625" style="52" customWidth="1"/>
    <col min="14883" max="14883" width="5.42578125" style="52" customWidth="1"/>
    <col min="14884" max="14884" width="6.28515625" style="52" customWidth="1"/>
    <col min="14885" max="14885" width="7.28515625" style="52" customWidth="1"/>
    <col min="14886" max="14886" width="7.85546875" style="52" customWidth="1"/>
    <col min="14887" max="14887" width="6.7109375" style="52" customWidth="1"/>
    <col min="14888" max="14888" width="10" style="52" customWidth="1"/>
    <col min="14889" max="14889" width="6.28515625" style="52" customWidth="1"/>
    <col min="14890" max="15104" width="8.85546875" style="52"/>
    <col min="15105" max="15105" width="6.140625" style="52" customWidth="1"/>
    <col min="15106" max="15106" width="18.5703125" style="52" customWidth="1"/>
    <col min="15107" max="15107" width="66.5703125" style="52" customWidth="1"/>
    <col min="15108" max="15108" width="8" style="52" customWidth="1"/>
    <col min="15109" max="15109" width="7.28515625" style="52" customWidth="1"/>
    <col min="15110" max="15110" width="6.85546875" style="52" customWidth="1"/>
    <col min="15111" max="15111" width="7.140625" style="52" customWidth="1"/>
    <col min="15112" max="15113" width="6.28515625" style="52" customWidth="1"/>
    <col min="15114" max="15114" width="9.42578125" style="52" customWidth="1"/>
    <col min="15115" max="15115" width="9.28515625" style="52" customWidth="1"/>
    <col min="15116" max="15119" width="6.28515625" style="52" customWidth="1"/>
    <col min="15120" max="15121" width="7.28515625" style="52" customWidth="1"/>
    <col min="15122" max="15122" width="8.5703125" style="52" customWidth="1"/>
    <col min="15123" max="15123" width="8.42578125" style="52" customWidth="1"/>
    <col min="15124" max="15124" width="7.42578125" style="52" customWidth="1"/>
    <col min="15125" max="15125" width="7.28515625" style="52" customWidth="1"/>
    <col min="15126" max="15126" width="9.5703125" style="52" customWidth="1"/>
    <col min="15127" max="15131" width="8" style="52" customWidth="1"/>
    <col min="15132" max="15132" width="9.140625" style="52" customWidth="1"/>
    <col min="15133" max="15133" width="8.42578125" style="52" customWidth="1"/>
    <col min="15134" max="15135" width="10.7109375" style="52" customWidth="1"/>
    <col min="15136" max="15136" width="12.28515625" style="52" bestFit="1" customWidth="1"/>
    <col min="15137" max="15137" width="11.85546875" style="52" bestFit="1" customWidth="1"/>
    <col min="15138" max="15138" width="6.140625" style="52" customWidth="1"/>
    <col min="15139" max="15139" width="5.42578125" style="52" customWidth="1"/>
    <col min="15140" max="15140" width="6.28515625" style="52" customWidth="1"/>
    <col min="15141" max="15141" width="7.28515625" style="52" customWidth="1"/>
    <col min="15142" max="15142" width="7.85546875" style="52" customWidth="1"/>
    <col min="15143" max="15143" width="6.7109375" style="52" customWidth="1"/>
    <col min="15144" max="15144" width="10" style="52" customWidth="1"/>
    <col min="15145" max="15145" width="6.28515625" style="52" customWidth="1"/>
    <col min="15146" max="15360" width="8.85546875" style="52"/>
    <col min="15361" max="15361" width="6.140625" style="52" customWidth="1"/>
    <col min="15362" max="15362" width="18.5703125" style="52" customWidth="1"/>
    <col min="15363" max="15363" width="66.5703125" style="52" customWidth="1"/>
    <col min="15364" max="15364" width="8" style="52" customWidth="1"/>
    <col min="15365" max="15365" width="7.28515625" style="52" customWidth="1"/>
    <col min="15366" max="15366" width="6.85546875" style="52" customWidth="1"/>
    <col min="15367" max="15367" width="7.140625" style="52" customWidth="1"/>
    <col min="15368" max="15369" width="6.28515625" style="52" customWidth="1"/>
    <col min="15370" max="15370" width="9.42578125" style="52" customWidth="1"/>
    <col min="15371" max="15371" width="9.28515625" style="52" customWidth="1"/>
    <col min="15372" max="15375" width="6.28515625" style="52" customWidth="1"/>
    <col min="15376" max="15377" width="7.28515625" style="52" customWidth="1"/>
    <col min="15378" max="15378" width="8.5703125" style="52" customWidth="1"/>
    <col min="15379" max="15379" width="8.42578125" style="52" customWidth="1"/>
    <col min="15380" max="15380" width="7.42578125" style="52" customWidth="1"/>
    <col min="15381" max="15381" width="7.28515625" style="52" customWidth="1"/>
    <col min="15382" max="15382" width="9.5703125" style="52" customWidth="1"/>
    <col min="15383" max="15387" width="8" style="52" customWidth="1"/>
    <col min="15388" max="15388" width="9.140625" style="52" customWidth="1"/>
    <col min="15389" max="15389" width="8.42578125" style="52" customWidth="1"/>
    <col min="15390" max="15391" width="10.7109375" style="52" customWidth="1"/>
    <col min="15392" max="15392" width="12.28515625" style="52" bestFit="1" customWidth="1"/>
    <col min="15393" max="15393" width="11.85546875" style="52" bestFit="1" customWidth="1"/>
    <col min="15394" max="15394" width="6.140625" style="52" customWidth="1"/>
    <col min="15395" max="15395" width="5.42578125" style="52" customWidth="1"/>
    <col min="15396" max="15396" width="6.28515625" style="52" customWidth="1"/>
    <col min="15397" max="15397" width="7.28515625" style="52" customWidth="1"/>
    <col min="15398" max="15398" width="7.85546875" style="52" customWidth="1"/>
    <col min="15399" max="15399" width="6.7109375" style="52" customWidth="1"/>
    <col min="15400" max="15400" width="10" style="52" customWidth="1"/>
    <col min="15401" max="15401" width="6.28515625" style="52" customWidth="1"/>
    <col min="15402" max="15616" width="8.85546875" style="52"/>
    <col min="15617" max="15617" width="6.140625" style="52" customWidth="1"/>
    <col min="15618" max="15618" width="18.5703125" style="52" customWidth="1"/>
    <col min="15619" max="15619" width="66.5703125" style="52" customWidth="1"/>
    <col min="15620" max="15620" width="8" style="52" customWidth="1"/>
    <col min="15621" max="15621" width="7.28515625" style="52" customWidth="1"/>
    <col min="15622" max="15622" width="6.85546875" style="52" customWidth="1"/>
    <col min="15623" max="15623" width="7.140625" style="52" customWidth="1"/>
    <col min="15624" max="15625" width="6.28515625" style="52" customWidth="1"/>
    <col min="15626" max="15626" width="9.42578125" style="52" customWidth="1"/>
    <col min="15627" max="15627" width="9.28515625" style="52" customWidth="1"/>
    <col min="15628" max="15631" width="6.28515625" style="52" customWidth="1"/>
    <col min="15632" max="15633" width="7.28515625" style="52" customWidth="1"/>
    <col min="15634" max="15634" width="8.5703125" style="52" customWidth="1"/>
    <col min="15635" max="15635" width="8.42578125" style="52" customWidth="1"/>
    <col min="15636" max="15636" width="7.42578125" style="52" customWidth="1"/>
    <col min="15637" max="15637" width="7.28515625" style="52" customWidth="1"/>
    <col min="15638" max="15638" width="9.5703125" style="52" customWidth="1"/>
    <col min="15639" max="15643" width="8" style="52" customWidth="1"/>
    <col min="15644" max="15644" width="9.140625" style="52" customWidth="1"/>
    <col min="15645" max="15645" width="8.42578125" style="52" customWidth="1"/>
    <col min="15646" max="15647" width="10.7109375" style="52" customWidth="1"/>
    <col min="15648" max="15648" width="12.28515625" style="52" bestFit="1" customWidth="1"/>
    <col min="15649" max="15649" width="11.85546875" style="52" bestFit="1" customWidth="1"/>
    <col min="15650" max="15650" width="6.140625" style="52" customWidth="1"/>
    <col min="15651" max="15651" width="5.42578125" style="52" customWidth="1"/>
    <col min="15652" max="15652" width="6.28515625" style="52" customWidth="1"/>
    <col min="15653" max="15653" width="7.28515625" style="52" customWidth="1"/>
    <col min="15654" max="15654" width="7.85546875" style="52" customWidth="1"/>
    <col min="15655" max="15655" width="6.7109375" style="52" customWidth="1"/>
    <col min="15656" max="15656" width="10" style="52" customWidth="1"/>
    <col min="15657" max="15657" width="6.28515625" style="52" customWidth="1"/>
    <col min="15658" max="15872" width="8.85546875" style="52"/>
    <col min="15873" max="15873" width="6.140625" style="52" customWidth="1"/>
    <col min="15874" max="15874" width="18.5703125" style="52" customWidth="1"/>
    <col min="15875" max="15875" width="66.5703125" style="52" customWidth="1"/>
    <col min="15876" max="15876" width="8" style="52" customWidth="1"/>
    <col min="15877" max="15877" width="7.28515625" style="52" customWidth="1"/>
    <col min="15878" max="15878" width="6.85546875" style="52" customWidth="1"/>
    <col min="15879" max="15879" width="7.140625" style="52" customWidth="1"/>
    <col min="15880" max="15881" width="6.28515625" style="52" customWidth="1"/>
    <col min="15882" max="15882" width="9.42578125" style="52" customWidth="1"/>
    <col min="15883" max="15883" width="9.28515625" style="52" customWidth="1"/>
    <col min="15884" max="15887" width="6.28515625" style="52" customWidth="1"/>
    <col min="15888" max="15889" width="7.28515625" style="52" customWidth="1"/>
    <col min="15890" max="15890" width="8.5703125" style="52" customWidth="1"/>
    <col min="15891" max="15891" width="8.42578125" style="52" customWidth="1"/>
    <col min="15892" max="15892" width="7.42578125" style="52" customWidth="1"/>
    <col min="15893" max="15893" width="7.28515625" style="52" customWidth="1"/>
    <col min="15894" max="15894" width="9.5703125" style="52" customWidth="1"/>
    <col min="15895" max="15899" width="8" style="52" customWidth="1"/>
    <col min="15900" max="15900" width="9.140625" style="52" customWidth="1"/>
    <col min="15901" max="15901" width="8.42578125" style="52" customWidth="1"/>
    <col min="15902" max="15903" width="10.7109375" style="52" customWidth="1"/>
    <col min="15904" max="15904" width="12.28515625" style="52" bestFit="1" customWidth="1"/>
    <col min="15905" max="15905" width="11.85546875" style="52" bestFit="1" customWidth="1"/>
    <col min="15906" max="15906" width="6.140625" style="52" customWidth="1"/>
    <col min="15907" max="15907" width="5.42578125" style="52" customWidth="1"/>
    <col min="15908" max="15908" width="6.28515625" style="52" customWidth="1"/>
    <col min="15909" max="15909" width="7.28515625" style="52" customWidth="1"/>
    <col min="15910" max="15910" width="7.85546875" style="52" customWidth="1"/>
    <col min="15911" max="15911" width="6.7109375" style="52" customWidth="1"/>
    <col min="15912" max="15912" width="10" style="52" customWidth="1"/>
    <col min="15913" max="15913" width="6.28515625" style="52" customWidth="1"/>
    <col min="15914" max="16128" width="8.85546875" style="52"/>
    <col min="16129" max="16129" width="6.140625" style="52" customWidth="1"/>
    <col min="16130" max="16130" width="18.5703125" style="52" customWidth="1"/>
    <col min="16131" max="16131" width="66.5703125" style="52" customWidth="1"/>
    <col min="16132" max="16132" width="8" style="52" customWidth="1"/>
    <col min="16133" max="16133" width="7.28515625" style="52" customWidth="1"/>
    <col min="16134" max="16134" width="6.85546875" style="52" customWidth="1"/>
    <col min="16135" max="16135" width="7.140625" style="52" customWidth="1"/>
    <col min="16136" max="16137" width="6.28515625" style="52" customWidth="1"/>
    <col min="16138" max="16138" width="9.42578125" style="52" customWidth="1"/>
    <col min="16139" max="16139" width="9.28515625" style="52" customWidth="1"/>
    <col min="16140" max="16143" width="6.28515625" style="52" customWidth="1"/>
    <col min="16144" max="16145" width="7.28515625" style="52" customWidth="1"/>
    <col min="16146" max="16146" width="8.5703125" style="52" customWidth="1"/>
    <col min="16147" max="16147" width="8.42578125" style="52" customWidth="1"/>
    <col min="16148" max="16148" width="7.42578125" style="52" customWidth="1"/>
    <col min="16149" max="16149" width="7.28515625" style="52" customWidth="1"/>
    <col min="16150" max="16150" width="9.5703125" style="52" customWidth="1"/>
    <col min="16151" max="16155" width="8" style="52" customWidth="1"/>
    <col min="16156" max="16156" width="9.140625" style="52" customWidth="1"/>
    <col min="16157" max="16157" width="8.42578125" style="52" customWidth="1"/>
    <col min="16158" max="16159" width="10.7109375" style="52" customWidth="1"/>
    <col min="16160" max="16160" width="12.28515625" style="52" bestFit="1" customWidth="1"/>
    <col min="16161" max="16161" width="11.85546875" style="52" bestFit="1" customWidth="1"/>
    <col min="16162" max="16162" width="6.140625" style="52" customWidth="1"/>
    <col min="16163" max="16163" width="5.42578125" style="52" customWidth="1"/>
    <col min="16164" max="16164" width="6.28515625" style="52" customWidth="1"/>
    <col min="16165" max="16165" width="7.28515625" style="52" customWidth="1"/>
    <col min="16166" max="16166" width="7.85546875" style="52" customWidth="1"/>
    <col min="16167" max="16167" width="6.7109375" style="52" customWidth="1"/>
    <col min="16168" max="16168" width="10" style="52" customWidth="1"/>
    <col min="16169" max="16169" width="6.28515625" style="52" customWidth="1"/>
    <col min="16170" max="16384" width="8.85546875" style="52"/>
  </cols>
  <sheetData>
    <row r="1" spans="1:57" s="57" customFormat="1" ht="17.25" customHeight="1" x14ac:dyDescent="0.2">
      <c r="A1" s="1726" t="s">
        <v>179</v>
      </c>
      <c r="B1" s="1729" t="s">
        <v>90</v>
      </c>
      <c r="C1" s="56"/>
      <c r="D1" s="1732" t="s">
        <v>1</v>
      </c>
      <c r="E1" s="1732" t="s">
        <v>2</v>
      </c>
      <c r="F1" s="1732" t="s">
        <v>3</v>
      </c>
      <c r="G1" s="1732" t="s">
        <v>4</v>
      </c>
      <c r="H1" s="1735" t="s">
        <v>6</v>
      </c>
      <c r="I1" s="1736"/>
      <c r="J1" s="1736"/>
      <c r="K1" s="1737"/>
      <c r="L1" s="1735" t="s">
        <v>180</v>
      </c>
      <c r="M1" s="1736"/>
      <c r="N1" s="1736"/>
      <c r="O1" s="1737"/>
      <c r="P1" s="1741" t="s">
        <v>91</v>
      </c>
      <c r="Q1" s="1736"/>
      <c r="R1" s="1736"/>
      <c r="S1" s="1737"/>
      <c r="T1" s="1741" t="s">
        <v>92</v>
      </c>
      <c r="U1" s="1736"/>
      <c r="V1" s="1736"/>
      <c r="W1" s="1737"/>
      <c r="X1" s="1741" t="s">
        <v>44</v>
      </c>
      <c r="Y1" s="1736"/>
      <c r="Z1" s="1736"/>
      <c r="AA1" s="1737"/>
      <c r="AB1" s="1720" t="s">
        <v>7</v>
      </c>
      <c r="AC1" s="1721"/>
      <c r="AD1" s="1721"/>
      <c r="AE1" s="1721"/>
      <c r="AF1" s="1721"/>
      <c r="AG1" s="1722"/>
      <c r="AH1" s="1694" t="s">
        <v>8</v>
      </c>
      <c r="AI1" s="1694" t="s">
        <v>9</v>
      </c>
      <c r="AJ1" s="1697" t="s">
        <v>128</v>
      </c>
      <c r="AK1" s="1698"/>
      <c r="AL1" s="1701" t="s">
        <v>37</v>
      </c>
      <c r="AM1" s="1702"/>
      <c r="AN1" s="1705" t="s">
        <v>12</v>
      </c>
      <c r="AO1" s="1708" t="s">
        <v>13</v>
      </c>
    </row>
    <row r="2" spans="1:57" s="57" customFormat="1" ht="18.75" customHeight="1" x14ac:dyDescent="0.2">
      <c r="A2" s="1727"/>
      <c r="B2" s="1730"/>
      <c r="C2" s="58"/>
      <c r="D2" s="1733"/>
      <c r="E2" s="1733"/>
      <c r="F2" s="1733"/>
      <c r="G2" s="1733"/>
      <c r="H2" s="1738"/>
      <c r="I2" s="1739"/>
      <c r="J2" s="1739"/>
      <c r="K2" s="1740"/>
      <c r="L2" s="1738"/>
      <c r="M2" s="1739"/>
      <c r="N2" s="1739"/>
      <c r="O2" s="1740"/>
      <c r="P2" s="1738"/>
      <c r="Q2" s="1739"/>
      <c r="R2" s="1739"/>
      <c r="S2" s="1740"/>
      <c r="T2" s="1738"/>
      <c r="U2" s="1739"/>
      <c r="V2" s="1739"/>
      <c r="W2" s="1740"/>
      <c r="X2" s="1738"/>
      <c r="Y2" s="1739"/>
      <c r="Z2" s="1739"/>
      <c r="AA2" s="1740"/>
      <c r="AB2" s="1723"/>
      <c r="AC2" s="1724"/>
      <c r="AD2" s="1724"/>
      <c r="AE2" s="1724"/>
      <c r="AF2" s="1724"/>
      <c r="AG2" s="1725"/>
      <c r="AH2" s="1695"/>
      <c r="AI2" s="1695"/>
      <c r="AJ2" s="1699"/>
      <c r="AK2" s="1700"/>
      <c r="AL2" s="1703"/>
      <c r="AM2" s="1704"/>
      <c r="AN2" s="1706"/>
      <c r="AO2" s="1709"/>
    </row>
    <row r="3" spans="1:57" s="57" customFormat="1" ht="30" customHeight="1" x14ac:dyDescent="0.2">
      <c r="A3" s="1727"/>
      <c r="B3" s="1730"/>
      <c r="C3" s="58"/>
      <c r="D3" s="1733"/>
      <c r="E3" s="1733"/>
      <c r="F3" s="1733"/>
      <c r="G3" s="1733"/>
      <c r="H3" s="1685" t="s">
        <v>93</v>
      </c>
      <c r="I3" s="1686"/>
      <c r="J3" s="1686"/>
      <c r="K3" s="1687"/>
      <c r="L3" s="1685" t="s">
        <v>93</v>
      </c>
      <c r="M3" s="1686"/>
      <c r="N3" s="1686"/>
      <c r="O3" s="1687"/>
      <c r="P3" s="1685" t="s">
        <v>93</v>
      </c>
      <c r="Q3" s="1686"/>
      <c r="R3" s="1686"/>
      <c r="S3" s="1687"/>
      <c r="T3" s="1685" t="s">
        <v>93</v>
      </c>
      <c r="U3" s="1686"/>
      <c r="V3" s="1686"/>
      <c r="W3" s="1687"/>
      <c r="X3" s="1685" t="s">
        <v>93</v>
      </c>
      <c r="Y3" s="1686"/>
      <c r="Z3" s="1686"/>
      <c r="AA3" s="1687"/>
      <c r="AB3" s="1685" t="s">
        <v>93</v>
      </c>
      <c r="AC3" s="1686"/>
      <c r="AD3" s="1686"/>
      <c r="AE3" s="1687"/>
      <c r="AF3" s="59"/>
      <c r="AG3" s="60"/>
      <c r="AH3" s="1695"/>
      <c r="AI3" s="1695"/>
      <c r="AJ3" s="1708" t="s">
        <v>16</v>
      </c>
      <c r="AK3" s="1711" t="s">
        <v>17</v>
      </c>
      <c r="AL3" s="1714" t="s">
        <v>181</v>
      </c>
      <c r="AM3" s="1717" t="s">
        <v>182</v>
      </c>
      <c r="AN3" s="1706"/>
      <c r="AO3" s="1709"/>
    </row>
    <row r="4" spans="1:57" s="57" customFormat="1" ht="15" customHeight="1" x14ac:dyDescent="0.2">
      <c r="A4" s="1727"/>
      <c r="B4" s="1730"/>
      <c r="C4" s="58" t="s">
        <v>84</v>
      </c>
      <c r="D4" s="1733"/>
      <c r="E4" s="1733"/>
      <c r="F4" s="1733"/>
      <c r="G4" s="1733"/>
      <c r="H4" s="1688"/>
      <c r="I4" s="1689"/>
      <c r="J4" s="1689"/>
      <c r="K4" s="1690"/>
      <c r="L4" s="1688"/>
      <c r="M4" s="1689"/>
      <c r="N4" s="1689"/>
      <c r="O4" s="1690"/>
      <c r="P4" s="1688"/>
      <c r="Q4" s="1689"/>
      <c r="R4" s="1689"/>
      <c r="S4" s="1690"/>
      <c r="T4" s="1688"/>
      <c r="U4" s="1689"/>
      <c r="V4" s="1689"/>
      <c r="W4" s="1690"/>
      <c r="X4" s="1688"/>
      <c r="Y4" s="1689"/>
      <c r="Z4" s="1689"/>
      <c r="AA4" s="1690"/>
      <c r="AB4" s="1688"/>
      <c r="AC4" s="1689"/>
      <c r="AD4" s="1689"/>
      <c r="AE4" s="1690"/>
      <c r="AF4" s="61" t="s">
        <v>21</v>
      </c>
      <c r="AG4" s="62" t="s">
        <v>22</v>
      </c>
      <c r="AH4" s="1695"/>
      <c r="AI4" s="1695"/>
      <c r="AJ4" s="1709"/>
      <c r="AK4" s="1712"/>
      <c r="AL4" s="1715"/>
      <c r="AM4" s="1718"/>
      <c r="AN4" s="1706"/>
      <c r="AO4" s="1709"/>
    </row>
    <row r="5" spans="1:57" s="57" customFormat="1" ht="15" customHeight="1" x14ac:dyDescent="0.2">
      <c r="A5" s="1727"/>
      <c r="B5" s="1730"/>
      <c r="C5" s="58"/>
      <c r="D5" s="1733"/>
      <c r="E5" s="1733"/>
      <c r="F5" s="1733"/>
      <c r="G5" s="1733"/>
      <c r="H5" s="42"/>
      <c r="I5" s="42"/>
      <c r="J5" s="42"/>
      <c r="K5" s="1691" t="s">
        <v>27</v>
      </c>
      <c r="L5" s="42"/>
      <c r="M5" s="42"/>
      <c r="N5" s="42"/>
      <c r="O5" s="1691" t="s">
        <v>27</v>
      </c>
      <c r="P5" s="42"/>
      <c r="Q5" s="42"/>
      <c r="R5" s="42"/>
      <c r="S5" s="1691" t="s">
        <v>27</v>
      </c>
      <c r="T5" s="42"/>
      <c r="U5" s="42"/>
      <c r="V5" s="42"/>
      <c r="W5" s="1691" t="s">
        <v>27</v>
      </c>
      <c r="X5" s="42"/>
      <c r="Y5" s="42"/>
      <c r="Z5" s="42"/>
      <c r="AA5" s="1691" t="s">
        <v>27</v>
      </c>
      <c r="AB5" s="43"/>
      <c r="AC5" s="44"/>
      <c r="AD5" s="45"/>
      <c r="AE5" s="1691" t="s">
        <v>27</v>
      </c>
      <c r="AF5" s="61" t="s">
        <v>23</v>
      </c>
      <c r="AG5" s="62" t="s">
        <v>23</v>
      </c>
      <c r="AH5" s="1695"/>
      <c r="AI5" s="1695"/>
      <c r="AJ5" s="1709"/>
      <c r="AK5" s="1712"/>
      <c r="AL5" s="1715"/>
      <c r="AM5" s="1718"/>
      <c r="AN5" s="1706"/>
      <c r="AO5" s="1709"/>
    </row>
    <row r="6" spans="1:57" s="57" customFormat="1" ht="15" customHeight="1" x14ac:dyDescent="0.2">
      <c r="A6" s="1727"/>
      <c r="B6" s="1730"/>
      <c r="C6" s="58"/>
      <c r="D6" s="1733"/>
      <c r="E6" s="1733"/>
      <c r="F6" s="1733"/>
      <c r="G6" s="1733"/>
      <c r="H6" s="4" t="s">
        <v>24</v>
      </c>
      <c r="I6" s="5" t="s">
        <v>25</v>
      </c>
      <c r="J6" s="6" t="s">
        <v>26</v>
      </c>
      <c r="K6" s="1692"/>
      <c r="L6" s="4" t="s">
        <v>24</v>
      </c>
      <c r="M6" s="5" t="s">
        <v>25</v>
      </c>
      <c r="N6" s="6" t="s">
        <v>26</v>
      </c>
      <c r="O6" s="1692"/>
      <c r="P6" s="4" t="s">
        <v>24</v>
      </c>
      <c r="Q6" s="5" t="s">
        <v>25</v>
      </c>
      <c r="R6" s="6" t="s">
        <v>26</v>
      </c>
      <c r="S6" s="1692"/>
      <c r="T6" s="4" t="s">
        <v>24</v>
      </c>
      <c r="U6" s="5" t="s">
        <v>25</v>
      </c>
      <c r="V6" s="6" t="s">
        <v>26</v>
      </c>
      <c r="W6" s="1692"/>
      <c r="X6" s="4" t="s">
        <v>24</v>
      </c>
      <c r="Y6" s="5" t="s">
        <v>25</v>
      </c>
      <c r="Z6" s="6" t="s">
        <v>26</v>
      </c>
      <c r="AA6" s="1692"/>
      <c r="AB6" s="4" t="s">
        <v>24</v>
      </c>
      <c r="AC6" s="5" t="s">
        <v>25</v>
      </c>
      <c r="AD6" s="6" t="s">
        <v>26</v>
      </c>
      <c r="AE6" s="1692"/>
      <c r="AF6" s="61" t="s">
        <v>28</v>
      </c>
      <c r="AG6" s="62" t="s">
        <v>28</v>
      </c>
      <c r="AH6" s="1695"/>
      <c r="AI6" s="1695"/>
      <c r="AJ6" s="1709"/>
      <c r="AK6" s="1712"/>
      <c r="AL6" s="1715"/>
      <c r="AM6" s="1718"/>
      <c r="AN6" s="1706"/>
      <c r="AO6" s="1709"/>
    </row>
    <row r="7" spans="1:57" s="57" customFormat="1" ht="15" customHeight="1" x14ac:dyDescent="0.2">
      <c r="A7" s="1728"/>
      <c r="B7" s="1731"/>
      <c r="C7" s="63"/>
      <c r="D7" s="1734"/>
      <c r="E7" s="1734"/>
      <c r="F7" s="1734"/>
      <c r="G7" s="1734"/>
      <c r="H7" s="46"/>
      <c r="I7" s="46"/>
      <c r="J7" s="46"/>
      <c r="K7" s="1693"/>
      <c r="L7" s="46"/>
      <c r="M7" s="46"/>
      <c r="N7" s="46"/>
      <c r="O7" s="1693"/>
      <c r="P7" s="46"/>
      <c r="Q7" s="46"/>
      <c r="R7" s="46"/>
      <c r="S7" s="1693"/>
      <c r="T7" s="46"/>
      <c r="U7" s="46"/>
      <c r="V7" s="46"/>
      <c r="W7" s="1693"/>
      <c r="X7" s="46"/>
      <c r="Y7" s="46"/>
      <c r="Z7" s="46"/>
      <c r="AA7" s="1693"/>
      <c r="AB7" s="51"/>
      <c r="AC7" s="47"/>
      <c r="AD7" s="48"/>
      <c r="AE7" s="1693"/>
      <c r="AF7" s="64"/>
      <c r="AG7" s="65"/>
      <c r="AH7" s="1696"/>
      <c r="AI7" s="1696"/>
      <c r="AJ7" s="1710"/>
      <c r="AK7" s="1713"/>
      <c r="AL7" s="1716"/>
      <c r="AM7" s="1719"/>
      <c r="AN7" s="1707"/>
      <c r="AO7" s="1710"/>
    </row>
    <row r="8" spans="1:57" s="71" customFormat="1" ht="26.25" customHeight="1" x14ac:dyDescent="0.25">
      <c r="A8" s="66">
        <v>1</v>
      </c>
      <c r="B8" s="67">
        <v>2</v>
      </c>
      <c r="C8" s="68">
        <v>3</v>
      </c>
      <c r="D8" s="69">
        <v>4</v>
      </c>
      <c r="E8" s="70">
        <v>5</v>
      </c>
      <c r="F8" s="70">
        <v>6</v>
      </c>
      <c r="G8" s="66">
        <v>7</v>
      </c>
      <c r="H8" s="70">
        <v>8</v>
      </c>
      <c r="I8" s="66">
        <v>9</v>
      </c>
      <c r="J8" s="70">
        <v>10</v>
      </c>
      <c r="K8" s="66">
        <v>11</v>
      </c>
      <c r="L8" s="70">
        <v>12</v>
      </c>
      <c r="M8" s="66">
        <v>13</v>
      </c>
      <c r="N8" s="70">
        <v>14</v>
      </c>
      <c r="O8" s="66">
        <v>15</v>
      </c>
      <c r="P8" s="70">
        <v>16</v>
      </c>
      <c r="Q8" s="66">
        <v>17</v>
      </c>
      <c r="R8" s="70">
        <v>18</v>
      </c>
      <c r="S8" s="66">
        <v>19</v>
      </c>
      <c r="T8" s="70">
        <v>20</v>
      </c>
      <c r="U8" s="66">
        <v>21</v>
      </c>
      <c r="V8" s="70">
        <v>22</v>
      </c>
      <c r="W8" s="66">
        <v>23</v>
      </c>
      <c r="X8" s="70">
        <v>24</v>
      </c>
      <c r="Y8" s="66">
        <v>25</v>
      </c>
      <c r="Z8" s="70">
        <v>26</v>
      </c>
      <c r="AA8" s="66">
        <v>27</v>
      </c>
      <c r="AB8" s="70">
        <v>28</v>
      </c>
      <c r="AC8" s="66">
        <v>29</v>
      </c>
      <c r="AD8" s="70">
        <v>30</v>
      </c>
      <c r="AE8" s="66">
        <v>31</v>
      </c>
      <c r="AF8" s="70">
        <v>32</v>
      </c>
      <c r="AG8" s="66">
        <v>33</v>
      </c>
      <c r="AH8" s="70">
        <v>34</v>
      </c>
      <c r="AI8" s="66">
        <v>35</v>
      </c>
      <c r="AJ8" s="70">
        <v>36</v>
      </c>
      <c r="AK8" s="66">
        <v>37</v>
      </c>
      <c r="AL8" s="70">
        <v>38</v>
      </c>
      <c r="AM8" s="66">
        <v>39</v>
      </c>
      <c r="AN8" s="70">
        <v>40</v>
      </c>
      <c r="AO8" s="66">
        <v>41</v>
      </c>
    </row>
    <row r="9" spans="1:57" s="57" customFormat="1" ht="28.5" customHeight="1" x14ac:dyDescent="0.2">
      <c r="A9" s="72"/>
      <c r="B9" s="73"/>
      <c r="C9" s="74" t="s">
        <v>80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5"/>
      <c r="U9" s="75"/>
      <c r="V9" s="76"/>
      <c r="W9" s="77"/>
      <c r="X9" s="77"/>
      <c r="Y9" s="77"/>
      <c r="Z9" s="77"/>
      <c r="AA9" s="77"/>
      <c r="AB9" s="76"/>
      <c r="AC9" s="76"/>
      <c r="AD9" s="76"/>
      <c r="AE9" s="73"/>
      <c r="AF9" s="75"/>
      <c r="AG9" s="75"/>
      <c r="AH9" s="75"/>
      <c r="AI9" s="75"/>
      <c r="AJ9" s="75"/>
      <c r="AK9" s="75"/>
      <c r="AL9" s="75"/>
      <c r="AM9" s="75"/>
      <c r="AN9" s="75"/>
      <c r="AO9" s="75"/>
    </row>
    <row r="10" spans="1:57" s="880" customFormat="1" ht="28.5" customHeight="1" x14ac:dyDescent="0.2">
      <c r="A10" s="874"/>
      <c r="B10" s="875"/>
      <c r="C10" s="876" t="s">
        <v>306</v>
      </c>
      <c r="D10" s="874"/>
      <c r="E10" s="874"/>
      <c r="F10" s="874"/>
      <c r="G10" s="874"/>
      <c r="H10" s="874"/>
      <c r="I10" s="874"/>
      <c r="J10" s="874"/>
      <c r="K10" s="874"/>
      <c r="L10" s="874"/>
      <c r="M10" s="874"/>
      <c r="N10" s="874"/>
      <c r="O10" s="874"/>
      <c r="P10" s="874"/>
      <c r="Q10" s="874"/>
      <c r="R10" s="874"/>
      <c r="S10" s="874"/>
      <c r="T10" s="877"/>
      <c r="U10" s="877"/>
      <c r="V10" s="878"/>
      <c r="W10" s="879"/>
      <c r="X10" s="879"/>
      <c r="Y10" s="879"/>
      <c r="Z10" s="879"/>
      <c r="AA10" s="879"/>
      <c r="AB10" s="878"/>
      <c r="AC10" s="878"/>
      <c r="AD10" s="878"/>
      <c r="AE10" s="875"/>
      <c r="AF10" s="877"/>
      <c r="AG10" s="877"/>
      <c r="AH10" s="877"/>
      <c r="AI10" s="877"/>
      <c r="AJ10" s="877"/>
      <c r="AK10" s="877"/>
      <c r="AL10" s="877"/>
      <c r="AM10" s="877"/>
      <c r="AN10" s="877"/>
      <c r="AO10" s="877"/>
    </row>
    <row r="11" spans="1:57" s="92" customFormat="1" ht="28.15" customHeight="1" x14ac:dyDescent="0.3">
      <c r="A11" s="78"/>
      <c r="B11" s="79"/>
      <c r="C11" s="1527" t="s">
        <v>101</v>
      </c>
      <c r="D11" s="78"/>
      <c r="E11" s="80"/>
      <c r="F11" s="80"/>
      <c r="G11" s="73"/>
      <c r="H11" s="77"/>
      <c r="I11" s="77"/>
      <c r="J11" s="77"/>
      <c r="K11" s="77"/>
      <c r="L11" s="77"/>
      <c r="M11" s="77"/>
      <c r="N11" s="77"/>
      <c r="O11" s="77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2"/>
      <c r="AC11" s="82"/>
      <c r="AD11" s="83"/>
      <c r="AE11" s="84"/>
      <c r="AF11" s="85"/>
      <c r="AG11" s="85"/>
      <c r="AH11" s="81"/>
      <c r="AI11" s="81"/>
      <c r="AJ11" s="81"/>
      <c r="AK11" s="81"/>
      <c r="AL11" s="86"/>
      <c r="AM11" s="86"/>
      <c r="AN11" s="86"/>
      <c r="AO11" s="81"/>
      <c r="AP11" s="87"/>
      <c r="AQ11" s="87"/>
      <c r="AR11" s="88"/>
      <c r="AS11" s="88"/>
      <c r="AT11" s="88"/>
      <c r="AU11" s="88"/>
      <c r="AV11" s="89"/>
      <c r="AW11" s="89"/>
      <c r="AX11" s="90"/>
      <c r="AY11" s="90"/>
      <c r="AZ11" s="90"/>
      <c r="BA11" s="90"/>
      <c r="BB11" s="90"/>
      <c r="BC11" s="90"/>
      <c r="BD11" s="90"/>
      <c r="BE11" s="91"/>
    </row>
    <row r="12" spans="1:57" s="102" customFormat="1" ht="20.100000000000001" customHeight="1" x14ac:dyDescent="0.25">
      <c r="A12" s="75">
        <v>1</v>
      </c>
      <c r="B12" s="93" t="s">
        <v>183</v>
      </c>
      <c r="C12" s="94" t="s">
        <v>184</v>
      </c>
      <c r="D12" s="95" t="s">
        <v>29</v>
      </c>
      <c r="E12" s="96" t="s">
        <v>95</v>
      </c>
      <c r="F12" s="96">
        <v>91</v>
      </c>
      <c r="G12" s="75">
        <v>61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7"/>
      <c r="T12" s="76"/>
      <c r="U12" s="76"/>
      <c r="V12" s="97">
        <v>3880</v>
      </c>
      <c r="W12" s="98">
        <f>SUM(T12:V12)</f>
        <v>3880</v>
      </c>
      <c r="X12" s="98"/>
      <c r="Y12" s="98"/>
      <c r="Z12" s="98"/>
      <c r="AA12" s="98"/>
      <c r="AB12" s="82">
        <f t="shared" ref="AB12:AD14" si="0">P12+T12</f>
        <v>0</v>
      </c>
      <c r="AC12" s="82">
        <f t="shared" si="0"/>
        <v>0</v>
      </c>
      <c r="AD12" s="83">
        <f t="shared" si="0"/>
        <v>3880</v>
      </c>
      <c r="AE12" s="84">
        <f t="shared" ref="AE12:AE67" si="1">AB12+AC12+AD12</f>
        <v>3880</v>
      </c>
      <c r="AF12" s="99">
        <f t="shared" ref="AF12:AF67" si="2">AE12/AM12*AL12/1000</f>
        <v>0.97</v>
      </c>
      <c r="AG12" s="99">
        <f t="shared" ref="AG12:AG67" si="3">AE12*AN12/1000</f>
        <v>0.18624000000000002</v>
      </c>
      <c r="AH12" s="76"/>
      <c r="AI12" s="76"/>
      <c r="AJ12" s="76"/>
      <c r="AK12" s="100"/>
      <c r="AL12" s="100">
        <v>10</v>
      </c>
      <c r="AM12" s="100">
        <v>40</v>
      </c>
      <c r="AN12" s="101">
        <v>4.8000000000000001E-2</v>
      </c>
      <c r="AO12" s="76"/>
    </row>
    <row r="13" spans="1:57" s="102" customFormat="1" ht="20.100000000000001" customHeight="1" x14ac:dyDescent="0.25">
      <c r="A13" s="75">
        <v>2</v>
      </c>
      <c r="B13" s="93" t="s">
        <v>183</v>
      </c>
      <c r="C13" s="94" t="s">
        <v>184</v>
      </c>
      <c r="D13" s="95" t="s">
        <v>29</v>
      </c>
      <c r="E13" s="96" t="s">
        <v>39</v>
      </c>
      <c r="F13" s="96">
        <v>91</v>
      </c>
      <c r="G13" s="75">
        <v>61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7"/>
      <c r="T13" s="76"/>
      <c r="U13" s="76"/>
      <c r="V13" s="97">
        <v>1740</v>
      </c>
      <c r="W13" s="98">
        <f>SUM(T13:V13)</f>
        <v>1740</v>
      </c>
      <c r="X13" s="98"/>
      <c r="Y13" s="98"/>
      <c r="Z13" s="98"/>
      <c r="AA13" s="98"/>
      <c r="AB13" s="82">
        <f t="shared" si="0"/>
        <v>0</v>
      </c>
      <c r="AC13" s="82">
        <f t="shared" si="0"/>
        <v>0</v>
      </c>
      <c r="AD13" s="83">
        <f t="shared" si="0"/>
        <v>1740</v>
      </c>
      <c r="AE13" s="84">
        <f t="shared" si="1"/>
        <v>1740</v>
      </c>
      <c r="AF13" s="99">
        <f t="shared" si="2"/>
        <v>0.435</v>
      </c>
      <c r="AG13" s="99">
        <f t="shared" si="3"/>
        <v>8.3519999999999997E-2</v>
      </c>
      <c r="AH13" s="76"/>
      <c r="AI13" s="76"/>
      <c r="AJ13" s="76"/>
      <c r="AK13" s="100"/>
      <c r="AL13" s="100">
        <v>10</v>
      </c>
      <c r="AM13" s="100">
        <v>40</v>
      </c>
      <c r="AN13" s="101">
        <v>4.8000000000000001E-2</v>
      </c>
      <c r="AO13" s="76"/>
    </row>
    <row r="14" spans="1:57" s="102" customFormat="1" ht="20.100000000000001" customHeight="1" x14ac:dyDescent="0.25">
      <c r="A14" s="75">
        <v>3</v>
      </c>
      <c r="B14" s="93" t="s">
        <v>183</v>
      </c>
      <c r="C14" s="94" t="s">
        <v>184</v>
      </c>
      <c r="D14" s="95" t="s">
        <v>29</v>
      </c>
      <c r="E14" s="103" t="s">
        <v>95</v>
      </c>
      <c r="F14" s="96">
        <v>90</v>
      </c>
      <c r="G14" s="75">
        <v>22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7"/>
      <c r="T14" s="76"/>
      <c r="U14" s="76"/>
      <c r="V14" s="97">
        <v>1980</v>
      </c>
      <c r="W14" s="98">
        <v>1980</v>
      </c>
      <c r="X14" s="98"/>
      <c r="Y14" s="98"/>
      <c r="Z14" s="98"/>
      <c r="AA14" s="98"/>
      <c r="AB14" s="82">
        <f t="shared" si="0"/>
        <v>0</v>
      </c>
      <c r="AC14" s="82">
        <f t="shared" si="0"/>
        <v>0</v>
      </c>
      <c r="AD14" s="83">
        <f t="shared" si="0"/>
        <v>1980</v>
      </c>
      <c r="AE14" s="84">
        <f t="shared" si="1"/>
        <v>1980</v>
      </c>
      <c r="AF14" s="99">
        <f t="shared" si="2"/>
        <v>0.495</v>
      </c>
      <c r="AG14" s="99">
        <f t="shared" si="3"/>
        <v>9.5039999999999999E-2</v>
      </c>
      <c r="AH14" s="76"/>
      <c r="AI14" s="76"/>
      <c r="AJ14" s="76"/>
      <c r="AK14" s="100"/>
      <c r="AL14" s="100">
        <v>10</v>
      </c>
      <c r="AM14" s="100">
        <v>40</v>
      </c>
      <c r="AN14" s="101">
        <v>4.8000000000000001E-2</v>
      </c>
      <c r="AO14" s="76"/>
    </row>
    <row r="15" spans="1:57" s="102" customFormat="1" ht="20.100000000000001" customHeight="1" x14ac:dyDescent="0.25">
      <c r="A15" s="75">
        <v>4</v>
      </c>
      <c r="B15" s="93" t="s">
        <v>183</v>
      </c>
      <c r="C15" s="94" t="s">
        <v>184</v>
      </c>
      <c r="D15" s="95" t="s">
        <v>29</v>
      </c>
      <c r="E15" s="103" t="s">
        <v>39</v>
      </c>
      <c r="F15" s="96">
        <v>90</v>
      </c>
      <c r="G15" s="75">
        <v>22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7"/>
      <c r="T15" s="76"/>
      <c r="U15" s="76"/>
      <c r="V15" s="97">
        <v>1340</v>
      </c>
      <c r="W15" s="98">
        <v>1340</v>
      </c>
      <c r="X15" s="98"/>
      <c r="Y15" s="98"/>
      <c r="Z15" s="98"/>
      <c r="AA15" s="98"/>
      <c r="AB15" s="82">
        <f>H15+L15+P15+T15+X15</f>
        <v>0</v>
      </c>
      <c r="AC15" s="82">
        <f>I15+M15+Q15+U15+Y15</f>
        <v>0</v>
      </c>
      <c r="AD15" s="82">
        <f>J15+N15+R15+V15+Z15</f>
        <v>1340</v>
      </c>
      <c r="AE15" s="84">
        <f t="shared" si="1"/>
        <v>1340</v>
      </c>
      <c r="AF15" s="99">
        <f t="shared" si="2"/>
        <v>0.33500000000000002</v>
      </c>
      <c r="AG15" s="99">
        <f t="shared" si="3"/>
        <v>6.4320000000000002E-2</v>
      </c>
      <c r="AH15" s="76"/>
      <c r="AI15" s="76"/>
      <c r="AJ15" s="76"/>
      <c r="AK15" s="100"/>
      <c r="AL15" s="100">
        <v>10</v>
      </c>
      <c r="AM15" s="100">
        <v>40</v>
      </c>
      <c r="AN15" s="101">
        <v>4.8000000000000001E-2</v>
      </c>
      <c r="AO15" s="76"/>
    </row>
    <row r="16" spans="1:57" s="102" customFormat="1" ht="20.100000000000001" customHeight="1" x14ac:dyDescent="0.25">
      <c r="A16" s="75">
        <v>5</v>
      </c>
      <c r="B16" s="93" t="s">
        <v>183</v>
      </c>
      <c r="C16" s="94" t="s">
        <v>184</v>
      </c>
      <c r="D16" s="95" t="s">
        <v>29</v>
      </c>
      <c r="E16" s="96">
        <v>5</v>
      </c>
      <c r="F16" s="96">
        <v>89</v>
      </c>
      <c r="G16" s="75">
        <v>61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7"/>
      <c r="T16" s="76"/>
      <c r="U16" s="76"/>
      <c r="V16" s="97">
        <v>3700</v>
      </c>
      <c r="W16" s="98">
        <f>SUM(T16:V16)</f>
        <v>3700</v>
      </c>
      <c r="X16" s="98"/>
      <c r="Y16" s="98"/>
      <c r="Z16" s="98"/>
      <c r="AA16" s="98"/>
      <c r="AB16" s="82">
        <f>P16+T16</f>
        <v>0</v>
      </c>
      <c r="AC16" s="82">
        <f>Q16+U16</f>
        <v>0</v>
      </c>
      <c r="AD16" s="83">
        <f>R16+V16</f>
        <v>3700</v>
      </c>
      <c r="AE16" s="84">
        <f t="shared" si="1"/>
        <v>3700</v>
      </c>
      <c r="AF16" s="99">
        <f t="shared" si="2"/>
        <v>0.92500000000000004</v>
      </c>
      <c r="AG16" s="99">
        <f t="shared" si="3"/>
        <v>0.17760000000000001</v>
      </c>
      <c r="AH16" s="76"/>
      <c r="AI16" s="76"/>
      <c r="AJ16" s="76"/>
      <c r="AK16" s="100"/>
      <c r="AL16" s="100">
        <v>10</v>
      </c>
      <c r="AM16" s="100">
        <v>40</v>
      </c>
      <c r="AN16" s="101">
        <v>4.8000000000000001E-2</v>
      </c>
      <c r="AO16" s="76"/>
    </row>
    <row r="17" spans="1:57" s="102" customFormat="1" ht="20.100000000000001" customHeight="1" x14ac:dyDescent="0.25">
      <c r="A17" s="75">
        <v>6</v>
      </c>
      <c r="B17" s="93" t="s">
        <v>183</v>
      </c>
      <c r="C17" s="94" t="s">
        <v>184</v>
      </c>
      <c r="D17" s="95" t="s">
        <v>29</v>
      </c>
      <c r="E17" s="103" t="s">
        <v>42</v>
      </c>
      <c r="F17" s="96">
        <v>89</v>
      </c>
      <c r="G17" s="75">
        <v>22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>
        <v>3840</v>
      </c>
      <c r="S17" s="76">
        <f>SUM(P17:R17)</f>
        <v>3840</v>
      </c>
      <c r="T17" s="76"/>
      <c r="U17" s="76"/>
      <c r="V17" s="97"/>
      <c r="W17" s="98"/>
      <c r="X17" s="98"/>
      <c r="Y17" s="98"/>
      <c r="Z17" s="98"/>
      <c r="AA17" s="98"/>
      <c r="AB17" s="82">
        <f t="shared" ref="AB17:AD19" si="4">H17+L17+P17+T17+X17</f>
        <v>0</v>
      </c>
      <c r="AC17" s="82">
        <f t="shared" si="4"/>
        <v>0</v>
      </c>
      <c r="AD17" s="82">
        <f t="shared" si="4"/>
        <v>3840</v>
      </c>
      <c r="AE17" s="84">
        <f t="shared" si="1"/>
        <v>3840</v>
      </c>
      <c r="AF17" s="99">
        <f t="shared" si="2"/>
        <v>0.96</v>
      </c>
      <c r="AG17" s="99">
        <f t="shared" si="3"/>
        <v>1.8431999999999997</v>
      </c>
      <c r="AH17" s="76"/>
      <c r="AI17" s="76"/>
      <c r="AJ17" s="76"/>
      <c r="AK17" s="100"/>
      <c r="AL17" s="100">
        <v>10</v>
      </c>
      <c r="AM17" s="100">
        <v>40</v>
      </c>
      <c r="AN17" s="101">
        <v>0.48</v>
      </c>
      <c r="AO17" s="76"/>
      <c r="AP17" s="104"/>
    </row>
    <row r="18" spans="1:57" s="102" customFormat="1" ht="20.100000000000001" customHeight="1" x14ac:dyDescent="0.25">
      <c r="A18" s="75">
        <v>7</v>
      </c>
      <c r="B18" s="93" t="s">
        <v>183</v>
      </c>
      <c r="C18" s="94" t="s">
        <v>184</v>
      </c>
      <c r="D18" s="95" t="s">
        <v>29</v>
      </c>
      <c r="E18" s="103" t="s">
        <v>54</v>
      </c>
      <c r="F18" s="96">
        <v>88</v>
      </c>
      <c r="G18" s="75">
        <v>22</v>
      </c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>
        <v>3920</v>
      </c>
      <c r="S18" s="76">
        <f>SUM(P18:R18)</f>
        <v>3920</v>
      </c>
      <c r="T18" s="76"/>
      <c r="U18" s="76"/>
      <c r="V18" s="97"/>
      <c r="W18" s="98"/>
      <c r="X18" s="98"/>
      <c r="Y18" s="98"/>
      <c r="Z18" s="98"/>
      <c r="AA18" s="98"/>
      <c r="AB18" s="82">
        <f t="shared" si="4"/>
        <v>0</v>
      </c>
      <c r="AC18" s="82">
        <f t="shared" si="4"/>
        <v>0</v>
      </c>
      <c r="AD18" s="82">
        <f t="shared" si="4"/>
        <v>3920</v>
      </c>
      <c r="AE18" s="84">
        <f t="shared" si="1"/>
        <v>3920</v>
      </c>
      <c r="AF18" s="99">
        <f t="shared" si="2"/>
        <v>0.98</v>
      </c>
      <c r="AG18" s="99">
        <f t="shared" si="3"/>
        <v>1.8815999999999999</v>
      </c>
      <c r="AH18" s="76"/>
      <c r="AI18" s="76"/>
      <c r="AJ18" s="76"/>
      <c r="AK18" s="100"/>
      <c r="AL18" s="100">
        <v>10</v>
      </c>
      <c r="AM18" s="100">
        <v>40</v>
      </c>
      <c r="AN18" s="101">
        <v>0.48</v>
      </c>
      <c r="AO18" s="76"/>
      <c r="AP18" s="104"/>
    </row>
    <row r="19" spans="1:57" s="102" customFormat="1" ht="20.100000000000001" customHeight="1" x14ac:dyDescent="0.25">
      <c r="A19" s="75">
        <v>8</v>
      </c>
      <c r="B19" s="93" t="s">
        <v>183</v>
      </c>
      <c r="C19" s="94" t="s">
        <v>184</v>
      </c>
      <c r="D19" s="95" t="s">
        <v>29</v>
      </c>
      <c r="E19" s="103" t="s">
        <v>133</v>
      </c>
      <c r="F19" s="96">
        <v>87</v>
      </c>
      <c r="G19" s="75">
        <v>22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>
        <v>3900</v>
      </c>
      <c r="S19" s="76">
        <f>SUM(P19:R19)</f>
        <v>3900</v>
      </c>
      <c r="T19" s="76"/>
      <c r="U19" s="76"/>
      <c r="V19" s="97"/>
      <c r="W19" s="98"/>
      <c r="X19" s="98"/>
      <c r="Y19" s="98"/>
      <c r="Z19" s="98"/>
      <c r="AA19" s="98"/>
      <c r="AB19" s="82">
        <f t="shared" si="4"/>
        <v>0</v>
      </c>
      <c r="AC19" s="82">
        <f t="shared" si="4"/>
        <v>0</v>
      </c>
      <c r="AD19" s="82">
        <f t="shared" si="4"/>
        <v>3900</v>
      </c>
      <c r="AE19" s="84">
        <f t="shared" si="1"/>
        <v>3900</v>
      </c>
      <c r="AF19" s="99">
        <f t="shared" si="2"/>
        <v>0.97499999999999998</v>
      </c>
      <c r="AG19" s="99">
        <f t="shared" si="3"/>
        <v>1.8720000000000001</v>
      </c>
      <c r="AH19" s="76"/>
      <c r="AI19" s="76"/>
      <c r="AJ19" s="76"/>
      <c r="AK19" s="100"/>
      <c r="AL19" s="100">
        <v>10</v>
      </c>
      <c r="AM19" s="100">
        <v>40</v>
      </c>
      <c r="AN19" s="101">
        <v>0.48</v>
      </c>
      <c r="AO19" s="76"/>
      <c r="AP19" s="104"/>
    </row>
    <row r="20" spans="1:57" s="102" customFormat="1" ht="20.100000000000001" customHeight="1" x14ac:dyDescent="0.25">
      <c r="A20" s="75">
        <v>9</v>
      </c>
      <c r="B20" s="93" t="s">
        <v>183</v>
      </c>
      <c r="C20" s="94" t="s">
        <v>184</v>
      </c>
      <c r="D20" s="95" t="s">
        <v>29</v>
      </c>
      <c r="E20" s="96" t="s">
        <v>185</v>
      </c>
      <c r="F20" s="96">
        <v>87</v>
      </c>
      <c r="G20" s="75">
        <v>61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7"/>
      <c r="T20" s="76"/>
      <c r="U20" s="76"/>
      <c r="V20" s="97">
        <v>3900</v>
      </c>
      <c r="W20" s="98">
        <f>SUM(T20:V20)</f>
        <v>3900</v>
      </c>
      <c r="X20" s="98"/>
      <c r="Y20" s="98"/>
      <c r="Z20" s="98"/>
      <c r="AA20" s="98"/>
      <c r="AB20" s="82">
        <f t="shared" ref="AB20:AD21" si="5">P20+T20</f>
        <v>0</v>
      </c>
      <c r="AC20" s="82">
        <f t="shared" si="5"/>
        <v>0</v>
      </c>
      <c r="AD20" s="83">
        <f t="shared" si="5"/>
        <v>3900</v>
      </c>
      <c r="AE20" s="84">
        <f t="shared" si="1"/>
        <v>3900</v>
      </c>
      <c r="AF20" s="99">
        <f t="shared" si="2"/>
        <v>0.97499999999999998</v>
      </c>
      <c r="AG20" s="99">
        <f t="shared" si="3"/>
        <v>0.18720000000000001</v>
      </c>
      <c r="AH20" s="76"/>
      <c r="AI20" s="76"/>
      <c r="AJ20" s="76"/>
      <c r="AK20" s="100"/>
      <c r="AL20" s="100">
        <v>10</v>
      </c>
      <c r="AM20" s="100">
        <v>40</v>
      </c>
      <c r="AN20" s="101">
        <v>4.8000000000000001E-2</v>
      </c>
      <c r="AO20" s="76"/>
    </row>
    <row r="21" spans="1:57" s="102" customFormat="1" ht="20.100000000000001" customHeight="1" x14ac:dyDescent="0.25">
      <c r="A21" s="75">
        <v>10</v>
      </c>
      <c r="B21" s="93" t="s">
        <v>183</v>
      </c>
      <c r="C21" s="94" t="s">
        <v>184</v>
      </c>
      <c r="D21" s="95" t="s">
        <v>29</v>
      </c>
      <c r="E21" s="96" t="s">
        <v>95</v>
      </c>
      <c r="F21" s="96">
        <v>86</v>
      </c>
      <c r="G21" s="75">
        <v>61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6"/>
      <c r="U21" s="76"/>
      <c r="V21" s="97">
        <v>60</v>
      </c>
      <c r="W21" s="98">
        <f>SUM(T21:V21)</f>
        <v>60</v>
      </c>
      <c r="X21" s="98"/>
      <c r="Y21" s="98"/>
      <c r="Z21" s="98"/>
      <c r="AA21" s="98"/>
      <c r="AB21" s="82">
        <f t="shared" si="5"/>
        <v>0</v>
      </c>
      <c r="AC21" s="82">
        <f t="shared" si="5"/>
        <v>0</v>
      </c>
      <c r="AD21" s="83">
        <f t="shared" si="5"/>
        <v>60</v>
      </c>
      <c r="AE21" s="84">
        <f t="shared" si="1"/>
        <v>60</v>
      </c>
      <c r="AF21" s="99">
        <f t="shared" si="2"/>
        <v>1.4999999999999999E-2</v>
      </c>
      <c r="AG21" s="99">
        <f t="shared" si="3"/>
        <v>2.8799999999999997E-3</v>
      </c>
      <c r="AH21" s="76"/>
      <c r="AI21" s="76"/>
      <c r="AJ21" s="76"/>
      <c r="AK21" s="100"/>
      <c r="AL21" s="100">
        <v>10</v>
      </c>
      <c r="AM21" s="100">
        <v>40</v>
      </c>
      <c r="AN21" s="101">
        <v>4.8000000000000001E-2</v>
      </c>
      <c r="AO21" s="76"/>
    </row>
    <row r="22" spans="1:57" s="102" customFormat="1" ht="20.100000000000001" customHeight="1" x14ac:dyDescent="0.25">
      <c r="A22" s="75">
        <v>11</v>
      </c>
      <c r="B22" s="93" t="s">
        <v>183</v>
      </c>
      <c r="C22" s="94" t="s">
        <v>184</v>
      </c>
      <c r="D22" s="95" t="s">
        <v>29</v>
      </c>
      <c r="E22" s="103" t="s">
        <v>133</v>
      </c>
      <c r="F22" s="96">
        <v>86</v>
      </c>
      <c r="G22" s="75">
        <v>22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>
        <v>3860</v>
      </c>
      <c r="S22" s="76">
        <f>SUM(P22:R22)</f>
        <v>3860</v>
      </c>
      <c r="T22" s="76"/>
      <c r="U22" s="76"/>
      <c r="V22" s="97"/>
      <c r="W22" s="98"/>
      <c r="X22" s="98"/>
      <c r="Y22" s="98"/>
      <c r="Z22" s="98"/>
      <c r="AA22" s="98"/>
      <c r="AB22" s="82">
        <f>H22+L22+P22+T22+X22</f>
        <v>0</v>
      </c>
      <c r="AC22" s="82">
        <f>I22+M22+Q22+U22+Y22</f>
        <v>0</v>
      </c>
      <c r="AD22" s="82">
        <f>J22+N22+R22+V22+Z22</f>
        <v>3860</v>
      </c>
      <c r="AE22" s="84">
        <f t="shared" si="1"/>
        <v>3860</v>
      </c>
      <c r="AF22" s="99">
        <f t="shared" si="2"/>
        <v>0.96499999999999997</v>
      </c>
      <c r="AG22" s="99">
        <f t="shared" si="3"/>
        <v>1.8528</v>
      </c>
      <c r="AH22" s="76"/>
      <c r="AI22" s="76"/>
      <c r="AJ22" s="76"/>
      <c r="AK22" s="100"/>
      <c r="AL22" s="100">
        <v>10</v>
      </c>
      <c r="AM22" s="100">
        <v>40</v>
      </c>
      <c r="AN22" s="101">
        <v>0.48</v>
      </c>
      <c r="AO22" s="76"/>
      <c r="AP22" s="104"/>
    </row>
    <row r="23" spans="1:57" s="102" customFormat="1" ht="20.100000000000001" customHeight="1" x14ac:dyDescent="0.25">
      <c r="A23" s="75">
        <v>12</v>
      </c>
      <c r="B23" s="93" t="s">
        <v>183</v>
      </c>
      <c r="C23" s="94" t="s">
        <v>184</v>
      </c>
      <c r="D23" s="95" t="s">
        <v>29</v>
      </c>
      <c r="E23" s="96" t="s">
        <v>94</v>
      </c>
      <c r="F23" s="96">
        <v>86</v>
      </c>
      <c r="G23" s="75">
        <v>61</v>
      </c>
      <c r="H23" s="76"/>
      <c r="I23" s="76"/>
      <c r="J23" s="76"/>
      <c r="K23" s="77"/>
      <c r="L23" s="76"/>
      <c r="M23" s="76"/>
      <c r="N23" s="76"/>
      <c r="O23" s="76"/>
      <c r="P23" s="76"/>
      <c r="Q23" s="76"/>
      <c r="R23" s="76"/>
      <c r="S23" s="77"/>
      <c r="T23" s="76"/>
      <c r="U23" s="76"/>
      <c r="V23" s="97">
        <v>1180</v>
      </c>
      <c r="W23" s="98">
        <f>SUM(T23:V23)</f>
        <v>1180</v>
      </c>
      <c r="X23" s="98"/>
      <c r="Y23" s="98"/>
      <c r="Z23" s="98"/>
      <c r="AA23" s="98"/>
      <c r="AB23" s="82">
        <f>P23+T23</f>
        <v>0</v>
      </c>
      <c r="AC23" s="82">
        <f>Q23+U23</f>
        <v>0</v>
      </c>
      <c r="AD23" s="83">
        <f>R23+V23</f>
        <v>1180</v>
      </c>
      <c r="AE23" s="84">
        <f t="shared" si="1"/>
        <v>1180</v>
      </c>
      <c r="AF23" s="99">
        <f t="shared" si="2"/>
        <v>0.29499999999999998</v>
      </c>
      <c r="AG23" s="99">
        <f t="shared" si="3"/>
        <v>5.6640000000000003E-2</v>
      </c>
      <c r="AH23" s="76"/>
      <c r="AI23" s="76"/>
      <c r="AJ23" s="76"/>
      <c r="AK23" s="100"/>
      <c r="AL23" s="100">
        <v>10</v>
      </c>
      <c r="AM23" s="100">
        <v>40</v>
      </c>
      <c r="AN23" s="101">
        <v>4.8000000000000001E-2</v>
      </c>
      <c r="AO23" s="76"/>
    </row>
    <row r="24" spans="1:57" s="102" customFormat="1" ht="20.100000000000001" customHeight="1" x14ac:dyDescent="0.25">
      <c r="A24" s="75">
        <v>13</v>
      </c>
      <c r="B24" s="93" t="s">
        <v>183</v>
      </c>
      <c r="C24" s="94" t="s">
        <v>184</v>
      </c>
      <c r="D24" s="95" t="s">
        <v>29</v>
      </c>
      <c r="E24" s="103" t="s">
        <v>94</v>
      </c>
      <c r="F24" s="96">
        <v>86</v>
      </c>
      <c r="G24" s="75">
        <v>22</v>
      </c>
      <c r="H24" s="76"/>
      <c r="I24" s="76"/>
      <c r="J24" s="76">
        <v>45</v>
      </c>
      <c r="K24" s="76">
        <f>SUM(H24:J24)</f>
        <v>45</v>
      </c>
      <c r="L24" s="76"/>
      <c r="M24" s="76"/>
      <c r="N24" s="76"/>
      <c r="O24" s="76"/>
      <c r="P24" s="76"/>
      <c r="Q24" s="76"/>
      <c r="R24" s="76">
        <v>501</v>
      </c>
      <c r="S24" s="76">
        <f>SUM(P24:R24)</f>
        <v>501</v>
      </c>
      <c r="T24" s="76"/>
      <c r="U24" s="76"/>
      <c r="V24" s="97"/>
      <c r="W24" s="98"/>
      <c r="X24" s="98"/>
      <c r="Y24" s="98"/>
      <c r="Z24" s="98"/>
      <c r="AA24" s="98"/>
      <c r="AB24" s="82">
        <f>H24+L24+P24+T24+X24</f>
        <v>0</v>
      </c>
      <c r="AC24" s="82">
        <f>I24+M24+Q24+U24+Y24</f>
        <v>0</v>
      </c>
      <c r="AD24" s="82">
        <f>J24+N24+R24+V24+Z24</f>
        <v>546</v>
      </c>
      <c r="AE24" s="84">
        <f t="shared" si="1"/>
        <v>546</v>
      </c>
      <c r="AF24" s="99">
        <f t="shared" si="2"/>
        <v>0.13650000000000001</v>
      </c>
      <c r="AG24" s="99">
        <f t="shared" si="3"/>
        <v>0.26207999999999998</v>
      </c>
      <c r="AH24" s="76"/>
      <c r="AI24" s="76"/>
      <c r="AJ24" s="76"/>
      <c r="AK24" s="100"/>
      <c r="AL24" s="100">
        <v>10</v>
      </c>
      <c r="AM24" s="100">
        <v>40</v>
      </c>
      <c r="AN24" s="101">
        <v>0.48</v>
      </c>
      <c r="AO24" s="76"/>
    </row>
    <row r="25" spans="1:57" s="102" customFormat="1" ht="20.100000000000001" customHeight="1" x14ac:dyDescent="0.25">
      <c r="A25" s="75">
        <v>14</v>
      </c>
      <c r="B25" s="93" t="s">
        <v>183</v>
      </c>
      <c r="C25" s="94" t="s">
        <v>184</v>
      </c>
      <c r="D25" s="95" t="s">
        <v>29</v>
      </c>
      <c r="E25" s="103" t="s">
        <v>137</v>
      </c>
      <c r="F25" s="96">
        <v>85</v>
      </c>
      <c r="G25" s="75">
        <v>61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6"/>
      <c r="U25" s="76"/>
      <c r="V25" s="97">
        <v>3860</v>
      </c>
      <c r="W25" s="98">
        <f>SUM(T25:V25)</f>
        <v>3860</v>
      </c>
      <c r="X25" s="98"/>
      <c r="Y25" s="98"/>
      <c r="Z25" s="98"/>
      <c r="AA25" s="98"/>
      <c r="AB25" s="82">
        <f>P25+T25</f>
        <v>0</v>
      </c>
      <c r="AC25" s="82">
        <f>Q25+U25</f>
        <v>0</v>
      </c>
      <c r="AD25" s="83">
        <f>R25+V25</f>
        <v>3860</v>
      </c>
      <c r="AE25" s="84">
        <f t="shared" si="1"/>
        <v>3860</v>
      </c>
      <c r="AF25" s="99">
        <f t="shared" si="2"/>
        <v>0.96499999999999997</v>
      </c>
      <c r="AG25" s="99">
        <f t="shared" si="3"/>
        <v>0.18528</v>
      </c>
      <c r="AH25" s="76"/>
      <c r="AI25" s="76"/>
      <c r="AJ25" s="76"/>
      <c r="AK25" s="100"/>
      <c r="AL25" s="100">
        <v>10</v>
      </c>
      <c r="AM25" s="100">
        <v>40</v>
      </c>
      <c r="AN25" s="101">
        <v>4.8000000000000001E-2</v>
      </c>
      <c r="AO25" s="76"/>
    </row>
    <row r="26" spans="1:57" s="102" customFormat="1" ht="20.100000000000001" customHeight="1" x14ac:dyDescent="0.25">
      <c r="A26" s="75">
        <v>15</v>
      </c>
      <c r="B26" s="93" t="s">
        <v>183</v>
      </c>
      <c r="C26" s="94" t="s">
        <v>184</v>
      </c>
      <c r="D26" s="95" t="s">
        <v>29</v>
      </c>
      <c r="E26" s="103" t="s">
        <v>94</v>
      </c>
      <c r="F26" s="96">
        <v>85</v>
      </c>
      <c r="G26" s="75">
        <v>22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>
        <v>3800</v>
      </c>
      <c r="S26" s="76">
        <f>SUM(P26:R26)</f>
        <v>3800</v>
      </c>
      <c r="T26" s="76"/>
      <c r="U26" s="76"/>
      <c r="V26" s="97"/>
      <c r="W26" s="98"/>
      <c r="X26" s="98"/>
      <c r="Y26" s="98"/>
      <c r="Z26" s="98"/>
      <c r="AA26" s="98"/>
      <c r="AB26" s="82">
        <f>H26+L26+P26+T26+X26</f>
        <v>0</v>
      </c>
      <c r="AC26" s="82">
        <f>I26+M26+Q26+U26+Y26</f>
        <v>0</v>
      </c>
      <c r="AD26" s="82">
        <f>J26+N26+R26+V26+Z26</f>
        <v>3800</v>
      </c>
      <c r="AE26" s="84">
        <f t="shared" si="1"/>
        <v>3800</v>
      </c>
      <c r="AF26" s="99">
        <f t="shared" si="2"/>
        <v>0.95</v>
      </c>
      <c r="AG26" s="99">
        <f t="shared" si="3"/>
        <v>1.8240000000000001</v>
      </c>
      <c r="AH26" s="76"/>
      <c r="AI26" s="76"/>
      <c r="AJ26" s="76"/>
      <c r="AK26" s="100"/>
      <c r="AL26" s="100">
        <v>10</v>
      </c>
      <c r="AM26" s="100">
        <v>40</v>
      </c>
      <c r="AN26" s="101">
        <v>0.48</v>
      </c>
      <c r="AO26" s="76"/>
      <c r="AP26" s="104"/>
    </row>
    <row r="27" spans="1:57" s="102" customFormat="1" ht="20.100000000000001" customHeight="1" x14ac:dyDescent="0.25">
      <c r="A27" s="75">
        <v>16</v>
      </c>
      <c r="B27" s="93" t="s">
        <v>183</v>
      </c>
      <c r="C27" s="94" t="s">
        <v>184</v>
      </c>
      <c r="D27" s="95" t="s">
        <v>29</v>
      </c>
      <c r="E27" s="96" t="s">
        <v>95</v>
      </c>
      <c r="F27" s="96">
        <v>83</v>
      </c>
      <c r="G27" s="75">
        <v>61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6"/>
      <c r="U27" s="76"/>
      <c r="V27" s="97">
        <v>4160</v>
      </c>
      <c r="W27" s="98">
        <f>SUM(T27:V27)</f>
        <v>4160</v>
      </c>
      <c r="X27" s="98"/>
      <c r="Y27" s="98"/>
      <c r="Z27" s="98"/>
      <c r="AA27" s="98"/>
      <c r="AB27" s="82">
        <f t="shared" ref="AB27:AD29" si="6">P27+T27</f>
        <v>0</v>
      </c>
      <c r="AC27" s="82">
        <f t="shared" si="6"/>
        <v>0</v>
      </c>
      <c r="AD27" s="83">
        <f t="shared" si="6"/>
        <v>4160</v>
      </c>
      <c r="AE27" s="84">
        <f t="shared" si="1"/>
        <v>4160</v>
      </c>
      <c r="AF27" s="99">
        <f t="shared" si="2"/>
        <v>1.04</v>
      </c>
      <c r="AG27" s="99">
        <f t="shared" si="3"/>
        <v>0.19968</v>
      </c>
      <c r="AH27" s="76"/>
      <c r="AI27" s="76"/>
      <c r="AJ27" s="76"/>
      <c r="AK27" s="100"/>
      <c r="AL27" s="100">
        <v>10</v>
      </c>
      <c r="AM27" s="100">
        <v>40</v>
      </c>
      <c r="AN27" s="101">
        <v>4.8000000000000001E-2</v>
      </c>
      <c r="AO27" s="76"/>
    </row>
    <row r="28" spans="1:57" s="102" customFormat="1" ht="20.100000000000001" customHeight="1" x14ac:dyDescent="0.25">
      <c r="A28" s="75">
        <v>17</v>
      </c>
      <c r="B28" s="93" t="s">
        <v>183</v>
      </c>
      <c r="C28" s="94" t="s">
        <v>184</v>
      </c>
      <c r="D28" s="95" t="s">
        <v>29</v>
      </c>
      <c r="E28" s="96">
        <v>1</v>
      </c>
      <c r="F28" s="96">
        <v>82</v>
      </c>
      <c r="G28" s="75">
        <v>61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7"/>
      <c r="T28" s="76"/>
      <c r="U28" s="76"/>
      <c r="V28" s="97">
        <v>2500</v>
      </c>
      <c r="W28" s="98">
        <f>SUM(T28:V28)</f>
        <v>2500</v>
      </c>
      <c r="X28" s="98"/>
      <c r="Y28" s="98"/>
      <c r="Z28" s="98"/>
      <c r="AA28" s="98"/>
      <c r="AB28" s="82">
        <f t="shared" si="6"/>
        <v>0</v>
      </c>
      <c r="AC28" s="82">
        <f t="shared" si="6"/>
        <v>0</v>
      </c>
      <c r="AD28" s="83">
        <f t="shared" si="6"/>
        <v>2500</v>
      </c>
      <c r="AE28" s="84">
        <f t="shared" si="1"/>
        <v>2500</v>
      </c>
      <c r="AF28" s="99">
        <f t="shared" si="2"/>
        <v>0.625</v>
      </c>
      <c r="AG28" s="99">
        <f t="shared" si="3"/>
        <v>0.12</v>
      </c>
      <c r="AH28" s="76"/>
      <c r="AI28" s="76"/>
      <c r="AJ28" s="76"/>
      <c r="AK28" s="100"/>
      <c r="AL28" s="100">
        <v>10</v>
      </c>
      <c r="AM28" s="100">
        <v>40</v>
      </c>
      <c r="AN28" s="101">
        <v>4.8000000000000001E-2</v>
      </c>
      <c r="AO28" s="76"/>
    </row>
    <row r="29" spans="1:57" s="102" customFormat="1" ht="20.100000000000001" customHeight="1" x14ac:dyDescent="0.25">
      <c r="A29" s="75">
        <v>18</v>
      </c>
      <c r="B29" s="93" t="s">
        <v>183</v>
      </c>
      <c r="C29" s="94" t="s">
        <v>184</v>
      </c>
      <c r="D29" s="95" t="s">
        <v>29</v>
      </c>
      <c r="E29" s="96">
        <v>1</v>
      </c>
      <c r="F29" s="96">
        <v>81</v>
      </c>
      <c r="G29" s="75">
        <v>61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76"/>
      <c r="U29" s="76"/>
      <c r="V29" s="97">
        <v>3920</v>
      </c>
      <c r="W29" s="98">
        <f>SUM(T29:V29)</f>
        <v>3920</v>
      </c>
      <c r="X29" s="98"/>
      <c r="Y29" s="98"/>
      <c r="Z29" s="98"/>
      <c r="AA29" s="98"/>
      <c r="AB29" s="82">
        <f t="shared" si="6"/>
        <v>0</v>
      </c>
      <c r="AC29" s="82">
        <f t="shared" si="6"/>
        <v>0</v>
      </c>
      <c r="AD29" s="83">
        <f t="shared" si="6"/>
        <v>3920</v>
      </c>
      <c r="AE29" s="84">
        <f t="shared" si="1"/>
        <v>3920</v>
      </c>
      <c r="AF29" s="99">
        <f t="shared" si="2"/>
        <v>0.98</v>
      </c>
      <c r="AG29" s="99">
        <f t="shared" si="3"/>
        <v>0.18815999999999999</v>
      </c>
      <c r="AH29" s="76"/>
      <c r="AI29" s="76"/>
      <c r="AJ29" s="76"/>
      <c r="AK29" s="100"/>
      <c r="AL29" s="100">
        <v>10</v>
      </c>
      <c r="AM29" s="100">
        <v>40</v>
      </c>
      <c r="AN29" s="101">
        <v>4.8000000000000001E-2</v>
      </c>
      <c r="AO29" s="76"/>
    </row>
    <row r="30" spans="1:57" s="102" customFormat="1" ht="20.100000000000001" customHeight="1" x14ac:dyDescent="0.25">
      <c r="A30" s="75">
        <v>19</v>
      </c>
      <c r="B30" s="93" t="s">
        <v>183</v>
      </c>
      <c r="C30" s="105" t="s">
        <v>184</v>
      </c>
      <c r="D30" s="103" t="s">
        <v>29</v>
      </c>
      <c r="E30" s="103">
        <v>12</v>
      </c>
      <c r="F30" s="103">
        <v>80</v>
      </c>
      <c r="G30" s="103">
        <v>61</v>
      </c>
      <c r="H30" s="97"/>
      <c r="I30" s="97"/>
      <c r="J30" s="106"/>
      <c r="K30" s="106"/>
      <c r="L30" s="97"/>
      <c r="M30" s="97"/>
      <c r="N30" s="97"/>
      <c r="O30" s="97"/>
      <c r="P30" s="107"/>
      <c r="Q30" s="107"/>
      <c r="R30" s="97"/>
      <c r="S30" s="108"/>
      <c r="T30" s="97"/>
      <c r="U30" s="97"/>
      <c r="V30" s="97">
        <v>1860</v>
      </c>
      <c r="W30" s="97">
        <f>V30</f>
        <v>1860</v>
      </c>
      <c r="X30" s="108"/>
      <c r="Y30" s="108"/>
      <c r="Z30" s="108"/>
      <c r="AA30" s="108"/>
      <c r="AB30" s="82">
        <f>H30+L30+P30+T30+X30</f>
        <v>0</v>
      </c>
      <c r="AC30" s="82">
        <f>I30+M30+Q30+U30+Y30</f>
        <v>0</v>
      </c>
      <c r="AD30" s="82">
        <f>J30+N30+R30+V30+Z30</f>
        <v>1860</v>
      </c>
      <c r="AE30" s="84">
        <f t="shared" si="1"/>
        <v>1860</v>
      </c>
      <c r="AF30" s="99">
        <f t="shared" si="2"/>
        <v>0.46500000000000002</v>
      </c>
      <c r="AG30" s="99">
        <f t="shared" si="3"/>
        <v>0.89279999999999993</v>
      </c>
      <c r="AH30" s="97"/>
      <c r="AI30" s="97"/>
      <c r="AJ30" s="97"/>
      <c r="AK30" s="108"/>
      <c r="AL30" s="108">
        <v>10</v>
      </c>
      <c r="AM30" s="108">
        <v>40</v>
      </c>
      <c r="AN30" s="101">
        <v>0.48</v>
      </c>
      <c r="AO30" s="97"/>
      <c r="AP30" s="109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</row>
    <row r="31" spans="1:57" s="102" customFormat="1" ht="20.100000000000001" customHeight="1" x14ac:dyDescent="0.25">
      <c r="A31" s="75">
        <v>20</v>
      </c>
      <c r="B31" s="93" t="s">
        <v>183</v>
      </c>
      <c r="C31" s="94" t="s">
        <v>184</v>
      </c>
      <c r="D31" s="95" t="s">
        <v>29</v>
      </c>
      <c r="E31" s="96" t="s">
        <v>51</v>
      </c>
      <c r="F31" s="96">
        <v>80</v>
      </c>
      <c r="G31" s="75">
        <v>61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7"/>
      <c r="T31" s="76"/>
      <c r="U31" s="76"/>
      <c r="V31" s="97">
        <v>3880</v>
      </c>
      <c r="W31" s="98">
        <f>SUM(T31:V31)</f>
        <v>3880</v>
      </c>
      <c r="X31" s="98"/>
      <c r="Y31" s="98"/>
      <c r="Z31" s="98"/>
      <c r="AA31" s="98"/>
      <c r="AB31" s="82">
        <f t="shared" ref="AB31:AD32" si="7">P31+T31</f>
        <v>0</v>
      </c>
      <c r="AC31" s="82">
        <f t="shared" si="7"/>
        <v>0</v>
      </c>
      <c r="AD31" s="83">
        <f t="shared" si="7"/>
        <v>3880</v>
      </c>
      <c r="AE31" s="84">
        <f t="shared" si="1"/>
        <v>3880</v>
      </c>
      <c r="AF31" s="99">
        <f t="shared" si="2"/>
        <v>0.97</v>
      </c>
      <c r="AG31" s="99">
        <f t="shared" si="3"/>
        <v>0.18624000000000002</v>
      </c>
      <c r="AH31" s="76"/>
      <c r="AI31" s="76"/>
      <c r="AJ31" s="76"/>
      <c r="AK31" s="100"/>
      <c r="AL31" s="100">
        <v>10</v>
      </c>
      <c r="AM31" s="100">
        <v>40</v>
      </c>
      <c r="AN31" s="101">
        <v>4.8000000000000001E-2</v>
      </c>
      <c r="AO31" s="76"/>
    </row>
    <row r="32" spans="1:57" s="102" customFormat="1" ht="20.100000000000001" customHeight="1" x14ac:dyDescent="0.25">
      <c r="A32" s="75">
        <v>21</v>
      </c>
      <c r="B32" s="93" t="s">
        <v>183</v>
      </c>
      <c r="C32" s="94" t="s">
        <v>184</v>
      </c>
      <c r="D32" s="95" t="s">
        <v>29</v>
      </c>
      <c r="E32" s="103" t="s">
        <v>40</v>
      </c>
      <c r="F32" s="96">
        <v>80</v>
      </c>
      <c r="G32" s="75">
        <v>61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7"/>
      <c r="T32" s="76"/>
      <c r="U32" s="76"/>
      <c r="V32" s="97">
        <v>3820</v>
      </c>
      <c r="W32" s="98">
        <v>3820</v>
      </c>
      <c r="X32" s="98"/>
      <c r="Y32" s="98"/>
      <c r="Z32" s="98"/>
      <c r="AA32" s="98"/>
      <c r="AB32" s="82">
        <f t="shared" si="7"/>
        <v>0</v>
      </c>
      <c r="AC32" s="82">
        <f t="shared" si="7"/>
        <v>0</v>
      </c>
      <c r="AD32" s="83">
        <f t="shared" si="7"/>
        <v>3820</v>
      </c>
      <c r="AE32" s="84">
        <f t="shared" si="1"/>
        <v>3820</v>
      </c>
      <c r="AF32" s="99">
        <f t="shared" si="2"/>
        <v>0.95499999999999996</v>
      </c>
      <c r="AG32" s="99">
        <f t="shared" si="3"/>
        <v>0.18336000000000002</v>
      </c>
      <c r="AH32" s="76"/>
      <c r="AI32" s="76"/>
      <c r="AJ32" s="76"/>
      <c r="AK32" s="100"/>
      <c r="AL32" s="100">
        <v>10</v>
      </c>
      <c r="AM32" s="100">
        <v>40</v>
      </c>
      <c r="AN32" s="101">
        <v>4.8000000000000001E-2</v>
      </c>
      <c r="AO32" s="76"/>
    </row>
    <row r="33" spans="1:57" s="102" customFormat="1" ht="20.100000000000001" customHeight="1" x14ac:dyDescent="0.25">
      <c r="A33" s="75">
        <v>22</v>
      </c>
      <c r="B33" s="93" t="s">
        <v>183</v>
      </c>
      <c r="C33" s="94" t="s">
        <v>184</v>
      </c>
      <c r="D33" s="95" t="s">
        <v>29</v>
      </c>
      <c r="E33" s="103" t="s">
        <v>70</v>
      </c>
      <c r="F33" s="96">
        <v>80</v>
      </c>
      <c r="G33" s="75">
        <v>61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>
        <v>3820</v>
      </c>
      <c r="S33" s="76">
        <f>SUM(P33:R33)</f>
        <v>3820</v>
      </c>
      <c r="T33" s="76"/>
      <c r="U33" s="76"/>
      <c r="V33" s="97"/>
      <c r="W33" s="98"/>
      <c r="X33" s="98"/>
      <c r="Y33" s="98"/>
      <c r="Z33" s="98"/>
      <c r="AA33" s="98"/>
      <c r="AB33" s="82">
        <f t="shared" ref="AB33:AD34" si="8">H33+L33+P33+T33+X33</f>
        <v>0</v>
      </c>
      <c r="AC33" s="82">
        <f t="shared" si="8"/>
        <v>0</v>
      </c>
      <c r="AD33" s="82">
        <f t="shared" si="8"/>
        <v>3820</v>
      </c>
      <c r="AE33" s="84">
        <f t="shared" si="1"/>
        <v>3820</v>
      </c>
      <c r="AF33" s="99">
        <f t="shared" si="2"/>
        <v>0.95499999999999996</v>
      </c>
      <c r="AG33" s="99">
        <f t="shared" si="3"/>
        <v>1.8335999999999999</v>
      </c>
      <c r="AH33" s="76"/>
      <c r="AI33" s="76"/>
      <c r="AJ33" s="76"/>
      <c r="AK33" s="100"/>
      <c r="AL33" s="100">
        <v>10</v>
      </c>
      <c r="AM33" s="100">
        <v>40</v>
      </c>
      <c r="AN33" s="101">
        <v>0.48</v>
      </c>
      <c r="AO33" s="76"/>
      <c r="AP33" s="104"/>
    </row>
    <row r="34" spans="1:57" s="102" customFormat="1" ht="20.100000000000001" customHeight="1" x14ac:dyDescent="0.25">
      <c r="A34" s="75">
        <v>23</v>
      </c>
      <c r="B34" s="93" t="s">
        <v>183</v>
      </c>
      <c r="C34" s="94" t="s">
        <v>184</v>
      </c>
      <c r="D34" s="95" t="s">
        <v>29</v>
      </c>
      <c r="E34" s="103" t="s">
        <v>87</v>
      </c>
      <c r="F34" s="96">
        <v>80</v>
      </c>
      <c r="G34" s="75">
        <v>61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>
        <v>3920</v>
      </c>
      <c r="S34" s="76">
        <f>SUM(P34:R34)</f>
        <v>3920</v>
      </c>
      <c r="T34" s="76"/>
      <c r="U34" s="76"/>
      <c r="V34" s="97"/>
      <c r="W34" s="98"/>
      <c r="X34" s="98"/>
      <c r="Y34" s="98"/>
      <c r="Z34" s="98"/>
      <c r="AA34" s="98"/>
      <c r="AB34" s="82">
        <f t="shared" si="8"/>
        <v>0</v>
      </c>
      <c r="AC34" s="82">
        <f t="shared" si="8"/>
        <v>0</v>
      </c>
      <c r="AD34" s="82">
        <f t="shared" si="8"/>
        <v>3920</v>
      </c>
      <c r="AE34" s="84">
        <f t="shared" si="1"/>
        <v>3920</v>
      </c>
      <c r="AF34" s="99">
        <f t="shared" si="2"/>
        <v>0.98</v>
      </c>
      <c r="AG34" s="99">
        <f t="shared" si="3"/>
        <v>1.8815999999999999</v>
      </c>
      <c r="AH34" s="76"/>
      <c r="AI34" s="76"/>
      <c r="AJ34" s="76"/>
      <c r="AK34" s="100"/>
      <c r="AL34" s="100">
        <v>10</v>
      </c>
      <c r="AM34" s="100">
        <v>40</v>
      </c>
      <c r="AN34" s="101">
        <v>0.48</v>
      </c>
      <c r="AO34" s="76"/>
      <c r="AP34" s="104"/>
    </row>
    <row r="35" spans="1:57" s="102" customFormat="1" ht="20.100000000000001" customHeight="1" x14ac:dyDescent="0.25">
      <c r="A35" s="75">
        <v>24</v>
      </c>
      <c r="B35" s="93" t="s">
        <v>183</v>
      </c>
      <c r="C35" s="94" t="s">
        <v>184</v>
      </c>
      <c r="D35" s="95" t="s">
        <v>29</v>
      </c>
      <c r="E35" s="103" t="s">
        <v>185</v>
      </c>
      <c r="F35" s="96">
        <v>80</v>
      </c>
      <c r="G35" s="75">
        <v>61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7"/>
      <c r="T35" s="76"/>
      <c r="U35" s="76"/>
      <c r="V35" s="97">
        <v>1820</v>
      </c>
      <c r="W35" s="98">
        <v>1820</v>
      </c>
      <c r="X35" s="98"/>
      <c r="Y35" s="98"/>
      <c r="Z35" s="98"/>
      <c r="AA35" s="98"/>
      <c r="AB35" s="82">
        <f t="shared" ref="AB35:AD36" si="9">P35+T35</f>
        <v>0</v>
      </c>
      <c r="AC35" s="82">
        <f t="shared" si="9"/>
        <v>0</v>
      </c>
      <c r="AD35" s="83">
        <f t="shared" si="9"/>
        <v>1820</v>
      </c>
      <c r="AE35" s="84">
        <f t="shared" si="1"/>
        <v>1820</v>
      </c>
      <c r="AF35" s="99">
        <f t="shared" si="2"/>
        <v>0.45500000000000002</v>
      </c>
      <c r="AG35" s="99">
        <f t="shared" si="3"/>
        <v>8.7359999999999993E-2</v>
      </c>
      <c r="AH35" s="76"/>
      <c r="AI35" s="76"/>
      <c r="AJ35" s="76"/>
      <c r="AK35" s="100"/>
      <c r="AL35" s="100">
        <v>10</v>
      </c>
      <c r="AM35" s="100">
        <v>40</v>
      </c>
      <c r="AN35" s="101">
        <v>4.8000000000000001E-2</v>
      </c>
      <c r="AO35" s="76"/>
    </row>
    <row r="36" spans="1:57" s="102" customFormat="1" ht="20.100000000000001" customHeight="1" x14ac:dyDescent="0.25">
      <c r="A36" s="75">
        <v>25</v>
      </c>
      <c r="B36" s="93" t="s">
        <v>183</v>
      </c>
      <c r="C36" s="94" t="s">
        <v>184</v>
      </c>
      <c r="D36" s="95" t="s">
        <v>29</v>
      </c>
      <c r="E36" s="96" t="s">
        <v>186</v>
      </c>
      <c r="F36" s="96">
        <v>80</v>
      </c>
      <c r="G36" s="75">
        <v>61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7"/>
      <c r="T36" s="76"/>
      <c r="U36" s="76"/>
      <c r="V36" s="97">
        <v>1940</v>
      </c>
      <c r="W36" s="98">
        <f>SUM(T36:V36)</f>
        <v>1940</v>
      </c>
      <c r="X36" s="98"/>
      <c r="Y36" s="98"/>
      <c r="Z36" s="98"/>
      <c r="AA36" s="98"/>
      <c r="AB36" s="82">
        <f t="shared" si="9"/>
        <v>0</v>
      </c>
      <c r="AC36" s="82">
        <f t="shared" si="9"/>
        <v>0</v>
      </c>
      <c r="AD36" s="83">
        <f t="shared" si="9"/>
        <v>1940</v>
      </c>
      <c r="AE36" s="84">
        <f t="shared" si="1"/>
        <v>1940</v>
      </c>
      <c r="AF36" s="99">
        <f t="shared" si="2"/>
        <v>0.48499999999999999</v>
      </c>
      <c r="AG36" s="99">
        <f t="shared" si="3"/>
        <v>9.3120000000000008E-2</v>
      </c>
      <c r="AH36" s="76"/>
      <c r="AI36" s="76"/>
      <c r="AJ36" s="76"/>
      <c r="AK36" s="100"/>
      <c r="AL36" s="100">
        <v>10</v>
      </c>
      <c r="AM36" s="100">
        <v>40</v>
      </c>
      <c r="AN36" s="101">
        <v>4.8000000000000001E-2</v>
      </c>
      <c r="AO36" s="76"/>
    </row>
    <row r="37" spans="1:57" s="102" customFormat="1" ht="20.100000000000001" customHeight="1" x14ac:dyDescent="0.25">
      <c r="A37" s="75">
        <v>26</v>
      </c>
      <c r="B37" s="93" t="s">
        <v>183</v>
      </c>
      <c r="C37" s="105" t="s">
        <v>184</v>
      </c>
      <c r="D37" s="103" t="s">
        <v>29</v>
      </c>
      <c r="E37" s="103">
        <v>6</v>
      </c>
      <c r="F37" s="103">
        <v>79</v>
      </c>
      <c r="G37" s="103">
        <v>61</v>
      </c>
      <c r="H37" s="97"/>
      <c r="I37" s="97"/>
      <c r="J37" s="106"/>
      <c r="K37" s="106"/>
      <c r="L37" s="97"/>
      <c r="M37" s="97"/>
      <c r="N37" s="97"/>
      <c r="O37" s="97"/>
      <c r="P37" s="107"/>
      <c r="Q37" s="107"/>
      <c r="R37" s="97"/>
      <c r="S37" s="108"/>
      <c r="T37" s="97"/>
      <c r="U37" s="97"/>
      <c r="V37" s="97">
        <v>1780</v>
      </c>
      <c r="W37" s="97">
        <f>V37</f>
        <v>1780</v>
      </c>
      <c r="X37" s="108"/>
      <c r="Y37" s="108"/>
      <c r="Z37" s="108"/>
      <c r="AA37" s="108"/>
      <c r="AB37" s="82">
        <f t="shared" ref="AB37:AD41" si="10">H37+L37+P37+T37+X37</f>
        <v>0</v>
      </c>
      <c r="AC37" s="82">
        <f t="shared" si="10"/>
        <v>0</v>
      </c>
      <c r="AD37" s="82">
        <f t="shared" si="10"/>
        <v>1780</v>
      </c>
      <c r="AE37" s="84">
        <f t="shared" si="1"/>
        <v>1780</v>
      </c>
      <c r="AF37" s="99">
        <f t="shared" si="2"/>
        <v>0.44500000000000001</v>
      </c>
      <c r="AG37" s="99">
        <f t="shared" si="3"/>
        <v>0.85439999999999994</v>
      </c>
      <c r="AH37" s="97"/>
      <c r="AI37" s="97"/>
      <c r="AJ37" s="97"/>
      <c r="AK37" s="108"/>
      <c r="AL37" s="108">
        <v>10</v>
      </c>
      <c r="AM37" s="108">
        <v>40</v>
      </c>
      <c r="AN37" s="101">
        <v>0.48</v>
      </c>
      <c r="AO37" s="97"/>
      <c r="AP37" s="109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</row>
    <row r="38" spans="1:57" s="102" customFormat="1" ht="20.100000000000001" customHeight="1" x14ac:dyDescent="0.25">
      <c r="A38" s="75">
        <v>27</v>
      </c>
      <c r="B38" s="93">
        <v>52000000065</v>
      </c>
      <c r="C38" s="105" t="s">
        <v>184</v>
      </c>
      <c r="D38" s="103" t="s">
        <v>29</v>
      </c>
      <c r="E38" s="103">
        <v>8</v>
      </c>
      <c r="F38" s="103">
        <v>79</v>
      </c>
      <c r="G38" s="103">
        <v>61</v>
      </c>
      <c r="H38" s="97"/>
      <c r="I38" s="97"/>
      <c r="J38" s="106"/>
      <c r="K38" s="106"/>
      <c r="L38" s="97"/>
      <c r="M38" s="97"/>
      <c r="N38" s="97"/>
      <c r="O38" s="97"/>
      <c r="P38" s="107"/>
      <c r="Q38" s="107"/>
      <c r="R38" s="97"/>
      <c r="S38" s="108"/>
      <c r="T38" s="97"/>
      <c r="U38" s="97"/>
      <c r="V38" s="97">
        <v>3660</v>
      </c>
      <c r="W38" s="97">
        <f>V38</f>
        <v>3660</v>
      </c>
      <c r="X38" s="108"/>
      <c r="Y38" s="108"/>
      <c r="Z38" s="108"/>
      <c r="AA38" s="108"/>
      <c r="AB38" s="82">
        <f t="shared" si="10"/>
        <v>0</v>
      </c>
      <c r="AC38" s="82">
        <f t="shared" si="10"/>
        <v>0</v>
      </c>
      <c r="AD38" s="82">
        <f t="shared" si="10"/>
        <v>3660</v>
      </c>
      <c r="AE38" s="84">
        <f t="shared" si="1"/>
        <v>3660</v>
      </c>
      <c r="AF38" s="99">
        <f t="shared" si="2"/>
        <v>0.91500000000000004</v>
      </c>
      <c r="AG38" s="99">
        <f t="shared" si="3"/>
        <v>1.7567999999999999</v>
      </c>
      <c r="AH38" s="97"/>
      <c r="AI38" s="97"/>
      <c r="AJ38" s="97"/>
      <c r="AK38" s="108"/>
      <c r="AL38" s="108">
        <v>10</v>
      </c>
      <c r="AM38" s="108">
        <v>40</v>
      </c>
      <c r="AN38" s="101">
        <v>0.48</v>
      </c>
      <c r="AO38" s="97"/>
      <c r="AP38" s="109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</row>
    <row r="39" spans="1:57" s="102" customFormat="1" ht="20.100000000000001" customHeight="1" x14ac:dyDescent="0.25">
      <c r="A39" s="75">
        <v>28</v>
      </c>
      <c r="B39" s="93" t="s">
        <v>183</v>
      </c>
      <c r="C39" s="94" t="s">
        <v>184</v>
      </c>
      <c r="D39" s="95" t="s">
        <v>29</v>
      </c>
      <c r="E39" s="103" t="s">
        <v>187</v>
      </c>
      <c r="F39" s="96">
        <v>79</v>
      </c>
      <c r="G39" s="75">
        <v>61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>
        <v>3880</v>
      </c>
      <c r="S39" s="76">
        <f>SUM(P39:R39)</f>
        <v>3880</v>
      </c>
      <c r="T39" s="76"/>
      <c r="U39" s="76"/>
      <c r="V39" s="97"/>
      <c r="W39" s="98"/>
      <c r="X39" s="98"/>
      <c r="Y39" s="98"/>
      <c r="Z39" s="98"/>
      <c r="AA39" s="98"/>
      <c r="AB39" s="82">
        <f t="shared" si="10"/>
        <v>0</v>
      </c>
      <c r="AC39" s="82">
        <f t="shared" si="10"/>
        <v>0</v>
      </c>
      <c r="AD39" s="82">
        <f t="shared" si="10"/>
        <v>3880</v>
      </c>
      <c r="AE39" s="84">
        <f t="shared" si="1"/>
        <v>3880</v>
      </c>
      <c r="AF39" s="99">
        <f t="shared" si="2"/>
        <v>0.97</v>
      </c>
      <c r="AG39" s="99">
        <f t="shared" si="3"/>
        <v>1.8623999999999998</v>
      </c>
      <c r="AH39" s="76"/>
      <c r="AI39" s="76"/>
      <c r="AJ39" s="76"/>
      <c r="AK39" s="100"/>
      <c r="AL39" s="100">
        <v>10</v>
      </c>
      <c r="AM39" s="100">
        <v>40</v>
      </c>
      <c r="AN39" s="101">
        <v>0.48</v>
      </c>
      <c r="AO39" s="76"/>
      <c r="AP39" s="104"/>
    </row>
    <row r="40" spans="1:57" s="102" customFormat="1" ht="20.100000000000001" customHeight="1" x14ac:dyDescent="0.25">
      <c r="A40" s="75">
        <v>29</v>
      </c>
      <c r="B40" s="93" t="s">
        <v>183</v>
      </c>
      <c r="C40" s="94" t="s">
        <v>184</v>
      </c>
      <c r="D40" s="95" t="s">
        <v>29</v>
      </c>
      <c r="E40" s="103" t="s">
        <v>188</v>
      </c>
      <c r="F40" s="96">
        <v>79</v>
      </c>
      <c r="G40" s="75">
        <v>61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>
        <v>3740</v>
      </c>
      <c r="S40" s="76">
        <f>SUM(P40:R40)</f>
        <v>3740</v>
      </c>
      <c r="T40" s="76"/>
      <c r="U40" s="76"/>
      <c r="V40" s="97"/>
      <c r="W40" s="98"/>
      <c r="X40" s="98"/>
      <c r="Y40" s="98"/>
      <c r="Z40" s="98"/>
      <c r="AA40" s="98"/>
      <c r="AB40" s="82">
        <f t="shared" si="10"/>
        <v>0</v>
      </c>
      <c r="AC40" s="82">
        <f t="shared" si="10"/>
        <v>0</v>
      </c>
      <c r="AD40" s="82">
        <f t="shared" si="10"/>
        <v>3740</v>
      </c>
      <c r="AE40" s="84">
        <f t="shared" si="1"/>
        <v>3740</v>
      </c>
      <c r="AF40" s="99">
        <f t="shared" si="2"/>
        <v>0.93500000000000005</v>
      </c>
      <c r="AG40" s="99">
        <f t="shared" si="3"/>
        <v>1.7952000000000001</v>
      </c>
      <c r="AH40" s="76"/>
      <c r="AI40" s="76"/>
      <c r="AJ40" s="76"/>
      <c r="AK40" s="100"/>
      <c r="AL40" s="100">
        <v>10</v>
      </c>
      <c r="AM40" s="100">
        <v>40</v>
      </c>
      <c r="AN40" s="101">
        <v>0.48</v>
      </c>
      <c r="AO40" s="76"/>
      <c r="AP40" s="104"/>
    </row>
    <row r="41" spans="1:57" s="102" customFormat="1" ht="20.100000000000001" customHeight="1" x14ac:dyDescent="0.25">
      <c r="A41" s="75">
        <v>30</v>
      </c>
      <c r="B41" s="93" t="s">
        <v>183</v>
      </c>
      <c r="C41" s="94" t="s">
        <v>184</v>
      </c>
      <c r="D41" s="95" t="s">
        <v>29</v>
      </c>
      <c r="E41" s="103" t="s">
        <v>189</v>
      </c>
      <c r="F41" s="96">
        <v>79</v>
      </c>
      <c r="G41" s="75">
        <v>61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>
        <v>1880</v>
      </c>
      <c r="S41" s="76">
        <f>SUM(P41:R41)</f>
        <v>1880</v>
      </c>
      <c r="T41" s="76"/>
      <c r="U41" s="76"/>
      <c r="V41" s="97"/>
      <c r="W41" s="98"/>
      <c r="X41" s="98"/>
      <c r="Y41" s="98"/>
      <c r="Z41" s="98"/>
      <c r="AA41" s="98"/>
      <c r="AB41" s="82">
        <f t="shared" si="10"/>
        <v>0</v>
      </c>
      <c r="AC41" s="82">
        <f t="shared" si="10"/>
        <v>0</v>
      </c>
      <c r="AD41" s="82">
        <f t="shared" si="10"/>
        <v>1880</v>
      </c>
      <c r="AE41" s="84">
        <f t="shared" si="1"/>
        <v>1880</v>
      </c>
      <c r="AF41" s="99">
        <f t="shared" si="2"/>
        <v>0.47</v>
      </c>
      <c r="AG41" s="99">
        <f t="shared" si="3"/>
        <v>0.90239999999999998</v>
      </c>
      <c r="AH41" s="76"/>
      <c r="AI41" s="76"/>
      <c r="AJ41" s="76"/>
      <c r="AK41" s="100"/>
      <c r="AL41" s="100">
        <v>10</v>
      </c>
      <c r="AM41" s="100">
        <v>40</v>
      </c>
      <c r="AN41" s="101">
        <v>0.48</v>
      </c>
      <c r="AO41" s="76"/>
      <c r="AP41" s="104"/>
    </row>
    <row r="42" spans="1:57" s="102" customFormat="1" ht="20.100000000000001" customHeight="1" x14ac:dyDescent="0.25">
      <c r="A42" s="75">
        <v>31</v>
      </c>
      <c r="B42" s="93" t="s">
        <v>183</v>
      </c>
      <c r="C42" s="94" t="s">
        <v>184</v>
      </c>
      <c r="D42" s="95" t="s">
        <v>29</v>
      </c>
      <c r="E42" s="103" t="s">
        <v>54</v>
      </c>
      <c r="F42" s="96">
        <v>79</v>
      </c>
      <c r="G42" s="75">
        <v>61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7"/>
      <c r="T42" s="76"/>
      <c r="U42" s="76"/>
      <c r="V42" s="97">
        <v>3740</v>
      </c>
      <c r="W42" s="98">
        <v>3740</v>
      </c>
      <c r="X42" s="98"/>
      <c r="Y42" s="98"/>
      <c r="Z42" s="98"/>
      <c r="AA42" s="98"/>
      <c r="AB42" s="82">
        <f t="shared" ref="AB42:AD43" si="11">P42+T42</f>
        <v>0</v>
      </c>
      <c r="AC42" s="82">
        <f t="shared" si="11"/>
        <v>0</v>
      </c>
      <c r="AD42" s="83">
        <f t="shared" si="11"/>
        <v>3740</v>
      </c>
      <c r="AE42" s="84">
        <f t="shared" si="1"/>
        <v>3740</v>
      </c>
      <c r="AF42" s="99">
        <f t="shared" si="2"/>
        <v>0.93500000000000005</v>
      </c>
      <c r="AG42" s="99">
        <f t="shared" si="3"/>
        <v>0.17952000000000001</v>
      </c>
      <c r="AH42" s="76"/>
      <c r="AI42" s="76"/>
      <c r="AJ42" s="76"/>
      <c r="AK42" s="100"/>
      <c r="AL42" s="100">
        <v>10</v>
      </c>
      <c r="AM42" s="100">
        <v>40</v>
      </c>
      <c r="AN42" s="101">
        <v>4.8000000000000001E-2</v>
      </c>
      <c r="AO42" s="76"/>
    </row>
    <row r="43" spans="1:57" s="102" customFormat="1" ht="20.100000000000001" customHeight="1" x14ac:dyDescent="0.25">
      <c r="A43" s="75">
        <v>32</v>
      </c>
      <c r="B43" s="93" t="s">
        <v>183</v>
      </c>
      <c r="C43" s="94" t="s">
        <v>184</v>
      </c>
      <c r="D43" s="95" t="s">
        <v>29</v>
      </c>
      <c r="E43" s="103" t="s">
        <v>70</v>
      </c>
      <c r="F43" s="96">
        <v>79</v>
      </c>
      <c r="G43" s="75">
        <v>61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  <c r="T43" s="76"/>
      <c r="U43" s="76"/>
      <c r="V43" s="97">
        <v>3740</v>
      </c>
      <c r="W43" s="98">
        <v>3740</v>
      </c>
      <c r="X43" s="98"/>
      <c r="Y43" s="98"/>
      <c r="Z43" s="98"/>
      <c r="AA43" s="98"/>
      <c r="AB43" s="82">
        <f t="shared" si="11"/>
        <v>0</v>
      </c>
      <c r="AC43" s="82">
        <f t="shared" si="11"/>
        <v>0</v>
      </c>
      <c r="AD43" s="83">
        <f t="shared" si="11"/>
        <v>3740</v>
      </c>
      <c r="AE43" s="84">
        <f t="shared" si="1"/>
        <v>3740</v>
      </c>
      <c r="AF43" s="99">
        <f t="shared" si="2"/>
        <v>0.93500000000000005</v>
      </c>
      <c r="AG43" s="99">
        <f t="shared" si="3"/>
        <v>0.17952000000000001</v>
      </c>
      <c r="AH43" s="76"/>
      <c r="AI43" s="76"/>
      <c r="AJ43" s="76"/>
      <c r="AK43" s="100"/>
      <c r="AL43" s="100">
        <v>10</v>
      </c>
      <c r="AM43" s="100">
        <v>40</v>
      </c>
      <c r="AN43" s="101">
        <v>4.8000000000000001E-2</v>
      </c>
      <c r="AO43" s="76"/>
    </row>
    <row r="44" spans="1:57" s="102" customFormat="1" ht="20.100000000000001" customHeight="1" x14ac:dyDescent="0.25">
      <c r="A44" s="75">
        <v>33</v>
      </c>
      <c r="B44" s="93" t="s">
        <v>183</v>
      </c>
      <c r="C44" s="94" t="s">
        <v>184</v>
      </c>
      <c r="D44" s="95" t="s">
        <v>29</v>
      </c>
      <c r="E44" s="103" t="s">
        <v>51</v>
      </c>
      <c r="F44" s="96">
        <v>78</v>
      </c>
      <c r="G44" s="75">
        <v>61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>
        <v>3840</v>
      </c>
      <c r="S44" s="76">
        <f>SUM(P44:R44)</f>
        <v>3840</v>
      </c>
      <c r="T44" s="76"/>
      <c r="U44" s="76"/>
      <c r="V44" s="97"/>
      <c r="W44" s="98"/>
      <c r="X44" s="98"/>
      <c r="Y44" s="98"/>
      <c r="Z44" s="98"/>
      <c r="AA44" s="98"/>
      <c r="AB44" s="82">
        <f t="shared" ref="AB44:AD45" si="12">H44+L44+P44+T44+X44</f>
        <v>0</v>
      </c>
      <c r="AC44" s="82">
        <f t="shared" si="12"/>
        <v>0</v>
      </c>
      <c r="AD44" s="82">
        <f t="shared" si="12"/>
        <v>3840</v>
      </c>
      <c r="AE44" s="84">
        <f t="shared" si="1"/>
        <v>3840</v>
      </c>
      <c r="AF44" s="99">
        <f t="shared" si="2"/>
        <v>0.96</v>
      </c>
      <c r="AG44" s="99">
        <f t="shared" si="3"/>
        <v>1.8431999999999997</v>
      </c>
      <c r="AH44" s="76"/>
      <c r="AI44" s="76"/>
      <c r="AJ44" s="76"/>
      <c r="AK44" s="100"/>
      <c r="AL44" s="100">
        <v>10</v>
      </c>
      <c r="AM44" s="100">
        <v>40</v>
      </c>
      <c r="AN44" s="101">
        <v>0.48</v>
      </c>
      <c r="AO44" s="76"/>
      <c r="AP44" s="104"/>
    </row>
    <row r="45" spans="1:57" s="102" customFormat="1" ht="20.100000000000001" customHeight="1" x14ac:dyDescent="0.25">
      <c r="A45" s="75">
        <v>34</v>
      </c>
      <c r="B45" s="93" t="s">
        <v>183</v>
      </c>
      <c r="C45" s="94" t="s">
        <v>184</v>
      </c>
      <c r="D45" s="95" t="s">
        <v>29</v>
      </c>
      <c r="E45" s="103" t="s">
        <v>40</v>
      </c>
      <c r="F45" s="96">
        <v>78</v>
      </c>
      <c r="G45" s="75">
        <v>61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>
        <v>5920</v>
      </c>
      <c r="S45" s="76">
        <f>SUM(P45:R45)</f>
        <v>5920</v>
      </c>
      <c r="T45" s="76"/>
      <c r="U45" s="76"/>
      <c r="V45" s="97"/>
      <c r="W45" s="98"/>
      <c r="X45" s="98"/>
      <c r="Y45" s="98"/>
      <c r="Z45" s="98"/>
      <c r="AA45" s="98"/>
      <c r="AB45" s="82">
        <f t="shared" si="12"/>
        <v>0</v>
      </c>
      <c r="AC45" s="82">
        <f t="shared" si="12"/>
        <v>0</v>
      </c>
      <c r="AD45" s="82">
        <f t="shared" si="12"/>
        <v>5920</v>
      </c>
      <c r="AE45" s="84">
        <f t="shared" si="1"/>
        <v>5920</v>
      </c>
      <c r="AF45" s="99">
        <f t="shared" si="2"/>
        <v>1.48</v>
      </c>
      <c r="AG45" s="99">
        <f t="shared" si="3"/>
        <v>2.8416000000000001</v>
      </c>
      <c r="AH45" s="76"/>
      <c r="AI45" s="76"/>
      <c r="AJ45" s="76"/>
      <c r="AK45" s="100"/>
      <c r="AL45" s="100">
        <v>10</v>
      </c>
      <c r="AM45" s="100">
        <v>40</v>
      </c>
      <c r="AN45" s="101">
        <v>0.48</v>
      </c>
      <c r="AO45" s="76"/>
      <c r="AP45" s="104"/>
    </row>
    <row r="46" spans="1:57" s="102" customFormat="1" ht="20.100000000000001" customHeight="1" x14ac:dyDescent="0.25">
      <c r="A46" s="75">
        <v>35</v>
      </c>
      <c r="B46" s="93" t="s">
        <v>183</v>
      </c>
      <c r="C46" s="94" t="s">
        <v>184</v>
      </c>
      <c r="D46" s="95" t="s">
        <v>29</v>
      </c>
      <c r="E46" s="96" t="s">
        <v>190</v>
      </c>
      <c r="F46" s="96">
        <v>78</v>
      </c>
      <c r="G46" s="75">
        <v>61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7"/>
      <c r="T46" s="76"/>
      <c r="U46" s="76"/>
      <c r="V46" s="97">
        <v>3820</v>
      </c>
      <c r="W46" s="98">
        <f>SUM(T46:V46)</f>
        <v>3820</v>
      </c>
      <c r="X46" s="98"/>
      <c r="Y46" s="98"/>
      <c r="Z46" s="98"/>
      <c r="AA46" s="98"/>
      <c r="AB46" s="82">
        <f t="shared" ref="AB46:AD48" si="13">P46+T46</f>
        <v>0</v>
      </c>
      <c r="AC46" s="82">
        <f t="shared" si="13"/>
        <v>0</v>
      </c>
      <c r="AD46" s="83">
        <f t="shared" si="13"/>
        <v>3820</v>
      </c>
      <c r="AE46" s="84">
        <f t="shared" si="1"/>
        <v>3820</v>
      </c>
      <c r="AF46" s="99">
        <f t="shared" si="2"/>
        <v>0.95499999999999996</v>
      </c>
      <c r="AG46" s="99">
        <f t="shared" si="3"/>
        <v>0.18336000000000002</v>
      </c>
      <c r="AH46" s="76"/>
      <c r="AI46" s="76"/>
      <c r="AJ46" s="76"/>
      <c r="AK46" s="100"/>
      <c r="AL46" s="100">
        <v>10</v>
      </c>
      <c r="AM46" s="100">
        <v>40</v>
      </c>
      <c r="AN46" s="101">
        <v>4.8000000000000001E-2</v>
      </c>
      <c r="AO46" s="76"/>
    </row>
    <row r="47" spans="1:57" s="102" customFormat="1" ht="20.100000000000001" customHeight="1" x14ac:dyDescent="0.25">
      <c r="A47" s="75">
        <v>36</v>
      </c>
      <c r="B47" s="93" t="s">
        <v>183</v>
      </c>
      <c r="C47" s="94" t="s">
        <v>184</v>
      </c>
      <c r="D47" s="95" t="s">
        <v>29</v>
      </c>
      <c r="E47" s="96" t="s">
        <v>191</v>
      </c>
      <c r="F47" s="96">
        <v>78</v>
      </c>
      <c r="G47" s="75">
        <v>61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  <c r="T47" s="76"/>
      <c r="U47" s="76"/>
      <c r="V47" s="97">
        <v>3660</v>
      </c>
      <c r="W47" s="98">
        <f>SUM(T47:V47)</f>
        <v>3660</v>
      </c>
      <c r="X47" s="98"/>
      <c r="Y47" s="98"/>
      <c r="Z47" s="98"/>
      <c r="AA47" s="98"/>
      <c r="AB47" s="82">
        <f t="shared" si="13"/>
        <v>0</v>
      </c>
      <c r="AC47" s="82">
        <f t="shared" si="13"/>
        <v>0</v>
      </c>
      <c r="AD47" s="83">
        <f t="shared" si="13"/>
        <v>3660</v>
      </c>
      <c r="AE47" s="84">
        <f t="shared" si="1"/>
        <v>3660</v>
      </c>
      <c r="AF47" s="99">
        <f t="shared" si="2"/>
        <v>0.91500000000000004</v>
      </c>
      <c r="AG47" s="99">
        <f t="shared" si="3"/>
        <v>0.17568</v>
      </c>
      <c r="AH47" s="76"/>
      <c r="AI47" s="76"/>
      <c r="AJ47" s="76"/>
      <c r="AK47" s="100"/>
      <c r="AL47" s="100">
        <v>10</v>
      </c>
      <c r="AM47" s="100">
        <v>40</v>
      </c>
      <c r="AN47" s="101">
        <v>4.8000000000000001E-2</v>
      </c>
      <c r="AO47" s="76"/>
    </row>
    <row r="48" spans="1:57" s="102" customFormat="1" ht="20.100000000000001" customHeight="1" x14ac:dyDescent="0.25">
      <c r="A48" s="75">
        <v>37</v>
      </c>
      <c r="B48" s="93" t="s">
        <v>183</v>
      </c>
      <c r="C48" s="94" t="s">
        <v>184</v>
      </c>
      <c r="D48" s="95" t="s">
        <v>29</v>
      </c>
      <c r="E48" s="103" t="s">
        <v>54</v>
      </c>
      <c r="F48" s="96">
        <v>78</v>
      </c>
      <c r="G48" s="75">
        <v>61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7"/>
      <c r="T48" s="76"/>
      <c r="U48" s="76"/>
      <c r="V48" s="97">
        <v>3740</v>
      </c>
      <c r="W48" s="98">
        <v>3740</v>
      </c>
      <c r="X48" s="98"/>
      <c r="Y48" s="98"/>
      <c r="Z48" s="98"/>
      <c r="AA48" s="98"/>
      <c r="AB48" s="82">
        <f t="shared" si="13"/>
        <v>0</v>
      </c>
      <c r="AC48" s="82">
        <f t="shared" si="13"/>
        <v>0</v>
      </c>
      <c r="AD48" s="83">
        <f t="shared" si="13"/>
        <v>3740</v>
      </c>
      <c r="AE48" s="84">
        <f t="shared" si="1"/>
        <v>3740</v>
      </c>
      <c r="AF48" s="99">
        <f t="shared" si="2"/>
        <v>0.93500000000000005</v>
      </c>
      <c r="AG48" s="99">
        <f t="shared" si="3"/>
        <v>0.17952000000000001</v>
      </c>
      <c r="AH48" s="76"/>
      <c r="AI48" s="76"/>
      <c r="AJ48" s="76"/>
      <c r="AK48" s="100"/>
      <c r="AL48" s="100">
        <v>10</v>
      </c>
      <c r="AM48" s="100">
        <v>40</v>
      </c>
      <c r="AN48" s="101">
        <v>4.8000000000000001E-2</v>
      </c>
      <c r="AO48" s="76"/>
    </row>
    <row r="49" spans="1:42" s="102" customFormat="1" ht="20.100000000000001" customHeight="1" x14ac:dyDescent="0.25">
      <c r="A49" s="75">
        <v>38</v>
      </c>
      <c r="B49" s="93" t="s">
        <v>183</v>
      </c>
      <c r="C49" s="94" t="s">
        <v>184</v>
      </c>
      <c r="D49" s="95" t="s">
        <v>29</v>
      </c>
      <c r="E49" s="103" t="s">
        <v>70</v>
      </c>
      <c r="F49" s="96">
        <v>78</v>
      </c>
      <c r="G49" s="75">
        <v>61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>
        <v>1920</v>
      </c>
      <c r="S49" s="76">
        <f>SUM(P49:R49)</f>
        <v>1920</v>
      </c>
      <c r="T49" s="76"/>
      <c r="U49" s="76"/>
      <c r="V49" s="97"/>
      <c r="W49" s="98"/>
      <c r="X49" s="98"/>
      <c r="Y49" s="98"/>
      <c r="Z49" s="98"/>
      <c r="AA49" s="98"/>
      <c r="AB49" s="82">
        <f t="shared" ref="AB49:AD53" si="14">H49+L49+P49+T49+X49</f>
        <v>0</v>
      </c>
      <c r="AC49" s="82">
        <f t="shared" si="14"/>
        <v>0</v>
      </c>
      <c r="AD49" s="82">
        <f t="shared" si="14"/>
        <v>1920</v>
      </c>
      <c r="AE49" s="84">
        <f t="shared" si="1"/>
        <v>1920</v>
      </c>
      <c r="AF49" s="99">
        <f t="shared" si="2"/>
        <v>0.48</v>
      </c>
      <c r="AG49" s="99">
        <f t="shared" si="3"/>
        <v>0.92159999999999986</v>
      </c>
      <c r="AH49" s="76"/>
      <c r="AI49" s="76"/>
      <c r="AJ49" s="76"/>
      <c r="AK49" s="100"/>
      <c r="AL49" s="100">
        <v>10</v>
      </c>
      <c r="AM49" s="100">
        <v>40</v>
      </c>
      <c r="AN49" s="101">
        <v>0.48</v>
      </c>
      <c r="AO49" s="76"/>
      <c r="AP49" s="104"/>
    </row>
    <row r="50" spans="1:42" s="102" customFormat="1" ht="20.100000000000001" customHeight="1" x14ac:dyDescent="0.25">
      <c r="A50" s="75">
        <v>39</v>
      </c>
      <c r="B50" s="93" t="s">
        <v>183</v>
      </c>
      <c r="C50" s="94" t="s">
        <v>184</v>
      </c>
      <c r="D50" s="95" t="s">
        <v>29</v>
      </c>
      <c r="E50" s="103" t="s">
        <v>76</v>
      </c>
      <c r="F50" s="96">
        <v>78</v>
      </c>
      <c r="G50" s="75">
        <v>61</v>
      </c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>
        <v>3900</v>
      </c>
      <c r="S50" s="76">
        <f>SUM(P50:R50)</f>
        <v>3900</v>
      </c>
      <c r="T50" s="76"/>
      <c r="U50" s="76"/>
      <c r="V50" s="97"/>
      <c r="W50" s="98"/>
      <c r="X50" s="98"/>
      <c r="Y50" s="98"/>
      <c r="Z50" s="98"/>
      <c r="AA50" s="98"/>
      <c r="AB50" s="82">
        <f t="shared" si="14"/>
        <v>0</v>
      </c>
      <c r="AC50" s="82">
        <f t="shared" si="14"/>
        <v>0</v>
      </c>
      <c r="AD50" s="82">
        <f t="shared" si="14"/>
        <v>3900</v>
      </c>
      <c r="AE50" s="84">
        <f t="shared" si="1"/>
        <v>3900</v>
      </c>
      <c r="AF50" s="99">
        <f t="shared" si="2"/>
        <v>0.97499999999999998</v>
      </c>
      <c r="AG50" s="99">
        <f t="shared" si="3"/>
        <v>1.8720000000000001</v>
      </c>
      <c r="AH50" s="76"/>
      <c r="AI50" s="76"/>
      <c r="AJ50" s="76"/>
      <c r="AK50" s="100"/>
      <c r="AL50" s="100">
        <v>10</v>
      </c>
      <c r="AM50" s="100">
        <v>40</v>
      </c>
      <c r="AN50" s="101">
        <v>0.48</v>
      </c>
      <c r="AO50" s="76"/>
      <c r="AP50" s="104"/>
    </row>
    <row r="51" spans="1:42" s="102" customFormat="1" ht="20.100000000000001" customHeight="1" x14ac:dyDescent="0.25">
      <c r="A51" s="75">
        <v>40</v>
      </c>
      <c r="B51" s="93" t="s">
        <v>183</v>
      </c>
      <c r="C51" s="94" t="s">
        <v>184</v>
      </c>
      <c r="D51" s="95" t="s">
        <v>29</v>
      </c>
      <c r="E51" s="103" t="s">
        <v>87</v>
      </c>
      <c r="F51" s="96">
        <v>78</v>
      </c>
      <c r="G51" s="75">
        <v>61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>
        <v>3700</v>
      </c>
      <c r="S51" s="76">
        <f>SUM(P51:R51)</f>
        <v>3700</v>
      </c>
      <c r="T51" s="76"/>
      <c r="U51" s="76"/>
      <c r="V51" s="97"/>
      <c r="W51" s="98"/>
      <c r="X51" s="98"/>
      <c r="Y51" s="98"/>
      <c r="Z51" s="98"/>
      <c r="AA51" s="98"/>
      <c r="AB51" s="82">
        <f t="shared" si="14"/>
        <v>0</v>
      </c>
      <c r="AC51" s="82">
        <f t="shared" si="14"/>
        <v>0</v>
      </c>
      <c r="AD51" s="82">
        <f t="shared" si="14"/>
        <v>3700</v>
      </c>
      <c r="AE51" s="84">
        <f t="shared" si="1"/>
        <v>3700</v>
      </c>
      <c r="AF51" s="99">
        <f t="shared" si="2"/>
        <v>0.92500000000000004</v>
      </c>
      <c r="AG51" s="99">
        <f t="shared" si="3"/>
        <v>1.776</v>
      </c>
      <c r="AH51" s="76"/>
      <c r="AI51" s="76"/>
      <c r="AJ51" s="76"/>
      <c r="AK51" s="100"/>
      <c r="AL51" s="100">
        <v>10</v>
      </c>
      <c r="AM51" s="100">
        <v>40</v>
      </c>
      <c r="AN51" s="101">
        <v>0.48</v>
      </c>
      <c r="AO51" s="76"/>
      <c r="AP51" s="104"/>
    </row>
    <row r="52" spans="1:42" s="102" customFormat="1" ht="20.100000000000001" customHeight="1" x14ac:dyDescent="0.25">
      <c r="A52" s="75">
        <v>41</v>
      </c>
      <c r="B52" s="93" t="s">
        <v>183</v>
      </c>
      <c r="C52" s="94" t="s">
        <v>184</v>
      </c>
      <c r="D52" s="95" t="s">
        <v>29</v>
      </c>
      <c r="E52" s="103" t="s">
        <v>185</v>
      </c>
      <c r="F52" s="96">
        <v>78</v>
      </c>
      <c r="G52" s="75">
        <v>61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>
        <v>3860</v>
      </c>
      <c r="S52" s="76">
        <f>SUM(P52:R52)</f>
        <v>3860</v>
      </c>
      <c r="T52" s="76"/>
      <c r="U52" s="76"/>
      <c r="V52" s="97"/>
      <c r="W52" s="98"/>
      <c r="X52" s="98"/>
      <c r="Y52" s="98"/>
      <c r="Z52" s="98"/>
      <c r="AA52" s="98"/>
      <c r="AB52" s="82">
        <f t="shared" si="14"/>
        <v>0</v>
      </c>
      <c r="AC52" s="82">
        <f t="shared" si="14"/>
        <v>0</v>
      </c>
      <c r="AD52" s="82">
        <f t="shared" si="14"/>
        <v>3860</v>
      </c>
      <c r="AE52" s="84">
        <f t="shared" si="1"/>
        <v>3860</v>
      </c>
      <c r="AF52" s="99">
        <f t="shared" si="2"/>
        <v>0.96499999999999997</v>
      </c>
      <c r="AG52" s="99">
        <f t="shared" si="3"/>
        <v>1.8528</v>
      </c>
      <c r="AH52" s="76"/>
      <c r="AI52" s="76"/>
      <c r="AJ52" s="76"/>
      <c r="AK52" s="100"/>
      <c r="AL52" s="100">
        <v>10</v>
      </c>
      <c r="AM52" s="100">
        <v>40</v>
      </c>
      <c r="AN52" s="101">
        <v>0.48</v>
      </c>
      <c r="AO52" s="76"/>
      <c r="AP52" s="104"/>
    </row>
    <row r="53" spans="1:42" s="102" customFormat="1" ht="20.100000000000001" customHeight="1" x14ac:dyDescent="0.25">
      <c r="A53" s="75">
        <v>42</v>
      </c>
      <c r="B53" s="93" t="s">
        <v>183</v>
      </c>
      <c r="C53" s="94" t="s">
        <v>184</v>
      </c>
      <c r="D53" s="95" t="s">
        <v>29</v>
      </c>
      <c r="E53" s="103" t="s">
        <v>186</v>
      </c>
      <c r="F53" s="96">
        <v>78</v>
      </c>
      <c r="G53" s="75">
        <v>61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>
        <v>3560</v>
      </c>
      <c r="S53" s="76">
        <f>SUM(P53:R53)</f>
        <v>3560</v>
      </c>
      <c r="T53" s="76"/>
      <c r="U53" s="76"/>
      <c r="V53" s="97"/>
      <c r="W53" s="98"/>
      <c r="X53" s="98"/>
      <c r="Y53" s="98"/>
      <c r="Z53" s="98"/>
      <c r="AA53" s="98"/>
      <c r="AB53" s="82">
        <f t="shared" si="14"/>
        <v>0</v>
      </c>
      <c r="AC53" s="82">
        <f t="shared" si="14"/>
        <v>0</v>
      </c>
      <c r="AD53" s="82">
        <f t="shared" si="14"/>
        <v>3560</v>
      </c>
      <c r="AE53" s="84">
        <f t="shared" si="1"/>
        <v>3560</v>
      </c>
      <c r="AF53" s="99">
        <f t="shared" si="2"/>
        <v>0.89</v>
      </c>
      <c r="AG53" s="99">
        <f t="shared" si="3"/>
        <v>1.7087999999999999</v>
      </c>
      <c r="AH53" s="76"/>
      <c r="AI53" s="76"/>
      <c r="AJ53" s="76"/>
      <c r="AK53" s="100"/>
      <c r="AL53" s="100">
        <v>10</v>
      </c>
      <c r="AM53" s="100">
        <v>40</v>
      </c>
      <c r="AN53" s="101">
        <v>0.48</v>
      </c>
      <c r="AO53" s="76"/>
      <c r="AP53" s="104"/>
    </row>
    <row r="54" spans="1:42" s="102" customFormat="1" ht="20.100000000000001" customHeight="1" x14ac:dyDescent="0.25">
      <c r="A54" s="75">
        <v>43</v>
      </c>
      <c r="B54" s="93" t="s">
        <v>183</v>
      </c>
      <c r="C54" s="94" t="s">
        <v>184</v>
      </c>
      <c r="D54" s="95" t="s">
        <v>29</v>
      </c>
      <c r="E54" s="75">
        <v>8</v>
      </c>
      <c r="F54" s="75">
        <v>77</v>
      </c>
      <c r="G54" s="75">
        <v>61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  <c r="T54" s="76"/>
      <c r="U54" s="76"/>
      <c r="V54" s="76">
        <v>981</v>
      </c>
      <c r="W54" s="98">
        <f>SUM(T54:V54)</f>
        <v>981</v>
      </c>
      <c r="X54" s="98"/>
      <c r="Y54" s="98"/>
      <c r="Z54" s="98"/>
      <c r="AA54" s="98"/>
      <c r="AB54" s="82">
        <f>P54+T54</f>
        <v>0</v>
      </c>
      <c r="AC54" s="82">
        <f>Q54+U54</f>
        <v>0</v>
      </c>
      <c r="AD54" s="83">
        <f>R54+V54</f>
        <v>981</v>
      </c>
      <c r="AE54" s="84">
        <f t="shared" si="1"/>
        <v>981</v>
      </c>
      <c r="AF54" s="99">
        <f t="shared" si="2"/>
        <v>0.24525</v>
      </c>
      <c r="AG54" s="99">
        <f t="shared" si="3"/>
        <v>4.7087999999999998E-2</v>
      </c>
      <c r="AH54" s="76"/>
      <c r="AI54" s="76"/>
      <c r="AJ54" s="76"/>
      <c r="AK54" s="100"/>
      <c r="AL54" s="100">
        <v>10</v>
      </c>
      <c r="AM54" s="100">
        <v>40</v>
      </c>
      <c r="AN54" s="101">
        <v>4.8000000000000001E-2</v>
      </c>
      <c r="AO54" s="76"/>
    </row>
    <row r="55" spans="1:42" s="102" customFormat="1" ht="20.100000000000001" customHeight="1" x14ac:dyDescent="0.25">
      <c r="A55" s="75">
        <v>44</v>
      </c>
      <c r="B55" s="93" t="s">
        <v>183</v>
      </c>
      <c r="C55" s="94" t="s">
        <v>184</v>
      </c>
      <c r="D55" s="95" t="s">
        <v>29</v>
      </c>
      <c r="E55" s="103" t="s">
        <v>175</v>
      </c>
      <c r="F55" s="96">
        <v>77</v>
      </c>
      <c r="G55" s="75">
        <v>61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>
        <v>760</v>
      </c>
      <c r="S55" s="76">
        <f>SUM(P55:R55)</f>
        <v>760</v>
      </c>
      <c r="T55" s="76"/>
      <c r="U55" s="76"/>
      <c r="V55" s="97"/>
      <c r="W55" s="98"/>
      <c r="X55" s="98"/>
      <c r="Y55" s="98"/>
      <c r="Z55" s="98"/>
      <c r="AA55" s="98"/>
      <c r="AB55" s="82">
        <f>H55+L55+P55+T55+X55</f>
        <v>0</v>
      </c>
      <c r="AC55" s="82">
        <f>I55+M55+Q55+U55+Y55</f>
        <v>0</v>
      </c>
      <c r="AD55" s="82">
        <f>J55+N55+R55+V55+Z55</f>
        <v>760</v>
      </c>
      <c r="AE55" s="84">
        <f t="shared" si="1"/>
        <v>760</v>
      </c>
      <c r="AF55" s="99">
        <f t="shared" si="2"/>
        <v>0.19</v>
      </c>
      <c r="AG55" s="99">
        <f t="shared" si="3"/>
        <v>0.36480000000000001</v>
      </c>
      <c r="AH55" s="76"/>
      <c r="AI55" s="76"/>
      <c r="AJ55" s="76"/>
      <c r="AK55" s="100"/>
      <c r="AL55" s="100">
        <v>10</v>
      </c>
      <c r="AM55" s="100">
        <v>40</v>
      </c>
      <c r="AN55" s="101">
        <v>0.48</v>
      </c>
      <c r="AO55" s="76"/>
      <c r="AP55" s="104"/>
    </row>
    <row r="56" spans="1:42" s="102" customFormat="1" ht="20.100000000000001" customHeight="1" x14ac:dyDescent="0.25">
      <c r="A56" s="75">
        <v>45</v>
      </c>
      <c r="B56" s="93" t="s">
        <v>183</v>
      </c>
      <c r="C56" s="94" t="s">
        <v>184</v>
      </c>
      <c r="D56" s="95" t="s">
        <v>29</v>
      </c>
      <c r="E56" s="96" t="s">
        <v>51</v>
      </c>
      <c r="F56" s="96">
        <v>77</v>
      </c>
      <c r="G56" s="75">
        <v>61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7"/>
      <c r="T56" s="76"/>
      <c r="U56" s="76"/>
      <c r="V56" s="97">
        <v>930</v>
      </c>
      <c r="W56" s="98">
        <f>SUM(T56:V56)</f>
        <v>930</v>
      </c>
      <c r="X56" s="98"/>
      <c r="Y56" s="98"/>
      <c r="Z56" s="98"/>
      <c r="AA56" s="98"/>
      <c r="AB56" s="82">
        <f t="shared" ref="AB56:AD59" si="15">P56+T56</f>
        <v>0</v>
      </c>
      <c r="AC56" s="82">
        <f t="shared" si="15"/>
        <v>0</v>
      </c>
      <c r="AD56" s="83">
        <f t="shared" si="15"/>
        <v>930</v>
      </c>
      <c r="AE56" s="84">
        <f t="shared" si="1"/>
        <v>930</v>
      </c>
      <c r="AF56" s="99">
        <f t="shared" si="2"/>
        <v>0.23250000000000001</v>
      </c>
      <c r="AG56" s="99">
        <f t="shared" si="3"/>
        <v>4.4639999999999999E-2</v>
      </c>
      <c r="AH56" s="76"/>
      <c r="AI56" s="76"/>
      <c r="AJ56" s="76"/>
      <c r="AK56" s="100"/>
      <c r="AL56" s="100">
        <v>10</v>
      </c>
      <c r="AM56" s="100">
        <v>40</v>
      </c>
      <c r="AN56" s="101">
        <v>4.8000000000000001E-2</v>
      </c>
      <c r="AO56" s="76"/>
    </row>
    <row r="57" spans="1:42" s="102" customFormat="1" ht="20.100000000000001" customHeight="1" x14ac:dyDescent="0.25">
      <c r="A57" s="75">
        <v>46</v>
      </c>
      <c r="B57" s="93" t="s">
        <v>183</v>
      </c>
      <c r="C57" s="94" t="s">
        <v>184</v>
      </c>
      <c r="D57" s="95" t="s">
        <v>29</v>
      </c>
      <c r="E57" s="96" t="s">
        <v>40</v>
      </c>
      <c r="F57" s="96">
        <v>77</v>
      </c>
      <c r="G57" s="75">
        <v>61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7"/>
      <c r="T57" s="76"/>
      <c r="U57" s="76"/>
      <c r="V57" s="97">
        <v>640</v>
      </c>
      <c r="W57" s="98">
        <f>SUM(T57:V57)</f>
        <v>640</v>
      </c>
      <c r="X57" s="98"/>
      <c r="Y57" s="98"/>
      <c r="Z57" s="98"/>
      <c r="AA57" s="98"/>
      <c r="AB57" s="82">
        <f t="shared" si="15"/>
        <v>0</v>
      </c>
      <c r="AC57" s="82">
        <f t="shared" si="15"/>
        <v>0</v>
      </c>
      <c r="AD57" s="83">
        <f t="shared" si="15"/>
        <v>640</v>
      </c>
      <c r="AE57" s="84">
        <f t="shared" si="1"/>
        <v>640</v>
      </c>
      <c r="AF57" s="99">
        <f t="shared" si="2"/>
        <v>0.16</v>
      </c>
      <c r="AG57" s="99">
        <f t="shared" si="3"/>
        <v>3.0719999999999997E-2</v>
      </c>
      <c r="AH57" s="76"/>
      <c r="AI57" s="76"/>
      <c r="AJ57" s="76"/>
      <c r="AK57" s="100"/>
      <c r="AL57" s="100">
        <v>10</v>
      </c>
      <c r="AM57" s="100">
        <v>40</v>
      </c>
      <c r="AN57" s="101">
        <v>4.8000000000000001E-2</v>
      </c>
      <c r="AO57" s="76"/>
    </row>
    <row r="58" spans="1:42" s="102" customFormat="1" ht="20.100000000000001" customHeight="1" x14ac:dyDescent="0.25">
      <c r="A58" s="75">
        <v>47</v>
      </c>
      <c r="B58" s="93" t="s">
        <v>183</v>
      </c>
      <c r="C58" s="94" t="s">
        <v>184</v>
      </c>
      <c r="D58" s="95" t="s">
        <v>29</v>
      </c>
      <c r="E58" s="95" t="s">
        <v>192</v>
      </c>
      <c r="F58" s="75">
        <v>77</v>
      </c>
      <c r="G58" s="75">
        <v>61</v>
      </c>
      <c r="H58" s="76"/>
      <c r="I58" s="76"/>
      <c r="J58" s="76"/>
      <c r="K58" s="76"/>
      <c r="L58" s="76"/>
      <c r="M58" s="76"/>
      <c r="N58" s="76"/>
      <c r="O58" s="76"/>
      <c r="P58" s="111"/>
      <c r="Q58" s="111"/>
      <c r="R58" s="76"/>
      <c r="S58" s="77"/>
      <c r="T58" s="76"/>
      <c r="U58" s="76"/>
      <c r="V58" s="76">
        <v>1042</v>
      </c>
      <c r="W58" s="98">
        <f>SUM(T58:V58)</f>
        <v>1042</v>
      </c>
      <c r="X58" s="98"/>
      <c r="Y58" s="98"/>
      <c r="Z58" s="98"/>
      <c r="AA58" s="98"/>
      <c r="AB58" s="82">
        <f t="shared" si="15"/>
        <v>0</v>
      </c>
      <c r="AC58" s="82">
        <f t="shared" si="15"/>
        <v>0</v>
      </c>
      <c r="AD58" s="83">
        <f t="shared" si="15"/>
        <v>1042</v>
      </c>
      <c r="AE58" s="84">
        <f t="shared" si="1"/>
        <v>1042</v>
      </c>
      <c r="AF58" s="99">
        <f t="shared" si="2"/>
        <v>0.26050000000000001</v>
      </c>
      <c r="AG58" s="99">
        <f t="shared" si="3"/>
        <v>5.0015999999999998E-2</v>
      </c>
      <c r="AH58" s="76"/>
      <c r="AI58" s="76"/>
      <c r="AJ58" s="76"/>
      <c r="AK58" s="100">
        <v>2</v>
      </c>
      <c r="AL58" s="100">
        <v>10</v>
      </c>
      <c r="AM58" s="100">
        <v>40</v>
      </c>
      <c r="AN58" s="101">
        <v>4.8000000000000001E-2</v>
      </c>
      <c r="AO58" s="76"/>
      <c r="AP58" s="104"/>
    </row>
    <row r="59" spans="1:42" s="102" customFormat="1" ht="20.100000000000001" customHeight="1" x14ac:dyDescent="0.25">
      <c r="A59" s="75">
        <v>48</v>
      </c>
      <c r="B59" s="93" t="s">
        <v>183</v>
      </c>
      <c r="C59" s="94" t="s">
        <v>184</v>
      </c>
      <c r="D59" s="95" t="s">
        <v>29</v>
      </c>
      <c r="E59" s="103" t="s">
        <v>188</v>
      </c>
      <c r="F59" s="96">
        <v>77</v>
      </c>
      <c r="G59" s="75">
        <v>61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76"/>
      <c r="U59" s="76"/>
      <c r="V59" s="97">
        <v>1520</v>
      </c>
      <c r="W59" s="98">
        <v>1520</v>
      </c>
      <c r="X59" s="98"/>
      <c r="Y59" s="98"/>
      <c r="Z59" s="98"/>
      <c r="AA59" s="98"/>
      <c r="AB59" s="82">
        <f t="shared" si="15"/>
        <v>0</v>
      </c>
      <c r="AC59" s="82">
        <f t="shared" si="15"/>
        <v>0</v>
      </c>
      <c r="AD59" s="83">
        <f t="shared" si="15"/>
        <v>1520</v>
      </c>
      <c r="AE59" s="84">
        <f t="shared" si="1"/>
        <v>1520</v>
      </c>
      <c r="AF59" s="99">
        <f t="shared" si="2"/>
        <v>0.38</v>
      </c>
      <c r="AG59" s="99">
        <f t="shared" si="3"/>
        <v>7.2960000000000011E-2</v>
      </c>
      <c r="AH59" s="76"/>
      <c r="AI59" s="76"/>
      <c r="AJ59" s="76"/>
      <c r="AK59" s="100"/>
      <c r="AL59" s="100">
        <v>10</v>
      </c>
      <c r="AM59" s="100">
        <v>40</v>
      </c>
      <c r="AN59" s="101">
        <v>4.8000000000000001E-2</v>
      </c>
      <c r="AO59" s="76"/>
    </row>
    <row r="60" spans="1:42" s="102" customFormat="1" ht="20.100000000000001" customHeight="1" x14ac:dyDescent="0.25">
      <c r="A60" s="75">
        <v>49</v>
      </c>
      <c r="B60" s="93" t="s">
        <v>183</v>
      </c>
      <c r="C60" s="94" t="s">
        <v>184</v>
      </c>
      <c r="D60" s="95" t="s">
        <v>29</v>
      </c>
      <c r="E60" s="103" t="s">
        <v>119</v>
      </c>
      <c r="F60" s="96">
        <v>77</v>
      </c>
      <c r="G60" s="75">
        <v>61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>
        <v>320</v>
      </c>
      <c r="S60" s="76">
        <f t="shared" ref="S60:S65" si="16">SUM(P60:R60)</f>
        <v>320</v>
      </c>
      <c r="T60" s="76"/>
      <c r="U60" s="76"/>
      <c r="V60" s="97"/>
      <c r="W60" s="98"/>
      <c r="X60" s="98"/>
      <c r="Y60" s="98"/>
      <c r="Z60" s="98"/>
      <c r="AA60" s="98"/>
      <c r="AB60" s="82">
        <f t="shared" ref="AB60:AD61" si="17">H60+L60+P60+T60+X60</f>
        <v>0</v>
      </c>
      <c r="AC60" s="82">
        <f t="shared" si="17"/>
        <v>0</v>
      </c>
      <c r="AD60" s="82">
        <f t="shared" si="17"/>
        <v>320</v>
      </c>
      <c r="AE60" s="84">
        <f t="shared" si="1"/>
        <v>320</v>
      </c>
      <c r="AF60" s="99">
        <f t="shared" si="2"/>
        <v>0.08</v>
      </c>
      <c r="AG60" s="99">
        <f t="shared" si="3"/>
        <v>0.15359999999999999</v>
      </c>
      <c r="AH60" s="76"/>
      <c r="AI60" s="76"/>
      <c r="AJ60" s="76"/>
      <c r="AK60" s="100"/>
      <c r="AL60" s="100">
        <v>10</v>
      </c>
      <c r="AM60" s="100">
        <v>40</v>
      </c>
      <c r="AN60" s="101">
        <v>0.48</v>
      </c>
      <c r="AO60" s="76"/>
      <c r="AP60" s="104"/>
    </row>
    <row r="61" spans="1:42" s="102" customFormat="1" ht="20.100000000000001" customHeight="1" x14ac:dyDescent="0.25">
      <c r="A61" s="75">
        <v>50</v>
      </c>
      <c r="B61" s="93" t="s">
        <v>183</v>
      </c>
      <c r="C61" s="94" t="s">
        <v>184</v>
      </c>
      <c r="D61" s="95" t="s">
        <v>29</v>
      </c>
      <c r="E61" s="103" t="s">
        <v>190</v>
      </c>
      <c r="F61" s="96">
        <v>77</v>
      </c>
      <c r="G61" s="75">
        <v>61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>
        <v>1940</v>
      </c>
      <c r="S61" s="76">
        <f t="shared" si="16"/>
        <v>1940</v>
      </c>
      <c r="T61" s="76"/>
      <c r="U61" s="76"/>
      <c r="V61" s="97"/>
      <c r="W61" s="98"/>
      <c r="X61" s="98"/>
      <c r="Y61" s="98"/>
      <c r="Z61" s="98"/>
      <c r="AA61" s="98"/>
      <c r="AB61" s="82">
        <f t="shared" si="17"/>
        <v>0</v>
      </c>
      <c r="AC61" s="82">
        <f t="shared" si="17"/>
        <v>0</v>
      </c>
      <c r="AD61" s="82">
        <f t="shared" si="17"/>
        <v>1940</v>
      </c>
      <c r="AE61" s="84">
        <f t="shared" si="1"/>
        <v>1940</v>
      </c>
      <c r="AF61" s="99">
        <f t="shared" si="2"/>
        <v>0.48499999999999999</v>
      </c>
      <c r="AG61" s="99">
        <f t="shared" si="3"/>
        <v>0.93119999999999992</v>
      </c>
      <c r="AH61" s="76"/>
      <c r="AI61" s="76"/>
      <c r="AJ61" s="76"/>
      <c r="AK61" s="100"/>
      <c r="AL61" s="100">
        <v>10</v>
      </c>
      <c r="AM61" s="100">
        <v>40</v>
      </c>
      <c r="AN61" s="101">
        <v>0.48</v>
      </c>
      <c r="AO61" s="76"/>
      <c r="AP61" s="104"/>
    </row>
    <row r="62" spans="1:42" s="102" customFormat="1" ht="20.100000000000001" customHeight="1" x14ac:dyDescent="0.25">
      <c r="A62" s="75">
        <v>51</v>
      </c>
      <c r="B62" s="93" t="s">
        <v>183</v>
      </c>
      <c r="C62" s="94" t="s">
        <v>184</v>
      </c>
      <c r="D62" s="95" t="s">
        <v>29</v>
      </c>
      <c r="E62" s="96" t="s">
        <v>191</v>
      </c>
      <c r="F62" s="96">
        <v>77</v>
      </c>
      <c r="G62" s="75">
        <v>61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>
        <v>1860</v>
      </c>
      <c r="S62" s="76">
        <f t="shared" si="16"/>
        <v>1860</v>
      </c>
      <c r="T62" s="76"/>
      <c r="U62" s="76"/>
      <c r="V62" s="97">
        <v>660</v>
      </c>
      <c r="W62" s="98">
        <f>SUM(T62:V62)</f>
        <v>660</v>
      </c>
      <c r="X62" s="98"/>
      <c r="Y62" s="98"/>
      <c r="Z62" s="98"/>
      <c r="AA62" s="98"/>
      <c r="AB62" s="82">
        <f>P62+T62</f>
        <v>0</v>
      </c>
      <c r="AC62" s="82">
        <f>Q62+U62</f>
        <v>0</v>
      </c>
      <c r="AD62" s="83">
        <f>R62+V62</f>
        <v>2520</v>
      </c>
      <c r="AE62" s="84">
        <f t="shared" si="1"/>
        <v>2520</v>
      </c>
      <c r="AF62" s="99">
        <f t="shared" si="2"/>
        <v>0.63</v>
      </c>
      <c r="AG62" s="99">
        <f t="shared" si="3"/>
        <v>0.12096000000000001</v>
      </c>
      <c r="AH62" s="76"/>
      <c r="AI62" s="76"/>
      <c r="AJ62" s="76"/>
      <c r="AK62" s="100"/>
      <c r="AL62" s="100">
        <v>10</v>
      </c>
      <c r="AM62" s="100">
        <v>40</v>
      </c>
      <c r="AN62" s="101">
        <v>4.8000000000000001E-2</v>
      </c>
      <c r="AO62" s="76"/>
    </row>
    <row r="63" spans="1:42" s="102" customFormat="1" ht="20.100000000000001" customHeight="1" x14ac:dyDescent="0.25">
      <c r="A63" s="75">
        <v>52</v>
      </c>
      <c r="B63" s="93" t="s">
        <v>183</v>
      </c>
      <c r="C63" s="94" t="s">
        <v>184</v>
      </c>
      <c r="D63" s="95" t="s">
        <v>29</v>
      </c>
      <c r="E63" s="103" t="s">
        <v>54</v>
      </c>
      <c r="F63" s="96">
        <v>77</v>
      </c>
      <c r="G63" s="75">
        <v>61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>
        <v>1940</v>
      </c>
      <c r="S63" s="76">
        <f t="shared" si="16"/>
        <v>1940</v>
      </c>
      <c r="T63" s="76"/>
      <c r="U63" s="76"/>
      <c r="V63" s="97"/>
      <c r="W63" s="98"/>
      <c r="X63" s="98"/>
      <c r="Y63" s="98"/>
      <c r="Z63" s="98"/>
      <c r="AA63" s="98"/>
      <c r="AB63" s="82">
        <f t="shared" ref="AB63:AD65" si="18">H63+L63+P63+T63+X63</f>
        <v>0</v>
      </c>
      <c r="AC63" s="82">
        <f t="shared" si="18"/>
        <v>0</v>
      </c>
      <c r="AD63" s="82">
        <f t="shared" si="18"/>
        <v>1940</v>
      </c>
      <c r="AE63" s="84">
        <f t="shared" si="1"/>
        <v>1940</v>
      </c>
      <c r="AF63" s="99">
        <f t="shared" si="2"/>
        <v>0.48499999999999999</v>
      </c>
      <c r="AG63" s="99">
        <f t="shared" si="3"/>
        <v>0.93119999999999992</v>
      </c>
      <c r="AH63" s="76"/>
      <c r="AI63" s="76"/>
      <c r="AJ63" s="76"/>
      <c r="AK63" s="100"/>
      <c r="AL63" s="100">
        <v>10</v>
      </c>
      <c r="AM63" s="100">
        <v>40</v>
      </c>
      <c r="AN63" s="101">
        <v>0.48</v>
      </c>
      <c r="AO63" s="76"/>
      <c r="AP63" s="104"/>
    </row>
    <row r="64" spans="1:42" s="102" customFormat="1" ht="20.100000000000001" customHeight="1" x14ac:dyDescent="0.25">
      <c r="A64" s="75">
        <v>53</v>
      </c>
      <c r="B64" s="93" t="s">
        <v>183</v>
      </c>
      <c r="C64" s="94" t="s">
        <v>184</v>
      </c>
      <c r="D64" s="95" t="s">
        <v>29</v>
      </c>
      <c r="E64" s="103" t="s">
        <v>70</v>
      </c>
      <c r="F64" s="96">
        <v>77</v>
      </c>
      <c r="G64" s="75">
        <v>61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>
        <v>1830</v>
      </c>
      <c r="S64" s="76">
        <f t="shared" si="16"/>
        <v>1830</v>
      </c>
      <c r="T64" s="76"/>
      <c r="U64" s="76"/>
      <c r="V64" s="97"/>
      <c r="W64" s="98"/>
      <c r="X64" s="98"/>
      <c r="Y64" s="98"/>
      <c r="Z64" s="98"/>
      <c r="AA64" s="98"/>
      <c r="AB64" s="82">
        <f t="shared" si="18"/>
        <v>0</v>
      </c>
      <c r="AC64" s="82">
        <f t="shared" si="18"/>
        <v>0</v>
      </c>
      <c r="AD64" s="82">
        <f t="shared" si="18"/>
        <v>1830</v>
      </c>
      <c r="AE64" s="84">
        <f t="shared" si="1"/>
        <v>1830</v>
      </c>
      <c r="AF64" s="99">
        <f t="shared" si="2"/>
        <v>0.45750000000000002</v>
      </c>
      <c r="AG64" s="99">
        <f t="shared" si="3"/>
        <v>0.87839999999999996</v>
      </c>
      <c r="AH64" s="76"/>
      <c r="AI64" s="76"/>
      <c r="AJ64" s="76"/>
      <c r="AK64" s="100"/>
      <c r="AL64" s="100">
        <v>10</v>
      </c>
      <c r="AM64" s="100">
        <v>40</v>
      </c>
      <c r="AN64" s="101">
        <v>0.48</v>
      </c>
      <c r="AO64" s="76"/>
      <c r="AP64" s="104"/>
    </row>
    <row r="65" spans="1:57" s="110" customFormat="1" ht="20.100000000000001" customHeight="1" x14ac:dyDescent="0.25">
      <c r="A65" s="75">
        <v>54</v>
      </c>
      <c r="B65" s="93" t="s">
        <v>183</v>
      </c>
      <c r="C65" s="94" t="s">
        <v>184</v>
      </c>
      <c r="D65" s="95" t="s">
        <v>29</v>
      </c>
      <c r="E65" s="103" t="s">
        <v>76</v>
      </c>
      <c r="F65" s="96">
        <v>77</v>
      </c>
      <c r="G65" s="75">
        <v>61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>
        <v>1420</v>
      </c>
      <c r="S65" s="76">
        <f t="shared" si="16"/>
        <v>1420</v>
      </c>
      <c r="T65" s="76"/>
      <c r="U65" s="76"/>
      <c r="V65" s="97"/>
      <c r="W65" s="98"/>
      <c r="X65" s="98"/>
      <c r="Y65" s="98"/>
      <c r="Z65" s="98"/>
      <c r="AA65" s="98"/>
      <c r="AB65" s="82">
        <f t="shared" si="18"/>
        <v>0</v>
      </c>
      <c r="AC65" s="82">
        <f t="shared" si="18"/>
        <v>0</v>
      </c>
      <c r="AD65" s="82">
        <f t="shared" si="18"/>
        <v>1420</v>
      </c>
      <c r="AE65" s="84">
        <f t="shared" si="1"/>
        <v>1420</v>
      </c>
      <c r="AF65" s="99">
        <f t="shared" si="2"/>
        <v>0.35499999999999998</v>
      </c>
      <c r="AG65" s="99">
        <f t="shared" si="3"/>
        <v>0.68159999999999998</v>
      </c>
      <c r="AH65" s="76"/>
      <c r="AI65" s="76"/>
      <c r="AJ65" s="76"/>
      <c r="AK65" s="100"/>
      <c r="AL65" s="100">
        <v>10</v>
      </c>
      <c r="AM65" s="100">
        <v>40</v>
      </c>
      <c r="AN65" s="101">
        <v>0.48</v>
      </c>
      <c r="AO65" s="76"/>
      <c r="AP65" s="104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</row>
    <row r="66" spans="1:57" s="110" customFormat="1" ht="20.100000000000001" customHeight="1" x14ac:dyDescent="0.25">
      <c r="A66" s="75">
        <v>55</v>
      </c>
      <c r="B66" s="93" t="s">
        <v>183</v>
      </c>
      <c r="C66" s="94" t="s">
        <v>184</v>
      </c>
      <c r="D66" s="95" t="s">
        <v>29</v>
      </c>
      <c r="E66" s="75" t="s">
        <v>87</v>
      </c>
      <c r="F66" s="75">
        <v>77</v>
      </c>
      <c r="G66" s="75">
        <v>61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7"/>
      <c r="T66" s="76"/>
      <c r="U66" s="76"/>
      <c r="V66" s="76">
        <v>320</v>
      </c>
      <c r="W66" s="98">
        <f>SUM(T66:V66)</f>
        <v>320</v>
      </c>
      <c r="X66" s="98"/>
      <c r="Y66" s="98"/>
      <c r="Z66" s="98"/>
      <c r="AA66" s="98"/>
      <c r="AB66" s="82">
        <f t="shared" ref="AB66:AD67" si="19">P66+T66</f>
        <v>0</v>
      </c>
      <c r="AC66" s="82">
        <f t="shared" si="19"/>
        <v>0</v>
      </c>
      <c r="AD66" s="83">
        <f t="shared" si="19"/>
        <v>320</v>
      </c>
      <c r="AE66" s="84">
        <f t="shared" si="1"/>
        <v>320</v>
      </c>
      <c r="AF66" s="99">
        <f t="shared" si="2"/>
        <v>0.08</v>
      </c>
      <c r="AG66" s="99">
        <f t="shared" si="3"/>
        <v>1.5359999999999999E-2</v>
      </c>
      <c r="AH66" s="76"/>
      <c r="AI66" s="76"/>
      <c r="AJ66" s="76"/>
      <c r="AK66" s="100"/>
      <c r="AL66" s="100">
        <v>10</v>
      </c>
      <c r="AM66" s="100">
        <v>40</v>
      </c>
      <c r="AN66" s="101">
        <v>4.8000000000000001E-2</v>
      </c>
      <c r="AO66" s="76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</row>
    <row r="67" spans="1:57" s="110" customFormat="1" ht="20.100000000000001" customHeight="1" x14ac:dyDescent="0.25">
      <c r="A67" s="75">
        <v>56</v>
      </c>
      <c r="B67" s="93" t="s">
        <v>183</v>
      </c>
      <c r="C67" s="94" t="s">
        <v>184</v>
      </c>
      <c r="D67" s="95" t="s">
        <v>29</v>
      </c>
      <c r="E67" s="96" t="s">
        <v>186</v>
      </c>
      <c r="F67" s="96">
        <v>77</v>
      </c>
      <c r="G67" s="75">
        <v>61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7"/>
      <c r="T67" s="76"/>
      <c r="U67" s="76"/>
      <c r="V67" s="97">
        <v>160</v>
      </c>
      <c r="W67" s="98">
        <f>SUM(T67:V67)</f>
        <v>160</v>
      </c>
      <c r="X67" s="98"/>
      <c r="Y67" s="98"/>
      <c r="Z67" s="98"/>
      <c r="AA67" s="98"/>
      <c r="AB67" s="82">
        <f t="shared" si="19"/>
        <v>0</v>
      </c>
      <c r="AC67" s="82">
        <f t="shared" si="19"/>
        <v>0</v>
      </c>
      <c r="AD67" s="83">
        <f t="shared" si="19"/>
        <v>160</v>
      </c>
      <c r="AE67" s="84">
        <f t="shared" si="1"/>
        <v>160</v>
      </c>
      <c r="AF67" s="99">
        <f t="shared" si="2"/>
        <v>0.04</v>
      </c>
      <c r="AG67" s="99">
        <f t="shared" si="3"/>
        <v>7.6799999999999993E-3</v>
      </c>
      <c r="AH67" s="76"/>
      <c r="AI67" s="76"/>
      <c r="AJ67" s="76"/>
      <c r="AK67" s="100"/>
      <c r="AL67" s="100">
        <v>10</v>
      </c>
      <c r="AM67" s="100">
        <v>40</v>
      </c>
      <c r="AN67" s="101">
        <v>4.8000000000000001E-2</v>
      </c>
      <c r="AO67" s="76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</row>
    <row r="68" spans="1:57" s="102" customFormat="1" ht="20.100000000000001" customHeight="1" x14ac:dyDescent="0.25">
      <c r="A68" s="112"/>
      <c r="B68" s="113"/>
      <c r="C68" s="114" t="s">
        <v>96</v>
      </c>
      <c r="D68" s="115"/>
      <c r="E68" s="115"/>
      <c r="F68" s="115"/>
      <c r="G68" s="115"/>
      <c r="H68" s="116"/>
      <c r="I68" s="116"/>
      <c r="J68" s="116">
        <f>SUM(J12:J67)</f>
        <v>45</v>
      </c>
      <c r="K68" s="116">
        <f>SUM(K12:K67)</f>
        <v>45</v>
      </c>
      <c r="L68" s="116"/>
      <c r="M68" s="116"/>
      <c r="N68" s="116"/>
      <c r="O68" s="116"/>
      <c r="P68" s="116"/>
      <c r="Q68" s="116"/>
      <c r="R68" s="116">
        <f>SUM(R12:R67)</f>
        <v>73831</v>
      </c>
      <c r="S68" s="116">
        <f>SUM(S12:S67)</f>
        <v>73831</v>
      </c>
      <c r="T68" s="116"/>
      <c r="U68" s="116"/>
      <c r="V68" s="116">
        <f>SUM(V12:V67)</f>
        <v>75933</v>
      </c>
      <c r="W68" s="116">
        <f>SUM(W12:W67)</f>
        <v>75933</v>
      </c>
      <c r="X68" s="116"/>
      <c r="Y68" s="116"/>
      <c r="Z68" s="116"/>
      <c r="AA68" s="116"/>
      <c r="AB68" s="116">
        <f t="shared" ref="AB68:AG68" si="20">SUM(AB12:AB67)</f>
        <v>0</v>
      </c>
      <c r="AC68" s="116">
        <f t="shared" si="20"/>
        <v>0</v>
      </c>
      <c r="AD68" s="116">
        <f t="shared" si="20"/>
        <v>149809</v>
      </c>
      <c r="AE68" s="116">
        <f t="shared" si="20"/>
        <v>149809</v>
      </c>
      <c r="AF68" s="117">
        <f t="shared" si="20"/>
        <v>37.452249999999985</v>
      </c>
      <c r="AG68" s="117">
        <f t="shared" si="20"/>
        <v>41.455343999999997</v>
      </c>
      <c r="AH68" s="118"/>
      <c r="AI68" s="118"/>
      <c r="AJ68" s="118"/>
      <c r="AK68" s="119">
        <f>SUM(AK12:AK32)</f>
        <v>0</v>
      </c>
      <c r="AL68" s="119">
        <v>10</v>
      </c>
      <c r="AM68" s="119">
        <v>40</v>
      </c>
      <c r="AN68" s="114">
        <v>4.8000000000000001E-2</v>
      </c>
      <c r="AO68" s="118"/>
    </row>
    <row r="69" spans="1:57" s="102" customFormat="1" ht="20.100000000000001" customHeight="1" x14ac:dyDescent="0.25">
      <c r="A69" s="75">
        <v>1</v>
      </c>
      <c r="B69" s="93" t="s">
        <v>193</v>
      </c>
      <c r="C69" s="120" t="s">
        <v>194</v>
      </c>
      <c r="D69" s="95" t="s">
        <v>29</v>
      </c>
      <c r="E69" s="96" t="s">
        <v>95</v>
      </c>
      <c r="F69" s="96">
        <v>91</v>
      </c>
      <c r="G69" s="75">
        <v>61</v>
      </c>
      <c r="H69" s="76"/>
      <c r="I69" s="76"/>
      <c r="J69" s="76"/>
      <c r="K69" s="76"/>
      <c r="L69" s="76"/>
      <c r="M69" s="76"/>
      <c r="N69" s="76"/>
      <c r="O69" s="76"/>
      <c r="P69" s="111"/>
      <c r="Q69" s="111"/>
      <c r="R69" s="111"/>
      <c r="S69" s="77"/>
      <c r="T69" s="76"/>
      <c r="U69" s="76"/>
      <c r="V69" s="97">
        <v>1940</v>
      </c>
      <c r="W69" s="98">
        <f>SUM(T69:V69)</f>
        <v>1940</v>
      </c>
      <c r="X69" s="98"/>
      <c r="Y69" s="98"/>
      <c r="Z69" s="98"/>
      <c r="AA69" s="98"/>
      <c r="AB69" s="82">
        <f t="shared" ref="AB69:AD73" si="21">P69+T69</f>
        <v>0</v>
      </c>
      <c r="AC69" s="82">
        <f t="shared" si="21"/>
        <v>0</v>
      </c>
      <c r="AD69" s="83">
        <f t="shared" si="21"/>
        <v>1940</v>
      </c>
      <c r="AE69" s="84">
        <f t="shared" ref="AE69:AE124" si="22">AB69+AC69+AD69</f>
        <v>1940</v>
      </c>
      <c r="AF69" s="99">
        <f t="shared" ref="AF69:AF124" si="23">AE69/AM69*AL69/1000</f>
        <v>0.48499999999999999</v>
      </c>
      <c r="AG69" s="99">
        <f t="shared" ref="AG69:AG124" si="24">AE69*AN69/1000</f>
        <v>0.14743999999999999</v>
      </c>
      <c r="AH69" s="76"/>
      <c r="AI69" s="76"/>
      <c r="AJ69" s="76"/>
      <c r="AK69" s="100"/>
      <c r="AL69" s="100">
        <v>5</v>
      </c>
      <c r="AM69" s="100">
        <v>20</v>
      </c>
      <c r="AN69" s="97">
        <v>7.5999999999999998E-2</v>
      </c>
      <c r="AO69" s="76"/>
    </row>
    <row r="70" spans="1:57" s="102" customFormat="1" ht="20.100000000000001" customHeight="1" x14ac:dyDescent="0.25">
      <c r="A70" s="75">
        <v>2</v>
      </c>
      <c r="B70" s="93" t="s">
        <v>193</v>
      </c>
      <c r="C70" s="120" t="s">
        <v>194</v>
      </c>
      <c r="D70" s="95" t="s">
        <v>29</v>
      </c>
      <c r="E70" s="96" t="s">
        <v>39</v>
      </c>
      <c r="F70" s="96">
        <v>91</v>
      </c>
      <c r="G70" s="75">
        <v>61</v>
      </c>
      <c r="H70" s="76"/>
      <c r="I70" s="76"/>
      <c r="J70" s="76"/>
      <c r="K70" s="76"/>
      <c r="L70" s="76"/>
      <c r="M70" s="76"/>
      <c r="N70" s="76"/>
      <c r="O70" s="76"/>
      <c r="P70" s="111"/>
      <c r="Q70" s="111"/>
      <c r="R70" s="111"/>
      <c r="S70" s="77"/>
      <c r="T70" s="76"/>
      <c r="U70" s="76"/>
      <c r="V70" s="97">
        <v>870</v>
      </c>
      <c r="W70" s="98">
        <f>SUM(T70:V70)</f>
        <v>870</v>
      </c>
      <c r="X70" s="98"/>
      <c r="Y70" s="98"/>
      <c r="Z70" s="98"/>
      <c r="AA70" s="98"/>
      <c r="AB70" s="82">
        <f t="shared" si="21"/>
        <v>0</v>
      </c>
      <c r="AC70" s="82">
        <f t="shared" si="21"/>
        <v>0</v>
      </c>
      <c r="AD70" s="83">
        <f t="shared" si="21"/>
        <v>870</v>
      </c>
      <c r="AE70" s="84">
        <f t="shared" si="22"/>
        <v>870</v>
      </c>
      <c r="AF70" s="99">
        <f t="shared" si="23"/>
        <v>0.2175</v>
      </c>
      <c r="AG70" s="99">
        <f t="shared" si="24"/>
        <v>6.6119999999999998E-2</v>
      </c>
      <c r="AH70" s="76"/>
      <c r="AI70" s="76"/>
      <c r="AJ70" s="76"/>
      <c r="AK70" s="100"/>
      <c r="AL70" s="100">
        <v>5</v>
      </c>
      <c r="AM70" s="100">
        <v>20</v>
      </c>
      <c r="AN70" s="97">
        <v>7.5999999999999998E-2</v>
      </c>
      <c r="AO70" s="76"/>
    </row>
    <row r="71" spans="1:57" s="102" customFormat="1" ht="20.100000000000001" customHeight="1" x14ac:dyDescent="0.25">
      <c r="A71" s="75">
        <v>3</v>
      </c>
      <c r="B71" s="93" t="s">
        <v>193</v>
      </c>
      <c r="C71" s="120" t="s">
        <v>194</v>
      </c>
      <c r="D71" s="95" t="s">
        <v>29</v>
      </c>
      <c r="E71" s="103" t="s">
        <v>95</v>
      </c>
      <c r="F71" s="96">
        <v>90</v>
      </c>
      <c r="G71" s="75">
        <v>22</v>
      </c>
      <c r="H71" s="76"/>
      <c r="I71" s="76"/>
      <c r="J71" s="76"/>
      <c r="K71" s="76"/>
      <c r="L71" s="76"/>
      <c r="M71" s="76"/>
      <c r="N71" s="76"/>
      <c r="O71" s="76"/>
      <c r="P71" s="111"/>
      <c r="Q71" s="111"/>
      <c r="R71" s="111"/>
      <c r="S71" s="77"/>
      <c r="T71" s="76"/>
      <c r="U71" s="76"/>
      <c r="V71" s="97">
        <v>990</v>
      </c>
      <c r="W71" s="98">
        <f>SUM(T71:V71)</f>
        <v>990</v>
      </c>
      <c r="X71" s="98"/>
      <c r="Y71" s="98"/>
      <c r="Z71" s="98"/>
      <c r="AA71" s="98"/>
      <c r="AB71" s="82">
        <f t="shared" si="21"/>
        <v>0</v>
      </c>
      <c r="AC71" s="82">
        <f t="shared" si="21"/>
        <v>0</v>
      </c>
      <c r="AD71" s="83">
        <f t="shared" si="21"/>
        <v>990</v>
      </c>
      <c r="AE71" s="84">
        <f t="shared" si="22"/>
        <v>990</v>
      </c>
      <c r="AF71" s="99">
        <f t="shared" si="23"/>
        <v>0.2475</v>
      </c>
      <c r="AG71" s="99">
        <f t="shared" si="24"/>
        <v>7.5240000000000001E-2</v>
      </c>
      <c r="AH71" s="76"/>
      <c r="AI71" s="76"/>
      <c r="AJ71" s="76"/>
      <c r="AK71" s="100"/>
      <c r="AL71" s="100">
        <v>5</v>
      </c>
      <c r="AM71" s="100">
        <v>20</v>
      </c>
      <c r="AN71" s="97">
        <v>7.5999999999999998E-2</v>
      </c>
      <c r="AO71" s="76"/>
    </row>
    <row r="72" spans="1:57" s="102" customFormat="1" ht="20.100000000000001" customHeight="1" x14ac:dyDescent="0.25">
      <c r="A72" s="75">
        <v>4</v>
      </c>
      <c r="B72" s="93" t="s">
        <v>193</v>
      </c>
      <c r="C72" s="120" t="s">
        <v>194</v>
      </c>
      <c r="D72" s="95" t="s">
        <v>29</v>
      </c>
      <c r="E72" s="103" t="s">
        <v>39</v>
      </c>
      <c r="F72" s="96">
        <v>90</v>
      </c>
      <c r="G72" s="75">
        <v>22</v>
      </c>
      <c r="H72" s="76"/>
      <c r="I72" s="76"/>
      <c r="J72" s="76"/>
      <c r="K72" s="76"/>
      <c r="L72" s="76"/>
      <c r="M72" s="76"/>
      <c r="N72" s="76"/>
      <c r="O72" s="76"/>
      <c r="P72" s="111"/>
      <c r="Q72" s="111"/>
      <c r="R72" s="111"/>
      <c r="S72" s="77"/>
      <c r="T72" s="76"/>
      <c r="U72" s="76"/>
      <c r="V72" s="97">
        <v>670</v>
      </c>
      <c r="W72" s="98">
        <f>SUM(T72:V72)</f>
        <v>670</v>
      </c>
      <c r="X72" s="98"/>
      <c r="Y72" s="98"/>
      <c r="Z72" s="98"/>
      <c r="AA72" s="98"/>
      <c r="AB72" s="82">
        <f t="shared" si="21"/>
        <v>0</v>
      </c>
      <c r="AC72" s="82">
        <f t="shared" si="21"/>
        <v>0</v>
      </c>
      <c r="AD72" s="83">
        <f t="shared" si="21"/>
        <v>670</v>
      </c>
      <c r="AE72" s="84">
        <f t="shared" si="22"/>
        <v>670</v>
      </c>
      <c r="AF72" s="99">
        <f t="shared" si="23"/>
        <v>0.16750000000000001</v>
      </c>
      <c r="AG72" s="99">
        <f t="shared" si="24"/>
        <v>5.092E-2</v>
      </c>
      <c r="AH72" s="76"/>
      <c r="AI72" s="76"/>
      <c r="AJ72" s="76"/>
      <c r="AK72" s="100"/>
      <c r="AL72" s="100">
        <v>5</v>
      </c>
      <c r="AM72" s="100">
        <v>20</v>
      </c>
      <c r="AN72" s="97">
        <v>7.5999999999999998E-2</v>
      </c>
      <c r="AO72" s="76"/>
    </row>
    <row r="73" spans="1:57" s="102" customFormat="1" ht="20.100000000000001" customHeight="1" x14ac:dyDescent="0.25">
      <c r="A73" s="75">
        <v>5</v>
      </c>
      <c r="B73" s="93" t="s">
        <v>193</v>
      </c>
      <c r="C73" s="120" t="s">
        <v>194</v>
      </c>
      <c r="D73" s="95" t="s">
        <v>29</v>
      </c>
      <c r="E73" s="96">
        <v>5</v>
      </c>
      <c r="F73" s="96">
        <v>89</v>
      </c>
      <c r="G73" s="75">
        <v>61</v>
      </c>
      <c r="H73" s="76"/>
      <c r="I73" s="76"/>
      <c r="J73" s="76"/>
      <c r="K73" s="76"/>
      <c r="L73" s="76"/>
      <c r="M73" s="76"/>
      <c r="N73" s="76"/>
      <c r="O73" s="76"/>
      <c r="P73" s="111"/>
      <c r="Q73" s="111"/>
      <c r="R73" s="111"/>
      <c r="S73" s="77"/>
      <c r="T73" s="76"/>
      <c r="U73" s="76"/>
      <c r="V73" s="97">
        <v>1850</v>
      </c>
      <c r="W73" s="98">
        <f>SUM(T73:V73)</f>
        <v>1850</v>
      </c>
      <c r="X73" s="98"/>
      <c r="Y73" s="98"/>
      <c r="Z73" s="98"/>
      <c r="AA73" s="98"/>
      <c r="AB73" s="82">
        <f t="shared" si="21"/>
        <v>0</v>
      </c>
      <c r="AC73" s="82">
        <f t="shared" si="21"/>
        <v>0</v>
      </c>
      <c r="AD73" s="83">
        <f t="shared" si="21"/>
        <v>1850</v>
      </c>
      <c r="AE73" s="84">
        <f t="shared" si="22"/>
        <v>1850</v>
      </c>
      <c r="AF73" s="99">
        <f t="shared" si="23"/>
        <v>0.46250000000000002</v>
      </c>
      <c r="AG73" s="99">
        <f t="shared" si="24"/>
        <v>0.1406</v>
      </c>
      <c r="AH73" s="76"/>
      <c r="AI73" s="76"/>
      <c r="AJ73" s="76"/>
      <c r="AK73" s="100"/>
      <c r="AL73" s="100">
        <v>5</v>
      </c>
      <c r="AM73" s="100">
        <v>20</v>
      </c>
      <c r="AN73" s="97">
        <v>7.5999999999999998E-2</v>
      </c>
      <c r="AO73" s="76"/>
    </row>
    <row r="74" spans="1:57" s="102" customFormat="1" ht="20.100000000000001" customHeight="1" x14ac:dyDescent="0.25">
      <c r="A74" s="75">
        <v>6</v>
      </c>
      <c r="B74" s="93" t="s">
        <v>193</v>
      </c>
      <c r="C74" s="120" t="s">
        <v>194</v>
      </c>
      <c r="D74" s="95" t="s">
        <v>29</v>
      </c>
      <c r="E74" s="103" t="s">
        <v>42</v>
      </c>
      <c r="F74" s="96">
        <v>89</v>
      </c>
      <c r="G74" s="75">
        <v>22</v>
      </c>
      <c r="H74" s="76"/>
      <c r="I74" s="76"/>
      <c r="J74" s="121"/>
      <c r="K74" s="121"/>
      <c r="L74" s="76"/>
      <c r="M74" s="76"/>
      <c r="N74" s="76"/>
      <c r="O74" s="76"/>
      <c r="P74" s="111"/>
      <c r="Q74" s="111"/>
      <c r="R74" s="76">
        <v>1920</v>
      </c>
      <c r="S74" s="98">
        <f>SUM(P74:R74)</f>
        <v>1920</v>
      </c>
      <c r="T74" s="76"/>
      <c r="U74" s="76"/>
      <c r="V74" s="97"/>
      <c r="W74" s="98"/>
      <c r="X74" s="98"/>
      <c r="Y74" s="98"/>
      <c r="Z74" s="98"/>
      <c r="AA74" s="98"/>
      <c r="AB74" s="82">
        <f t="shared" ref="AB74:AD76" si="25">H74+L74+P74+T74+X74</f>
        <v>0</v>
      </c>
      <c r="AC74" s="82">
        <f t="shared" si="25"/>
        <v>0</v>
      </c>
      <c r="AD74" s="82">
        <f t="shared" si="25"/>
        <v>1920</v>
      </c>
      <c r="AE74" s="84">
        <f t="shared" si="22"/>
        <v>1920</v>
      </c>
      <c r="AF74" s="99">
        <f t="shared" si="23"/>
        <v>0.48</v>
      </c>
      <c r="AG74" s="99">
        <f t="shared" si="24"/>
        <v>0.14591999999999999</v>
      </c>
      <c r="AH74" s="76"/>
      <c r="AI74" s="76"/>
      <c r="AJ74" s="76"/>
      <c r="AK74" s="100"/>
      <c r="AL74" s="100">
        <v>5</v>
      </c>
      <c r="AM74" s="100">
        <v>20</v>
      </c>
      <c r="AN74" s="97">
        <v>7.5999999999999998E-2</v>
      </c>
      <c r="AO74" s="76"/>
      <c r="AP74" s="104"/>
    </row>
    <row r="75" spans="1:57" s="102" customFormat="1" ht="20.100000000000001" customHeight="1" x14ac:dyDescent="0.25">
      <c r="A75" s="75">
        <v>7</v>
      </c>
      <c r="B75" s="93" t="s">
        <v>193</v>
      </c>
      <c r="C75" s="120" t="s">
        <v>194</v>
      </c>
      <c r="D75" s="95" t="s">
        <v>29</v>
      </c>
      <c r="E75" s="103" t="s">
        <v>54</v>
      </c>
      <c r="F75" s="96">
        <v>88</v>
      </c>
      <c r="G75" s="75">
        <v>22</v>
      </c>
      <c r="H75" s="76"/>
      <c r="I75" s="76"/>
      <c r="J75" s="121"/>
      <c r="K75" s="121"/>
      <c r="L75" s="76"/>
      <c r="M75" s="76"/>
      <c r="N75" s="76"/>
      <c r="O75" s="76"/>
      <c r="P75" s="111"/>
      <c r="Q75" s="111"/>
      <c r="R75" s="76">
        <v>1960</v>
      </c>
      <c r="S75" s="98">
        <f>SUM(P75:R75)</f>
        <v>1960</v>
      </c>
      <c r="T75" s="76"/>
      <c r="U75" s="76"/>
      <c r="V75" s="97"/>
      <c r="W75" s="98"/>
      <c r="X75" s="98"/>
      <c r="Y75" s="98"/>
      <c r="Z75" s="98"/>
      <c r="AA75" s="98"/>
      <c r="AB75" s="82">
        <f t="shared" si="25"/>
        <v>0</v>
      </c>
      <c r="AC75" s="82">
        <f t="shared" si="25"/>
        <v>0</v>
      </c>
      <c r="AD75" s="82">
        <f t="shared" si="25"/>
        <v>1960</v>
      </c>
      <c r="AE75" s="84">
        <f t="shared" si="22"/>
        <v>1960</v>
      </c>
      <c r="AF75" s="99">
        <f t="shared" si="23"/>
        <v>0.49</v>
      </c>
      <c r="AG75" s="99">
        <f t="shared" si="24"/>
        <v>0.14896000000000001</v>
      </c>
      <c r="AH75" s="76"/>
      <c r="AI75" s="76"/>
      <c r="AJ75" s="76"/>
      <c r="AK75" s="100"/>
      <c r="AL75" s="100">
        <v>5</v>
      </c>
      <c r="AM75" s="100">
        <v>20</v>
      </c>
      <c r="AN75" s="97">
        <v>7.5999999999999998E-2</v>
      </c>
      <c r="AO75" s="76"/>
      <c r="AP75" s="104"/>
    </row>
    <row r="76" spans="1:57" s="102" customFormat="1" ht="20.100000000000001" customHeight="1" x14ac:dyDescent="0.25">
      <c r="A76" s="75">
        <v>8</v>
      </c>
      <c r="B76" s="93" t="s">
        <v>193</v>
      </c>
      <c r="C76" s="120" t="s">
        <v>194</v>
      </c>
      <c r="D76" s="95" t="s">
        <v>29</v>
      </c>
      <c r="E76" s="103" t="s">
        <v>133</v>
      </c>
      <c r="F76" s="96">
        <v>87</v>
      </c>
      <c r="G76" s="75">
        <v>22</v>
      </c>
      <c r="H76" s="76"/>
      <c r="I76" s="76"/>
      <c r="J76" s="121"/>
      <c r="K76" s="121"/>
      <c r="L76" s="76"/>
      <c r="M76" s="76"/>
      <c r="N76" s="76"/>
      <c r="O76" s="76"/>
      <c r="P76" s="111"/>
      <c r="Q76" s="111"/>
      <c r="R76" s="76">
        <v>1950</v>
      </c>
      <c r="S76" s="98">
        <f>SUM(P76:R76)</f>
        <v>1950</v>
      </c>
      <c r="T76" s="76"/>
      <c r="U76" s="76"/>
      <c r="V76" s="97"/>
      <c r="W76" s="98"/>
      <c r="X76" s="98"/>
      <c r="Y76" s="98"/>
      <c r="Z76" s="98"/>
      <c r="AA76" s="98"/>
      <c r="AB76" s="82">
        <f t="shared" si="25"/>
        <v>0</v>
      </c>
      <c r="AC76" s="82">
        <f t="shared" si="25"/>
        <v>0</v>
      </c>
      <c r="AD76" s="82">
        <f t="shared" si="25"/>
        <v>1950</v>
      </c>
      <c r="AE76" s="84">
        <f t="shared" si="22"/>
        <v>1950</v>
      </c>
      <c r="AF76" s="99">
        <f t="shared" si="23"/>
        <v>0.48749999999999999</v>
      </c>
      <c r="AG76" s="99">
        <f t="shared" si="24"/>
        <v>0.1482</v>
      </c>
      <c r="AH76" s="76"/>
      <c r="AI76" s="76"/>
      <c r="AJ76" s="76"/>
      <c r="AK76" s="100"/>
      <c r="AL76" s="100">
        <v>5</v>
      </c>
      <c r="AM76" s="100">
        <v>20</v>
      </c>
      <c r="AN76" s="97">
        <v>7.5999999999999998E-2</v>
      </c>
      <c r="AO76" s="76"/>
      <c r="AP76" s="104"/>
    </row>
    <row r="77" spans="1:57" s="102" customFormat="1" ht="20.100000000000001" customHeight="1" x14ac:dyDescent="0.25">
      <c r="A77" s="75">
        <v>9</v>
      </c>
      <c r="B77" s="93" t="s">
        <v>193</v>
      </c>
      <c r="C77" s="120" t="s">
        <v>194</v>
      </c>
      <c r="D77" s="95" t="s">
        <v>29</v>
      </c>
      <c r="E77" s="96" t="s">
        <v>185</v>
      </c>
      <c r="F77" s="96">
        <v>87</v>
      </c>
      <c r="G77" s="75">
        <v>61</v>
      </c>
      <c r="H77" s="76"/>
      <c r="I77" s="76"/>
      <c r="J77" s="76"/>
      <c r="K77" s="76"/>
      <c r="L77" s="76"/>
      <c r="M77" s="76"/>
      <c r="N77" s="76"/>
      <c r="O77" s="76"/>
      <c r="P77" s="111"/>
      <c r="Q77" s="111"/>
      <c r="R77" s="111"/>
      <c r="S77" s="77"/>
      <c r="T77" s="76"/>
      <c r="U77" s="76"/>
      <c r="V77" s="97">
        <v>1952</v>
      </c>
      <c r="W77" s="98">
        <f>SUM(T77:V77)</f>
        <v>1952</v>
      </c>
      <c r="X77" s="98"/>
      <c r="Y77" s="98"/>
      <c r="Z77" s="98"/>
      <c r="AA77" s="98"/>
      <c r="AB77" s="82">
        <f t="shared" ref="AB77:AD78" si="26">P77+T77</f>
        <v>0</v>
      </c>
      <c r="AC77" s="82">
        <f t="shared" si="26"/>
        <v>0</v>
      </c>
      <c r="AD77" s="83">
        <f t="shared" si="26"/>
        <v>1952</v>
      </c>
      <c r="AE77" s="84">
        <f t="shared" si="22"/>
        <v>1952</v>
      </c>
      <c r="AF77" s="99">
        <f t="shared" si="23"/>
        <v>0.48799999999999999</v>
      </c>
      <c r="AG77" s="99">
        <f t="shared" si="24"/>
        <v>0.14835200000000001</v>
      </c>
      <c r="AH77" s="76"/>
      <c r="AI77" s="76"/>
      <c r="AJ77" s="76"/>
      <c r="AK77" s="100"/>
      <c r="AL77" s="100">
        <v>5</v>
      </c>
      <c r="AM77" s="100">
        <v>20</v>
      </c>
      <c r="AN77" s="97">
        <v>7.5999999999999998E-2</v>
      </c>
      <c r="AO77" s="76"/>
    </row>
    <row r="78" spans="1:57" s="102" customFormat="1" ht="20.100000000000001" customHeight="1" x14ac:dyDescent="0.25">
      <c r="A78" s="75">
        <v>10</v>
      </c>
      <c r="B78" s="93" t="s">
        <v>193</v>
      </c>
      <c r="C78" s="120" t="s">
        <v>194</v>
      </c>
      <c r="D78" s="95" t="s">
        <v>29</v>
      </c>
      <c r="E78" s="96" t="s">
        <v>95</v>
      </c>
      <c r="F78" s="96">
        <v>86</v>
      </c>
      <c r="G78" s="75">
        <v>61</v>
      </c>
      <c r="H78" s="76"/>
      <c r="I78" s="76"/>
      <c r="J78" s="76"/>
      <c r="K78" s="76"/>
      <c r="L78" s="76"/>
      <c r="M78" s="76"/>
      <c r="N78" s="76"/>
      <c r="O78" s="76"/>
      <c r="P78" s="111"/>
      <c r="Q78" s="111"/>
      <c r="R78" s="111"/>
      <c r="S78" s="77"/>
      <c r="T78" s="76"/>
      <c r="U78" s="76"/>
      <c r="V78" s="97">
        <v>30</v>
      </c>
      <c r="W78" s="98">
        <f>SUM(T78:V78)</f>
        <v>30</v>
      </c>
      <c r="X78" s="98"/>
      <c r="Y78" s="98"/>
      <c r="Z78" s="98"/>
      <c r="AA78" s="98"/>
      <c r="AB78" s="82">
        <f t="shared" si="26"/>
        <v>0</v>
      </c>
      <c r="AC78" s="82">
        <f t="shared" si="26"/>
        <v>0</v>
      </c>
      <c r="AD78" s="83">
        <f t="shared" si="26"/>
        <v>30</v>
      </c>
      <c r="AE78" s="84">
        <f t="shared" si="22"/>
        <v>30</v>
      </c>
      <c r="AF78" s="99">
        <f t="shared" si="23"/>
        <v>7.4999999999999997E-3</v>
      </c>
      <c r="AG78" s="99">
        <f t="shared" si="24"/>
        <v>2.2799999999999999E-3</v>
      </c>
      <c r="AH78" s="76"/>
      <c r="AI78" s="76"/>
      <c r="AJ78" s="76"/>
      <c r="AK78" s="100"/>
      <c r="AL78" s="100">
        <v>5</v>
      </c>
      <c r="AM78" s="100">
        <v>20</v>
      </c>
      <c r="AN78" s="97">
        <v>7.5999999999999998E-2</v>
      </c>
      <c r="AO78" s="76"/>
    </row>
    <row r="79" spans="1:57" s="102" customFormat="1" ht="20.100000000000001" customHeight="1" x14ac:dyDescent="0.25">
      <c r="A79" s="75">
        <v>11</v>
      </c>
      <c r="B79" s="93" t="s">
        <v>193</v>
      </c>
      <c r="C79" s="120" t="s">
        <v>194</v>
      </c>
      <c r="D79" s="95" t="s">
        <v>29</v>
      </c>
      <c r="E79" s="103" t="s">
        <v>133</v>
      </c>
      <c r="F79" s="96">
        <v>86</v>
      </c>
      <c r="G79" s="75">
        <v>22</v>
      </c>
      <c r="H79" s="76"/>
      <c r="I79" s="76"/>
      <c r="J79" s="121"/>
      <c r="K79" s="121"/>
      <c r="L79" s="76"/>
      <c r="M79" s="76"/>
      <c r="N79" s="76"/>
      <c r="O79" s="76"/>
      <c r="P79" s="111"/>
      <c r="Q79" s="111"/>
      <c r="R79" s="76">
        <v>1930</v>
      </c>
      <c r="S79" s="98">
        <f>SUM(P79:R79)</f>
        <v>1930</v>
      </c>
      <c r="T79" s="76"/>
      <c r="U79" s="76"/>
      <c r="V79" s="97"/>
      <c r="W79" s="98"/>
      <c r="X79" s="98"/>
      <c r="Y79" s="98"/>
      <c r="Z79" s="98"/>
      <c r="AA79" s="98"/>
      <c r="AB79" s="82">
        <f>H79+L79+P79+T79+X79</f>
        <v>0</v>
      </c>
      <c r="AC79" s="82">
        <f>I79+M79+Q79+U79+Y79</f>
        <v>0</v>
      </c>
      <c r="AD79" s="82">
        <f>J79+N79+R79+V79+Z79</f>
        <v>1930</v>
      </c>
      <c r="AE79" s="84">
        <f t="shared" si="22"/>
        <v>1930</v>
      </c>
      <c r="AF79" s="99">
        <f t="shared" si="23"/>
        <v>0.48249999999999998</v>
      </c>
      <c r="AG79" s="99">
        <f t="shared" si="24"/>
        <v>0.14668</v>
      </c>
      <c r="AH79" s="76"/>
      <c r="AI79" s="76"/>
      <c r="AJ79" s="76"/>
      <c r="AK79" s="100"/>
      <c r="AL79" s="100">
        <v>5</v>
      </c>
      <c r="AM79" s="100">
        <v>20</v>
      </c>
      <c r="AN79" s="97">
        <v>7.5999999999999998E-2</v>
      </c>
      <c r="AO79" s="76"/>
      <c r="AP79" s="104"/>
    </row>
    <row r="80" spans="1:57" s="102" customFormat="1" ht="20.100000000000001" customHeight="1" x14ac:dyDescent="0.25">
      <c r="A80" s="75">
        <v>12</v>
      </c>
      <c r="B80" s="93" t="s">
        <v>193</v>
      </c>
      <c r="C80" s="120" t="s">
        <v>194</v>
      </c>
      <c r="D80" s="95" t="s">
        <v>29</v>
      </c>
      <c r="E80" s="96" t="s">
        <v>94</v>
      </c>
      <c r="F80" s="96">
        <v>86</v>
      </c>
      <c r="G80" s="75">
        <v>61</v>
      </c>
      <c r="H80" s="76"/>
      <c r="I80" s="76"/>
      <c r="J80" s="76"/>
      <c r="K80" s="76"/>
      <c r="L80" s="76"/>
      <c r="M80" s="76"/>
      <c r="N80" s="76"/>
      <c r="O80" s="76"/>
      <c r="P80" s="111"/>
      <c r="Q80" s="111"/>
      <c r="R80" s="111"/>
      <c r="S80" s="77"/>
      <c r="T80" s="76"/>
      <c r="U80" s="76"/>
      <c r="V80" s="97">
        <v>590</v>
      </c>
      <c r="W80" s="98">
        <f>SUM(T80:V80)</f>
        <v>590</v>
      </c>
      <c r="X80" s="98"/>
      <c r="Y80" s="98"/>
      <c r="Z80" s="98"/>
      <c r="AA80" s="98"/>
      <c r="AB80" s="82">
        <f>P80+T80</f>
        <v>0</v>
      </c>
      <c r="AC80" s="82">
        <f>Q80+U80</f>
        <v>0</v>
      </c>
      <c r="AD80" s="83">
        <f>R80+V80</f>
        <v>590</v>
      </c>
      <c r="AE80" s="84">
        <f t="shared" si="22"/>
        <v>590</v>
      </c>
      <c r="AF80" s="99">
        <f t="shared" si="23"/>
        <v>0.14749999999999999</v>
      </c>
      <c r="AG80" s="99">
        <f t="shared" si="24"/>
        <v>4.4839999999999998E-2</v>
      </c>
      <c r="AH80" s="76"/>
      <c r="AI80" s="76"/>
      <c r="AJ80" s="76"/>
      <c r="AK80" s="100"/>
      <c r="AL80" s="100">
        <v>5</v>
      </c>
      <c r="AM80" s="100">
        <v>20</v>
      </c>
      <c r="AN80" s="97">
        <v>7.5999999999999998E-2</v>
      </c>
      <c r="AO80" s="76"/>
    </row>
    <row r="81" spans="1:57" s="102" customFormat="1" ht="20.100000000000001" customHeight="1" x14ac:dyDescent="0.25">
      <c r="A81" s="75">
        <v>13</v>
      </c>
      <c r="B81" s="93" t="s">
        <v>193</v>
      </c>
      <c r="C81" s="120" t="s">
        <v>194</v>
      </c>
      <c r="D81" s="95" t="s">
        <v>29</v>
      </c>
      <c r="E81" s="103" t="s">
        <v>94</v>
      </c>
      <c r="F81" s="96">
        <v>86</v>
      </c>
      <c r="G81" s="75">
        <v>22</v>
      </c>
      <c r="H81" s="76"/>
      <c r="I81" s="76"/>
      <c r="J81" s="121">
        <v>5</v>
      </c>
      <c r="K81" s="121">
        <f>SUM(H81:J81)</f>
        <v>5</v>
      </c>
      <c r="L81" s="76"/>
      <c r="M81" s="76"/>
      <c r="N81" s="76"/>
      <c r="O81" s="76"/>
      <c r="P81" s="111"/>
      <c r="Q81" s="111"/>
      <c r="R81" s="76">
        <v>251</v>
      </c>
      <c r="S81" s="98">
        <f>SUM(P81:R81)</f>
        <v>251</v>
      </c>
      <c r="T81" s="76"/>
      <c r="U81" s="76"/>
      <c r="V81" s="97"/>
      <c r="W81" s="98">
        <f>SUM(T81:V81)</f>
        <v>0</v>
      </c>
      <c r="X81" s="98"/>
      <c r="Y81" s="98"/>
      <c r="Z81" s="98"/>
      <c r="AA81" s="98"/>
      <c r="AB81" s="82">
        <f>H81+L81+P81+T81+X81</f>
        <v>0</v>
      </c>
      <c r="AC81" s="82">
        <f>I81+M81+Q81+U81+Y81</f>
        <v>0</v>
      </c>
      <c r="AD81" s="82">
        <f>J81+N81+R81+V81+Z81</f>
        <v>256</v>
      </c>
      <c r="AE81" s="84">
        <f t="shared" si="22"/>
        <v>256</v>
      </c>
      <c r="AF81" s="99">
        <f t="shared" si="23"/>
        <v>6.4000000000000001E-2</v>
      </c>
      <c r="AG81" s="99">
        <f t="shared" si="24"/>
        <v>1.9456000000000001E-2</v>
      </c>
      <c r="AH81" s="76"/>
      <c r="AI81" s="76"/>
      <c r="AJ81" s="76"/>
      <c r="AK81" s="100"/>
      <c r="AL81" s="100">
        <v>5</v>
      </c>
      <c r="AM81" s="100">
        <v>20</v>
      </c>
      <c r="AN81" s="97">
        <v>7.5999999999999998E-2</v>
      </c>
      <c r="AO81" s="76"/>
    </row>
    <row r="82" spans="1:57" s="102" customFormat="1" ht="20.100000000000001" customHeight="1" x14ac:dyDescent="0.25">
      <c r="A82" s="75">
        <v>14</v>
      </c>
      <c r="B82" s="93" t="s">
        <v>193</v>
      </c>
      <c r="C82" s="120" t="s">
        <v>194</v>
      </c>
      <c r="D82" s="95" t="s">
        <v>29</v>
      </c>
      <c r="E82" s="103" t="s">
        <v>137</v>
      </c>
      <c r="F82" s="96">
        <v>85</v>
      </c>
      <c r="G82" s="75">
        <v>61</v>
      </c>
      <c r="H82" s="76"/>
      <c r="I82" s="76"/>
      <c r="J82" s="76"/>
      <c r="K82" s="76"/>
      <c r="L82" s="76"/>
      <c r="M82" s="76"/>
      <c r="N82" s="76"/>
      <c r="O82" s="76"/>
      <c r="P82" s="111"/>
      <c r="Q82" s="111"/>
      <c r="R82" s="111"/>
      <c r="S82" s="77"/>
      <c r="T82" s="76"/>
      <c r="U82" s="76"/>
      <c r="V82" s="97">
        <v>1930</v>
      </c>
      <c r="W82" s="98">
        <f>SUM(T82:V82)</f>
        <v>1930</v>
      </c>
      <c r="X82" s="98"/>
      <c r="Y82" s="98"/>
      <c r="Z82" s="98"/>
      <c r="AA82" s="98"/>
      <c r="AB82" s="82">
        <f>P82+T82</f>
        <v>0</v>
      </c>
      <c r="AC82" s="82">
        <f>Q82+U82</f>
        <v>0</v>
      </c>
      <c r="AD82" s="83">
        <f>R82+V82</f>
        <v>1930</v>
      </c>
      <c r="AE82" s="84">
        <f t="shared" si="22"/>
        <v>1930</v>
      </c>
      <c r="AF82" s="99">
        <f t="shared" si="23"/>
        <v>0.48249999999999998</v>
      </c>
      <c r="AG82" s="99">
        <f t="shared" si="24"/>
        <v>0.14668</v>
      </c>
      <c r="AH82" s="76"/>
      <c r="AI82" s="76"/>
      <c r="AJ82" s="76"/>
      <c r="AK82" s="100"/>
      <c r="AL82" s="100">
        <v>5</v>
      </c>
      <c r="AM82" s="100">
        <v>20</v>
      </c>
      <c r="AN82" s="97">
        <v>7.5999999999999998E-2</v>
      </c>
      <c r="AO82" s="76"/>
    </row>
    <row r="83" spans="1:57" s="102" customFormat="1" ht="20.100000000000001" customHeight="1" x14ac:dyDescent="0.25">
      <c r="A83" s="75">
        <v>15</v>
      </c>
      <c r="B83" s="93" t="s">
        <v>193</v>
      </c>
      <c r="C83" s="120" t="s">
        <v>194</v>
      </c>
      <c r="D83" s="95" t="s">
        <v>29</v>
      </c>
      <c r="E83" s="103" t="s">
        <v>94</v>
      </c>
      <c r="F83" s="96">
        <v>85</v>
      </c>
      <c r="G83" s="75">
        <v>22</v>
      </c>
      <c r="H83" s="76"/>
      <c r="I83" s="76"/>
      <c r="J83" s="121"/>
      <c r="K83" s="121"/>
      <c r="L83" s="76"/>
      <c r="M83" s="76"/>
      <c r="N83" s="76"/>
      <c r="O83" s="76"/>
      <c r="P83" s="111"/>
      <c r="Q83" s="111"/>
      <c r="R83" s="76">
        <v>1900</v>
      </c>
      <c r="S83" s="98">
        <f>SUM(P83:R83)</f>
        <v>1900</v>
      </c>
      <c r="T83" s="76"/>
      <c r="U83" s="76"/>
      <c r="V83" s="97"/>
      <c r="W83" s="98"/>
      <c r="X83" s="98"/>
      <c r="Y83" s="98"/>
      <c r="Z83" s="98"/>
      <c r="AA83" s="98"/>
      <c r="AB83" s="82">
        <f>H83+L83+P83+T83+X83</f>
        <v>0</v>
      </c>
      <c r="AC83" s="82">
        <f>I83+M83+Q83+U83+Y83</f>
        <v>0</v>
      </c>
      <c r="AD83" s="82">
        <f>J83+N83+R83+V83+Z83</f>
        <v>1900</v>
      </c>
      <c r="AE83" s="84">
        <f t="shared" si="22"/>
        <v>1900</v>
      </c>
      <c r="AF83" s="99">
        <f t="shared" si="23"/>
        <v>0.47499999999999998</v>
      </c>
      <c r="AG83" s="99">
        <f t="shared" si="24"/>
        <v>0.1444</v>
      </c>
      <c r="AH83" s="76"/>
      <c r="AI83" s="76"/>
      <c r="AJ83" s="76"/>
      <c r="AK83" s="100"/>
      <c r="AL83" s="100">
        <v>5</v>
      </c>
      <c r="AM83" s="100">
        <v>20</v>
      </c>
      <c r="AN83" s="97">
        <v>7.5999999999999998E-2</v>
      </c>
      <c r="AO83" s="76"/>
      <c r="AP83" s="104"/>
    </row>
    <row r="84" spans="1:57" s="102" customFormat="1" ht="20.100000000000001" customHeight="1" x14ac:dyDescent="0.25">
      <c r="A84" s="75">
        <v>16</v>
      </c>
      <c r="B84" s="93" t="s">
        <v>193</v>
      </c>
      <c r="C84" s="120" t="s">
        <v>194</v>
      </c>
      <c r="D84" s="95" t="s">
        <v>29</v>
      </c>
      <c r="E84" s="96" t="s">
        <v>95</v>
      </c>
      <c r="F84" s="96">
        <v>83</v>
      </c>
      <c r="G84" s="75">
        <v>61</v>
      </c>
      <c r="H84" s="76"/>
      <c r="I84" s="76"/>
      <c r="J84" s="76"/>
      <c r="K84" s="76"/>
      <c r="L84" s="76"/>
      <c r="M84" s="76"/>
      <c r="N84" s="76"/>
      <c r="O84" s="76"/>
      <c r="P84" s="111"/>
      <c r="Q84" s="111"/>
      <c r="R84" s="111"/>
      <c r="S84" s="77"/>
      <c r="T84" s="76"/>
      <c r="U84" s="76"/>
      <c r="V84" s="97">
        <v>2080</v>
      </c>
      <c r="W84" s="98">
        <f>SUM(T84:V84)</f>
        <v>2080</v>
      </c>
      <c r="X84" s="98"/>
      <c r="Y84" s="98"/>
      <c r="Z84" s="98"/>
      <c r="AA84" s="98"/>
      <c r="AB84" s="82">
        <f t="shared" ref="AB84:AD86" si="27">P84+T84</f>
        <v>0</v>
      </c>
      <c r="AC84" s="82">
        <f t="shared" si="27"/>
        <v>0</v>
      </c>
      <c r="AD84" s="83">
        <f t="shared" si="27"/>
        <v>2080</v>
      </c>
      <c r="AE84" s="84">
        <f t="shared" si="22"/>
        <v>2080</v>
      </c>
      <c r="AF84" s="99">
        <f t="shared" si="23"/>
        <v>0.52</v>
      </c>
      <c r="AG84" s="99">
        <f t="shared" si="24"/>
        <v>0.15807999999999997</v>
      </c>
      <c r="AH84" s="76"/>
      <c r="AI84" s="76"/>
      <c r="AJ84" s="76"/>
      <c r="AK84" s="100"/>
      <c r="AL84" s="100">
        <v>5</v>
      </c>
      <c r="AM84" s="100">
        <v>20</v>
      </c>
      <c r="AN84" s="97">
        <v>7.5999999999999998E-2</v>
      </c>
      <c r="AO84" s="76"/>
    </row>
    <row r="85" spans="1:57" s="102" customFormat="1" ht="20.100000000000001" customHeight="1" x14ac:dyDescent="0.25">
      <c r="A85" s="75">
        <v>17</v>
      </c>
      <c r="B85" s="93" t="s">
        <v>193</v>
      </c>
      <c r="C85" s="120" t="s">
        <v>194</v>
      </c>
      <c r="D85" s="95" t="s">
        <v>29</v>
      </c>
      <c r="E85" s="96">
        <v>1</v>
      </c>
      <c r="F85" s="96">
        <v>82</v>
      </c>
      <c r="G85" s="75">
        <v>61</v>
      </c>
      <c r="H85" s="76"/>
      <c r="I85" s="76"/>
      <c r="J85" s="76"/>
      <c r="K85" s="76"/>
      <c r="L85" s="76"/>
      <c r="M85" s="76"/>
      <c r="N85" s="76"/>
      <c r="O85" s="76"/>
      <c r="P85" s="111"/>
      <c r="Q85" s="111"/>
      <c r="R85" s="111"/>
      <c r="S85" s="77"/>
      <c r="T85" s="76"/>
      <c r="U85" s="76"/>
      <c r="V85" s="97">
        <v>1250</v>
      </c>
      <c r="W85" s="98">
        <f>SUM(T85:V85)</f>
        <v>1250</v>
      </c>
      <c r="X85" s="98"/>
      <c r="Y85" s="98"/>
      <c r="Z85" s="98"/>
      <c r="AA85" s="98"/>
      <c r="AB85" s="82">
        <f t="shared" si="27"/>
        <v>0</v>
      </c>
      <c r="AC85" s="82">
        <f t="shared" si="27"/>
        <v>0</v>
      </c>
      <c r="AD85" s="83">
        <f t="shared" si="27"/>
        <v>1250</v>
      </c>
      <c r="AE85" s="84">
        <f t="shared" si="22"/>
        <v>1250</v>
      </c>
      <c r="AF85" s="99">
        <f t="shared" si="23"/>
        <v>0.3125</v>
      </c>
      <c r="AG85" s="99">
        <f t="shared" si="24"/>
        <v>9.5000000000000001E-2</v>
      </c>
      <c r="AH85" s="76"/>
      <c r="AI85" s="76"/>
      <c r="AJ85" s="76"/>
      <c r="AK85" s="100"/>
      <c r="AL85" s="100">
        <v>5</v>
      </c>
      <c r="AM85" s="100">
        <v>20</v>
      </c>
      <c r="AN85" s="97">
        <v>7.5999999999999998E-2</v>
      </c>
      <c r="AO85" s="76"/>
    </row>
    <row r="86" spans="1:57" s="102" customFormat="1" ht="20.100000000000001" customHeight="1" x14ac:dyDescent="0.25">
      <c r="A86" s="75">
        <v>18</v>
      </c>
      <c r="B86" s="93" t="s">
        <v>193</v>
      </c>
      <c r="C86" s="120" t="s">
        <v>194</v>
      </c>
      <c r="D86" s="95" t="s">
        <v>29</v>
      </c>
      <c r="E86" s="96">
        <v>1</v>
      </c>
      <c r="F86" s="96">
        <v>81</v>
      </c>
      <c r="G86" s="75">
        <v>61</v>
      </c>
      <c r="H86" s="76"/>
      <c r="I86" s="76"/>
      <c r="J86" s="76"/>
      <c r="K86" s="76"/>
      <c r="L86" s="76"/>
      <c r="M86" s="76"/>
      <c r="N86" s="76"/>
      <c r="O86" s="76"/>
      <c r="P86" s="111"/>
      <c r="Q86" s="111"/>
      <c r="R86" s="111"/>
      <c r="S86" s="77"/>
      <c r="T86" s="76"/>
      <c r="U86" s="76"/>
      <c r="V86" s="97">
        <v>1960</v>
      </c>
      <c r="W86" s="98">
        <f>SUM(T86:V86)</f>
        <v>1960</v>
      </c>
      <c r="X86" s="98"/>
      <c r="Y86" s="98"/>
      <c r="Z86" s="98"/>
      <c r="AA86" s="98"/>
      <c r="AB86" s="82">
        <f t="shared" si="27"/>
        <v>0</v>
      </c>
      <c r="AC86" s="82">
        <f t="shared" si="27"/>
        <v>0</v>
      </c>
      <c r="AD86" s="83">
        <f t="shared" si="27"/>
        <v>1960</v>
      </c>
      <c r="AE86" s="84">
        <f t="shared" si="22"/>
        <v>1960</v>
      </c>
      <c r="AF86" s="99">
        <f t="shared" si="23"/>
        <v>0.49</v>
      </c>
      <c r="AG86" s="99">
        <f t="shared" si="24"/>
        <v>0.14896000000000001</v>
      </c>
      <c r="AH86" s="76"/>
      <c r="AI86" s="76"/>
      <c r="AJ86" s="76"/>
      <c r="AK86" s="100"/>
      <c r="AL86" s="100">
        <v>5</v>
      </c>
      <c r="AM86" s="100">
        <v>20</v>
      </c>
      <c r="AN86" s="97">
        <v>7.5999999999999998E-2</v>
      </c>
      <c r="AO86" s="76"/>
    </row>
    <row r="87" spans="1:57" s="102" customFormat="1" ht="20.100000000000001" customHeight="1" x14ac:dyDescent="0.25">
      <c r="A87" s="75">
        <v>19</v>
      </c>
      <c r="B87" s="93" t="s">
        <v>193</v>
      </c>
      <c r="C87" s="122" t="s">
        <v>194</v>
      </c>
      <c r="D87" s="103" t="s">
        <v>29</v>
      </c>
      <c r="E87" s="103">
        <v>12</v>
      </c>
      <c r="F87" s="103">
        <v>80</v>
      </c>
      <c r="G87" s="103">
        <v>61</v>
      </c>
      <c r="H87" s="97"/>
      <c r="I87" s="97"/>
      <c r="J87" s="106"/>
      <c r="K87" s="106"/>
      <c r="L87" s="97"/>
      <c r="M87" s="97"/>
      <c r="N87" s="97"/>
      <c r="O87" s="97"/>
      <c r="P87" s="107"/>
      <c r="Q87" s="107"/>
      <c r="R87" s="97"/>
      <c r="S87" s="108"/>
      <c r="T87" s="97"/>
      <c r="U87" s="97"/>
      <c r="V87" s="97">
        <v>930</v>
      </c>
      <c r="W87" s="97">
        <f>V87</f>
        <v>930</v>
      </c>
      <c r="X87" s="108"/>
      <c r="Y87" s="108"/>
      <c r="Z87" s="108"/>
      <c r="AA87" s="108"/>
      <c r="AB87" s="82">
        <f>H87+L87+P87+T87+X87</f>
        <v>0</v>
      </c>
      <c r="AC87" s="82">
        <f>I87+M87+Q87+U87+Y87</f>
        <v>0</v>
      </c>
      <c r="AD87" s="82">
        <f>J87+N87+R87+V87+Z87</f>
        <v>930</v>
      </c>
      <c r="AE87" s="84">
        <f t="shared" si="22"/>
        <v>930</v>
      </c>
      <c r="AF87" s="99">
        <f t="shared" si="23"/>
        <v>0.23250000000000001</v>
      </c>
      <c r="AG87" s="99">
        <f t="shared" si="24"/>
        <v>7.0679999999999993E-2</v>
      </c>
      <c r="AH87" s="97"/>
      <c r="AI87" s="97"/>
      <c r="AJ87" s="97"/>
      <c r="AK87" s="108"/>
      <c r="AL87" s="123">
        <v>5</v>
      </c>
      <c r="AM87" s="123">
        <v>20</v>
      </c>
      <c r="AN87" s="124">
        <v>7.5999999999999998E-2</v>
      </c>
      <c r="AO87" s="97"/>
      <c r="AP87" s="109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</row>
    <row r="88" spans="1:57" s="102" customFormat="1" ht="20.100000000000001" customHeight="1" x14ac:dyDescent="0.25">
      <c r="A88" s="75">
        <v>20</v>
      </c>
      <c r="B88" s="93" t="s">
        <v>193</v>
      </c>
      <c r="C88" s="120" t="s">
        <v>194</v>
      </c>
      <c r="D88" s="95" t="s">
        <v>29</v>
      </c>
      <c r="E88" s="96" t="s">
        <v>51</v>
      </c>
      <c r="F88" s="96">
        <v>80</v>
      </c>
      <c r="G88" s="75">
        <v>61</v>
      </c>
      <c r="H88" s="76"/>
      <c r="I88" s="76"/>
      <c r="J88" s="76"/>
      <c r="K88" s="76"/>
      <c r="L88" s="76"/>
      <c r="M88" s="76"/>
      <c r="N88" s="76"/>
      <c r="O88" s="76"/>
      <c r="P88" s="111"/>
      <c r="Q88" s="111"/>
      <c r="R88" s="111"/>
      <c r="S88" s="77"/>
      <c r="T88" s="76"/>
      <c r="U88" s="76"/>
      <c r="V88" s="97">
        <v>1940</v>
      </c>
      <c r="W88" s="98">
        <f>SUM(T88:V88)</f>
        <v>1940</v>
      </c>
      <c r="X88" s="98"/>
      <c r="Y88" s="98"/>
      <c r="Z88" s="98"/>
      <c r="AA88" s="98"/>
      <c r="AB88" s="82">
        <f t="shared" ref="AB88:AD89" si="28">P88+T88</f>
        <v>0</v>
      </c>
      <c r="AC88" s="82">
        <f t="shared" si="28"/>
        <v>0</v>
      </c>
      <c r="AD88" s="83">
        <f t="shared" si="28"/>
        <v>1940</v>
      </c>
      <c r="AE88" s="84">
        <f t="shared" si="22"/>
        <v>1940</v>
      </c>
      <c r="AF88" s="99">
        <f t="shared" si="23"/>
        <v>0.48499999999999999</v>
      </c>
      <c r="AG88" s="99">
        <f t="shared" si="24"/>
        <v>0.14743999999999999</v>
      </c>
      <c r="AH88" s="76"/>
      <c r="AI88" s="76"/>
      <c r="AJ88" s="76"/>
      <c r="AK88" s="100"/>
      <c r="AL88" s="100">
        <v>5</v>
      </c>
      <c r="AM88" s="100">
        <v>20</v>
      </c>
      <c r="AN88" s="97">
        <v>7.5999999999999998E-2</v>
      </c>
      <c r="AO88" s="76"/>
    </row>
    <row r="89" spans="1:57" s="102" customFormat="1" ht="20.100000000000001" customHeight="1" x14ac:dyDescent="0.25">
      <c r="A89" s="75">
        <v>21</v>
      </c>
      <c r="B89" s="93" t="s">
        <v>193</v>
      </c>
      <c r="C89" s="120" t="s">
        <v>194</v>
      </c>
      <c r="D89" s="95" t="s">
        <v>29</v>
      </c>
      <c r="E89" s="103" t="s">
        <v>40</v>
      </c>
      <c r="F89" s="96">
        <v>80</v>
      </c>
      <c r="G89" s="75">
        <v>61</v>
      </c>
      <c r="H89" s="76"/>
      <c r="I89" s="76"/>
      <c r="J89" s="76"/>
      <c r="K89" s="76"/>
      <c r="L89" s="76"/>
      <c r="M89" s="76"/>
      <c r="N89" s="76"/>
      <c r="O89" s="76"/>
      <c r="P89" s="111"/>
      <c r="Q89" s="111"/>
      <c r="R89" s="111"/>
      <c r="S89" s="77"/>
      <c r="T89" s="76"/>
      <c r="U89" s="76"/>
      <c r="V89" s="97">
        <v>1910</v>
      </c>
      <c r="W89" s="98">
        <f>SUM(T89:V89)</f>
        <v>1910</v>
      </c>
      <c r="X89" s="98"/>
      <c r="Y89" s="98"/>
      <c r="Z89" s="98"/>
      <c r="AA89" s="98"/>
      <c r="AB89" s="82">
        <f t="shared" si="28"/>
        <v>0</v>
      </c>
      <c r="AC89" s="82">
        <f t="shared" si="28"/>
        <v>0</v>
      </c>
      <c r="AD89" s="83">
        <f t="shared" si="28"/>
        <v>1910</v>
      </c>
      <c r="AE89" s="84">
        <f t="shared" si="22"/>
        <v>1910</v>
      </c>
      <c r="AF89" s="99">
        <f t="shared" si="23"/>
        <v>0.47749999999999998</v>
      </c>
      <c r="AG89" s="99">
        <f t="shared" si="24"/>
        <v>0.14515999999999998</v>
      </c>
      <c r="AH89" s="76"/>
      <c r="AI89" s="76"/>
      <c r="AJ89" s="76"/>
      <c r="AK89" s="100"/>
      <c r="AL89" s="100">
        <v>5</v>
      </c>
      <c r="AM89" s="100">
        <v>20</v>
      </c>
      <c r="AN89" s="97">
        <v>7.5999999999999998E-2</v>
      </c>
      <c r="AO89" s="76"/>
    </row>
    <row r="90" spans="1:57" s="102" customFormat="1" ht="20.100000000000001" customHeight="1" x14ac:dyDescent="0.25">
      <c r="A90" s="75">
        <v>22</v>
      </c>
      <c r="B90" s="93" t="s">
        <v>193</v>
      </c>
      <c r="C90" s="120" t="s">
        <v>194</v>
      </c>
      <c r="D90" s="95" t="s">
        <v>29</v>
      </c>
      <c r="E90" s="103" t="s">
        <v>70</v>
      </c>
      <c r="F90" s="96">
        <v>80</v>
      </c>
      <c r="G90" s="75">
        <v>61</v>
      </c>
      <c r="H90" s="76"/>
      <c r="I90" s="76"/>
      <c r="J90" s="121"/>
      <c r="K90" s="121"/>
      <c r="L90" s="76"/>
      <c r="M90" s="76"/>
      <c r="N90" s="76"/>
      <c r="O90" s="76"/>
      <c r="P90" s="111"/>
      <c r="Q90" s="111"/>
      <c r="R90" s="76">
        <v>1910</v>
      </c>
      <c r="S90" s="98">
        <f>SUM(P90:R90)</f>
        <v>1910</v>
      </c>
      <c r="T90" s="76"/>
      <c r="U90" s="76"/>
      <c r="V90" s="97"/>
      <c r="W90" s="98"/>
      <c r="X90" s="98"/>
      <c r="Y90" s="98"/>
      <c r="Z90" s="98"/>
      <c r="AA90" s="98"/>
      <c r="AB90" s="82">
        <f t="shared" ref="AB90:AD91" si="29">H90+L90+P90+T90+X90</f>
        <v>0</v>
      </c>
      <c r="AC90" s="82">
        <f t="shared" si="29"/>
        <v>0</v>
      </c>
      <c r="AD90" s="82">
        <f t="shared" si="29"/>
        <v>1910</v>
      </c>
      <c r="AE90" s="84">
        <f t="shared" si="22"/>
        <v>1910</v>
      </c>
      <c r="AF90" s="99">
        <f t="shared" si="23"/>
        <v>0.47749999999999998</v>
      </c>
      <c r="AG90" s="99">
        <f t="shared" si="24"/>
        <v>0.14515999999999998</v>
      </c>
      <c r="AH90" s="76"/>
      <c r="AI90" s="76"/>
      <c r="AJ90" s="76"/>
      <c r="AK90" s="100"/>
      <c r="AL90" s="100">
        <v>5</v>
      </c>
      <c r="AM90" s="100">
        <v>20</v>
      </c>
      <c r="AN90" s="97">
        <v>7.5999999999999998E-2</v>
      </c>
      <c r="AO90" s="76"/>
      <c r="AP90" s="104"/>
    </row>
    <row r="91" spans="1:57" s="102" customFormat="1" ht="20.100000000000001" customHeight="1" x14ac:dyDescent="0.25">
      <c r="A91" s="75">
        <v>23</v>
      </c>
      <c r="B91" s="93" t="s">
        <v>193</v>
      </c>
      <c r="C91" s="120" t="s">
        <v>194</v>
      </c>
      <c r="D91" s="95" t="s">
        <v>29</v>
      </c>
      <c r="E91" s="103" t="s">
        <v>87</v>
      </c>
      <c r="F91" s="96">
        <v>80</v>
      </c>
      <c r="G91" s="75">
        <v>61</v>
      </c>
      <c r="H91" s="76"/>
      <c r="I91" s="76"/>
      <c r="J91" s="121"/>
      <c r="K91" s="121"/>
      <c r="L91" s="76"/>
      <c r="M91" s="76"/>
      <c r="N91" s="76"/>
      <c r="O91" s="76"/>
      <c r="P91" s="111"/>
      <c r="Q91" s="111"/>
      <c r="R91" s="76">
        <v>1960</v>
      </c>
      <c r="S91" s="98">
        <f>SUM(P91:R91)</f>
        <v>1960</v>
      </c>
      <c r="T91" s="76"/>
      <c r="U91" s="76"/>
      <c r="V91" s="97"/>
      <c r="W91" s="98"/>
      <c r="X91" s="98"/>
      <c r="Y91" s="98"/>
      <c r="Z91" s="98"/>
      <c r="AA91" s="98"/>
      <c r="AB91" s="82">
        <f t="shared" si="29"/>
        <v>0</v>
      </c>
      <c r="AC91" s="82">
        <f t="shared" si="29"/>
        <v>0</v>
      </c>
      <c r="AD91" s="82">
        <f t="shared" si="29"/>
        <v>1960</v>
      </c>
      <c r="AE91" s="84">
        <f t="shared" si="22"/>
        <v>1960</v>
      </c>
      <c r="AF91" s="99">
        <f t="shared" si="23"/>
        <v>0.49</v>
      </c>
      <c r="AG91" s="99">
        <f t="shared" si="24"/>
        <v>0.14896000000000001</v>
      </c>
      <c r="AH91" s="76"/>
      <c r="AI91" s="76"/>
      <c r="AJ91" s="76"/>
      <c r="AK91" s="100"/>
      <c r="AL91" s="100">
        <v>5</v>
      </c>
      <c r="AM91" s="100">
        <v>20</v>
      </c>
      <c r="AN91" s="97">
        <v>7.5999999999999998E-2</v>
      </c>
      <c r="AO91" s="76"/>
      <c r="AP91" s="104"/>
    </row>
    <row r="92" spans="1:57" s="102" customFormat="1" ht="20.100000000000001" customHeight="1" x14ac:dyDescent="0.25">
      <c r="A92" s="75">
        <v>24</v>
      </c>
      <c r="B92" s="93" t="s">
        <v>193</v>
      </c>
      <c r="C92" s="120" t="s">
        <v>194</v>
      </c>
      <c r="D92" s="95" t="s">
        <v>29</v>
      </c>
      <c r="E92" s="103" t="s">
        <v>185</v>
      </c>
      <c r="F92" s="96">
        <v>80</v>
      </c>
      <c r="G92" s="75">
        <v>61</v>
      </c>
      <c r="H92" s="76"/>
      <c r="I92" s="76"/>
      <c r="J92" s="76"/>
      <c r="K92" s="76"/>
      <c r="L92" s="76"/>
      <c r="M92" s="76"/>
      <c r="N92" s="76"/>
      <c r="O92" s="76"/>
      <c r="P92" s="111"/>
      <c r="Q92" s="111"/>
      <c r="R92" s="111"/>
      <c r="S92" s="77"/>
      <c r="T92" s="76"/>
      <c r="U92" s="76"/>
      <c r="V92" s="97">
        <v>910</v>
      </c>
      <c r="W92" s="98">
        <f>SUM(T92:V92)</f>
        <v>910</v>
      </c>
      <c r="X92" s="98"/>
      <c r="Y92" s="98"/>
      <c r="Z92" s="98"/>
      <c r="AA92" s="98"/>
      <c r="AB92" s="82">
        <f t="shared" ref="AB92:AD93" si="30">P92+T92</f>
        <v>0</v>
      </c>
      <c r="AC92" s="82">
        <f t="shared" si="30"/>
        <v>0</v>
      </c>
      <c r="AD92" s="83">
        <f t="shared" si="30"/>
        <v>910</v>
      </c>
      <c r="AE92" s="84">
        <f t="shared" si="22"/>
        <v>910</v>
      </c>
      <c r="AF92" s="99">
        <f t="shared" si="23"/>
        <v>0.22750000000000001</v>
      </c>
      <c r="AG92" s="99">
        <f t="shared" si="24"/>
        <v>6.9159999999999999E-2</v>
      </c>
      <c r="AH92" s="76"/>
      <c r="AI92" s="76"/>
      <c r="AJ92" s="76"/>
      <c r="AK92" s="100"/>
      <c r="AL92" s="100">
        <v>5</v>
      </c>
      <c r="AM92" s="100">
        <v>20</v>
      </c>
      <c r="AN92" s="97">
        <v>7.5999999999999998E-2</v>
      </c>
      <c r="AO92" s="76"/>
    </row>
    <row r="93" spans="1:57" s="102" customFormat="1" ht="20.100000000000001" customHeight="1" x14ac:dyDescent="0.25">
      <c r="A93" s="75">
        <v>25</v>
      </c>
      <c r="B93" s="93" t="s">
        <v>193</v>
      </c>
      <c r="C93" s="120" t="s">
        <v>194</v>
      </c>
      <c r="D93" s="95" t="s">
        <v>29</v>
      </c>
      <c r="E93" s="96" t="s">
        <v>186</v>
      </c>
      <c r="F93" s="96">
        <v>80</v>
      </c>
      <c r="G93" s="75">
        <v>61</v>
      </c>
      <c r="H93" s="76"/>
      <c r="I93" s="76"/>
      <c r="J93" s="76"/>
      <c r="K93" s="76"/>
      <c r="L93" s="76"/>
      <c r="M93" s="76"/>
      <c r="N93" s="76"/>
      <c r="O93" s="76"/>
      <c r="P93" s="111"/>
      <c r="Q93" s="111"/>
      <c r="R93" s="111"/>
      <c r="S93" s="77"/>
      <c r="T93" s="76"/>
      <c r="U93" s="76"/>
      <c r="V93" s="97">
        <v>970</v>
      </c>
      <c r="W93" s="98">
        <f>SUM(T93:V93)</f>
        <v>970</v>
      </c>
      <c r="X93" s="98"/>
      <c r="Y93" s="98"/>
      <c r="Z93" s="98"/>
      <c r="AA93" s="98"/>
      <c r="AB93" s="82">
        <f t="shared" si="30"/>
        <v>0</v>
      </c>
      <c r="AC93" s="82">
        <f t="shared" si="30"/>
        <v>0</v>
      </c>
      <c r="AD93" s="83">
        <f t="shared" si="30"/>
        <v>970</v>
      </c>
      <c r="AE93" s="84">
        <f t="shared" si="22"/>
        <v>970</v>
      </c>
      <c r="AF93" s="99">
        <f t="shared" si="23"/>
        <v>0.24249999999999999</v>
      </c>
      <c r="AG93" s="99">
        <f t="shared" si="24"/>
        <v>7.3719999999999994E-2</v>
      </c>
      <c r="AH93" s="76"/>
      <c r="AI93" s="76"/>
      <c r="AJ93" s="76"/>
      <c r="AK93" s="100"/>
      <c r="AL93" s="100">
        <v>5</v>
      </c>
      <c r="AM93" s="100">
        <v>20</v>
      </c>
      <c r="AN93" s="97">
        <v>7.5999999999999998E-2</v>
      </c>
      <c r="AO93" s="76"/>
    </row>
    <row r="94" spans="1:57" s="102" customFormat="1" ht="20.100000000000001" customHeight="1" x14ac:dyDescent="0.25">
      <c r="A94" s="75">
        <v>26</v>
      </c>
      <c r="B94" s="93" t="s">
        <v>193</v>
      </c>
      <c r="C94" s="122" t="s">
        <v>194</v>
      </c>
      <c r="D94" s="103" t="s">
        <v>29</v>
      </c>
      <c r="E94" s="103">
        <v>6</v>
      </c>
      <c r="F94" s="103">
        <v>79</v>
      </c>
      <c r="G94" s="103">
        <v>61</v>
      </c>
      <c r="H94" s="97"/>
      <c r="I94" s="97"/>
      <c r="J94" s="106"/>
      <c r="K94" s="106"/>
      <c r="L94" s="97"/>
      <c r="M94" s="97"/>
      <c r="N94" s="97"/>
      <c r="O94" s="97"/>
      <c r="P94" s="107"/>
      <c r="Q94" s="107"/>
      <c r="R94" s="97"/>
      <c r="S94" s="108"/>
      <c r="T94" s="97"/>
      <c r="U94" s="97"/>
      <c r="V94" s="97">
        <v>890</v>
      </c>
      <c r="W94" s="97">
        <f>V94</f>
        <v>890</v>
      </c>
      <c r="X94" s="108"/>
      <c r="Y94" s="108"/>
      <c r="Z94" s="108"/>
      <c r="AA94" s="108"/>
      <c r="AB94" s="82">
        <f t="shared" ref="AB94:AD98" si="31">H94+L94+P94+T94+X94</f>
        <v>0</v>
      </c>
      <c r="AC94" s="82">
        <f t="shared" si="31"/>
        <v>0</v>
      </c>
      <c r="AD94" s="82">
        <f t="shared" si="31"/>
        <v>890</v>
      </c>
      <c r="AE94" s="84">
        <f t="shared" si="22"/>
        <v>890</v>
      </c>
      <c r="AF94" s="99">
        <f t="shared" si="23"/>
        <v>0.2225</v>
      </c>
      <c r="AG94" s="99">
        <f t="shared" si="24"/>
        <v>6.7640000000000006E-2</v>
      </c>
      <c r="AH94" s="97"/>
      <c r="AI94" s="97"/>
      <c r="AJ94" s="97"/>
      <c r="AK94" s="108"/>
      <c r="AL94" s="123">
        <v>5</v>
      </c>
      <c r="AM94" s="123">
        <v>20</v>
      </c>
      <c r="AN94" s="124">
        <v>7.5999999999999998E-2</v>
      </c>
      <c r="AO94" s="97"/>
      <c r="AP94" s="109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</row>
    <row r="95" spans="1:57" s="102" customFormat="1" ht="20.100000000000001" customHeight="1" x14ac:dyDescent="0.25">
      <c r="A95" s="75">
        <v>27</v>
      </c>
      <c r="B95" s="93" t="s">
        <v>193</v>
      </c>
      <c r="C95" s="122" t="s">
        <v>194</v>
      </c>
      <c r="D95" s="103" t="s">
        <v>29</v>
      </c>
      <c r="E95" s="103">
        <v>8</v>
      </c>
      <c r="F95" s="103">
        <v>79</v>
      </c>
      <c r="G95" s="103">
        <v>61</v>
      </c>
      <c r="H95" s="97"/>
      <c r="I95" s="97"/>
      <c r="J95" s="106"/>
      <c r="K95" s="106"/>
      <c r="L95" s="97"/>
      <c r="M95" s="97"/>
      <c r="N95" s="97"/>
      <c r="O95" s="97"/>
      <c r="P95" s="107"/>
      <c r="Q95" s="107"/>
      <c r="R95" s="97"/>
      <c r="S95" s="108"/>
      <c r="T95" s="97"/>
      <c r="U95" s="97"/>
      <c r="V95" s="97">
        <v>1830</v>
      </c>
      <c r="W95" s="97">
        <f>V95</f>
        <v>1830</v>
      </c>
      <c r="X95" s="108"/>
      <c r="Y95" s="108"/>
      <c r="Z95" s="108"/>
      <c r="AA95" s="108"/>
      <c r="AB95" s="82">
        <f t="shared" si="31"/>
        <v>0</v>
      </c>
      <c r="AC95" s="82">
        <f t="shared" si="31"/>
        <v>0</v>
      </c>
      <c r="AD95" s="82">
        <f t="shared" si="31"/>
        <v>1830</v>
      </c>
      <c r="AE95" s="84">
        <f t="shared" si="22"/>
        <v>1830</v>
      </c>
      <c r="AF95" s="99">
        <f t="shared" si="23"/>
        <v>0.45750000000000002</v>
      </c>
      <c r="AG95" s="99">
        <f t="shared" si="24"/>
        <v>0.13907999999999998</v>
      </c>
      <c r="AH95" s="97"/>
      <c r="AI95" s="97"/>
      <c r="AJ95" s="97"/>
      <c r="AK95" s="108"/>
      <c r="AL95" s="123">
        <v>5</v>
      </c>
      <c r="AM95" s="123">
        <v>20</v>
      </c>
      <c r="AN95" s="124">
        <v>7.5999999999999998E-2</v>
      </c>
      <c r="AO95" s="97"/>
      <c r="AP95" s="109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</row>
    <row r="96" spans="1:57" s="102" customFormat="1" ht="20.100000000000001" customHeight="1" x14ac:dyDescent="0.25">
      <c r="A96" s="75">
        <v>28</v>
      </c>
      <c r="B96" s="93" t="s">
        <v>193</v>
      </c>
      <c r="C96" s="120" t="s">
        <v>194</v>
      </c>
      <c r="D96" s="95" t="s">
        <v>29</v>
      </c>
      <c r="E96" s="103" t="s">
        <v>187</v>
      </c>
      <c r="F96" s="96">
        <v>79</v>
      </c>
      <c r="G96" s="75">
        <v>61</v>
      </c>
      <c r="H96" s="76"/>
      <c r="I96" s="76"/>
      <c r="J96" s="121"/>
      <c r="K96" s="121"/>
      <c r="L96" s="76"/>
      <c r="M96" s="76"/>
      <c r="N96" s="76"/>
      <c r="O96" s="76"/>
      <c r="P96" s="111"/>
      <c r="Q96" s="111"/>
      <c r="R96" s="76">
        <v>1940</v>
      </c>
      <c r="S96" s="98">
        <f>SUM(P96:R96)</f>
        <v>1940</v>
      </c>
      <c r="T96" s="76"/>
      <c r="U96" s="76"/>
      <c r="V96" s="97"/>
      <c r="W96" s="98"/>
      <c r="X96" s="98"/>
      <c r="Y96" s="98"/>
      <c r="Z96" s="98"/>
      <c r="AA96" s="98"/>
      <c r="AB96" s="82">
        <f t="shared" si="31"/>
        <v>0</v>
      </c>
      <c r="AC96" s="82">
        <f t="shared" si="31"/>
        <v>0</v>
      </c>
      <c r="AD96" s="82">
        <f t="shared" si="31"/>
        <v>1940</v>
      </c>
      <c r="AE96" s="84">
        <f t="shared" si="22"/>
        <v>1940</v>
      </c>
      <c r="AF96" s="99">
        <f t="shared" si="23"/>
        <v>0.48499999999999999</v>
      </c>
      <c r="AG96" s="99">
        <f t="shared" si="24"/>
        <v>0.14743999999999999</v>
      </c>
      <c r="AH96" s="76"/>
      <c r="AI96" s="76"/>
      <c r="AJ96" s="76"/>
      <c r="AK96" s="100"/>
      <c r="AL96" s="100">
        <v>5</v>
      </c>
      <c r="AM96" s="100">
        <v>20</v>
      </c>
      <c r="AN96" s="97">
        <v>7.5999999999999998E-2</v>
      </c>
      <c r="AO96" s="76"/>
      <c r="AP96" s="104"/>
    </row>
    <row r="97" spans="1:42" s="102" customFormat="1" ht="20.100000000000001" customHeight="1" x14ac:dyDescent="0.25">
      <c r="A97" s="75">
        <v>29</v>
      </c>
      <c r="B97" s="93" t="s">
        <v>193</v>
      </c>
      <c r="C97" s="120" t="s">
        <v>194</v>
      </c>
      <c r="D97" s="95" t="s">
        <v>29</v>
      </c>
      <c r="E97" s="103" t="s">
        <v>188</v>
      </c>
      <c r="F97" s="96">
        <v>79</v>
      </c>
      <c r="G97" s="75">
        <v>61</v>
      </c>
      <c r="H97" s="76"/>
      <c r="I97" s="76"/>
      <c r="J97" s="121"/>
      <c r="K97" s="121"/>
      <c r="L97" s="76"/>
      <c r="M97" s="76"/>
      <c r="N97" s="76"/>
      <c r="O97" s="76"/>
      <c r="P97" s="111"/>
      <c r="Q97" s="111"/>
      <c r="R97" s="76">
        <v>1870</v>
      </c>
      <c r="S97" s="98">
        <f>SUM(P97:R97)</f>
        <v>1870</v>
      </c>
      <c r="T97" s="76"/>
      <c r="U97" s="76"/>
      <c r="V97" s="97"/>
      <c r="W97" s="98"/>
      <c r="X97" s="98"/>
      <c r="Y97" s="98"/>
      <c r="Z97" s="98"/>
      <c r="AA97" s="98"/>
      <c r="AB97" s="82">
        <f t="shared" si="31"/>
        <v>0</v>
      </c>
      <c r="AC97" s="82">
        <f t="shared" si="31"/>
        <v>0</v>
      </c>
      <c r="AD97" s="82">
        <f t="shared" si="31"/>
        <v>1870</v>
      </c>
      <c r="AE97" s="84">
        <f t="shared" si="22"/>
        <v>1870</v>
      </c>
      <c r="AF97" s="99">
        <f t="shared" si="23"/>
        <v>0.46750000000000003</v>
      </c>
      <c r="AG97" s="99">
        <f t="shared" si="24"/>
        <v>0.14212</v>
      </c>
      <c r="AH97" s="76"/>
      <c r="AI97" s="76"/>
      <c r="AJ97" s="76"/>
      <c r="AK97" s="100"/>
      <c r="AL97" s="100">
        <v>5</v>
      </c>
      <c r="AM97" s="100">
        <v>20</v>
      </c>
      <c r="AN97" s="97">
        <v>7.5999999999999998E-2</v>
      </c>
      <c r="AO97" s="76"/>
      <c r="AP97" s="104"/>
    </row>
    <row r="98" spans="1:42" s="102" customFormat="1" ht="20.100000000000001" customHeight="1" x14ac:dyDescent="0.25">
      <c r="A98" s="75">
        <v>30</v>
      </c>
      <c r="B98" s="93" t="s">
        <v>193</v>
      </c>
      <c r="C98" s="120" t="s">
        <v>194</v>
      </c>
      <c r="D98" s="95" t="s">
        <v>29</v>
      </c>
      <c r="E98" s="103" t="s">
        <v>189</v>
      </c>
      <c r="F98" s="96">
        <v>79</v>
      </c>
      <c r="G98" s="75">
        <v>61</v>
      </c>
      <c r="H98" s="76"/>
      <c r="I98" s="76"/>
      <c r="J98" s="121"/>
      <c r="K98" s="121"/>
      <c r="L98" s="76"/>
      <c r="M98" s="76"/>
      <c r="N98" s="76"/>
      <c r="O98" s="76"/>
      <c r="P98" s="111"/>
      <c r="Q98" s="111"/>
      <c r="R98" s="76">
        <v>940</v>
      </c>
      <c r="S98" s="98">
        <f>SUM(P98:R98)</f>
        <v>940</v>
      </c>
      <c r="T98" s="76"/>
      <c r="U98" s="76"/>
      <c r="V98" s="97"/>
      <c r="W98" s="98"/>
      <c r="X98" s="98"/>
      <c r="Y98" s="98"/>
      <c r="Z98" s="98"/>
      <c r="AA98" s="98"/>
      <c r="AB98" s="82">
        <f t="shared" si="31"/>
        <v>0</v>
      </c>
      <c r="AC98" s="82">
        <f t="shared" si="31"/>
        <v>0</v>
      </c>
      <c r="AD98" s="82">
        <f t="shared" si="31"/>
        <v>940</v>
      </c>
      <c r="AE98" s="84">
        <f t="shared" si="22"/>
        <v>940</v>
      </c>
      <c r="AF98" s="99">
        <f t="shared" si="23"/>
        <v>0.23499999999999999</v>
      </c>
      <c r="AG98" s="99">
        <f t="shared" si="24"/>
        <v>7.1440000000000003E-2</v>
      </c>
      <c r="AH98" s="76"/>
      <c r="AI98" s="76"/>
      <c r="AJ98" s="76"/>
      <c r="AK98" s="100"/>
      <c r="AL98" s="100">
        <v>5</v>
      </c>
      <c r="AM98" s="100">
        <v>20</v>
      </c>
      <c r="AN98" s="97">
        <v>7.5999999999999998E-2</v>
      </c>
      <c r="AO98" s="76"/>
      <c r="AP98" s="104"/>
    </row>
    <row r="99" spans="1:42" s="102" customFormat="1" ht="20.100000000000001" customHeight="1" x14ac:dyDescent="0.25">
      <c r="A99" s="75">
        <v>31</v>
      </c>
      <c r="B99" s="93" t="s">
        <v>193</v>
      </c>
      <c r="C99" s="120" t="s">
        <v>194</v>
      </c>
      <c r="D99" s="95" t="s">
        <v>29</v>
      </c>
      <c r="E99" s="103" t="s">
        <v>54</v>
      </c>
      <c r="F99" s="96">
        <v>79</v>
      </c>
      <c r="G99" s="75">
        <v>61</v>
      </c>
      <c r="H99" s="76"/>
      <c r="I99" s="76"/>
      <c r="J99" s="76"/>
      <c r="K99" s="76"/>
      <c r="L99" s="76"/>
      <c r="M99" s="76"/>
      <c r="N99" s="76"/>
      <c r="O99" s="76"/>
      <c r="P99" s="111"/>
      <c r="Q99" s="111"/>
      <c r="R99" s="111"/>
      <c r="S99" s="77"/>
      <c r="T99" s="76"/>
      <c r="U99" s="76"/>
      <c r="V99" s="97">
        <v>1870</v>
      </c>
      <c r="W99" s="98">
        <f>SUM(T99:V99)</f>
        <v>1870</v>
      </c>
      <c r="X99" s="98"/>
      <c r="Y99" s="98"/>
      <c r="Z99" s="98"/>
      <c r="AA99" s="98"/>
      <c r="AB99" s="82">
        <f t="shared" ref="AB99:AD100" si="32">P99+T99</f>
        <v>0</v>
      </c>
      <c r="AC99" s="82">
        <f t="shared" si="32"/>
        <v>0</v>
      </c>
      <c r="AD99" s="83">
        <f t="shared" si="32"/>
        <v>1870</v>
      </c>
      <c r="AE99" s="84">
        <f t="shared" si="22"/>
        <v>1870</v>
      </c>
      <c r="AF99" s="99">
        <f t="shared" si="23"/>
        <v>0.46750000000000003</v>
      </c>
      <c r="AG99" s="99">
        <f t="shared" si="24"/>
        <v>0.14212</v>
      </c>
      <c r="AH99" s="76"/>
      <c r="AI99" s="76"/>
      <c r="AJ99" s="76"/>
      <c r="AK99" s="100"/>
      <c r="AL99" s="100">
        <v>5</v>
      </c>
      <c r="AM99" s="100">
        <v>20</v>
      </c>
      <c r="AN99" s="97">
        <v>7.5999999999999998E-2</v>
      </c>
      <c r="AO99" s="76"/>
    </row>
    <row r="100" spans="1:42" s="102" customFormat="1" ht="20.100000000000001" customHeight="1" x14ac:dyDescent="0.25">
      <c r="A100" s="75">
        <v>32</v>
      </c>
      <c r="B100" s="93" t="s">
        <v>193</v>
      </c>
      <c r="C100" s="120" t="s">
        <v>194</v>
      </c>
      <c r="D100" s="95" t="s">
        <v>29</v>
      </c>
      <c r="E100" s="103" t="s">
        <v>70</v>
      </c>
      <c r="F100" s="96">
        <v>79</v>
      </c>
      <c r="G100" s="75">
        <v>61</v>
      </c>
      <c r="H100" s="76"/>
      <c r="I100" s="76"/>
      <c r="J100" s="76"/>
      <c r="K100" s="76"/>
      <c r="L100" s="76"/>
      <c r="M100" s="76"/>
      <c r="N100" s="76"/>
      <c r="O100" s="76"/>
      <c r="P100" s="111"/>
      <c r="Q100" s="111"/>
      <c r="R100" s="111"/>
      <c r="S100" s="77"/>
      <c r="T100" s="76"/>
      <c r="U100" s="76"/>
      <c r="V100" s="97">
        <v>1870</v>
      </c>
      <c r="W100" s="98">
        <f>SUM(T100:V100)</f>
        <v>1870</v>
      </c>
      <c r="X100" s="98"/>
      <c r="Y100" s="98"/>
      <c r="Z100" s="98"/>
      <c r="AA100" s="98"/>
      <c r="AB100" s="82">
        <f t="shared" si="32"/>
        <v>0</v>
      </c>
      <c r="AC100" s="82">
        <f t="shared" si="32"/>
        <v>0</v>
      </c>
      <c r="AD100" s="83">
        <f t="shared" si="32"/>
        <v>1870</v>
      </c>
      <c r="AE100" s="84">
        <f t="shared" si="22"/>
        <v>1870</v>
      </c>
      <c r="AF100" s="99">
        <f t="shared" si="23"/>
        <v>0.46750000000000003</v>
      </c>
      <c r="AG100" s="99">
        <f t="shared" si="24"/>
        <v>0.14212</v>
      </c>
      <c r="AH100" s="76"/>
      <c r="AI100" s="76"/>
      <c r="AJ100" s="76"/>
      <c r="AK100" s="100"/>
      <c r="AL100" s="100">
        <v>5</v>
      </c>
      <c r="AM100" s="100">
        <v>20</v>
      </c>
      <c r="AN100" s="97">
        <v>7.5999999999999998E-2</v>
      </c>
      <c r="AO100" s="76"/>
    </row>
    <row r="101" spans="1:42" s="102" customFormat="1" ht="20.100000000000001" customHeight="1" x14ac:dyDescent="0.25">
      <c r="A101" s="75">
        <v>33</v>
      </c>
      <c r="B101" s="93" t="s">
        <v>193</v>
      </c>
      <c r="C101" s="120" t="s">
        <v>194</v>
      </c>
      <c r="D101" s="95" t="s">
        <v>29</v>
      </c>
      <c r="E101" s="103" t="s">
        <v>51</v>
      </c>
      <c r="F101" s="96">
        <v>78</v>
      </c>
      <c r="G101" s="75">
        <v>61</v>
      </c>
      <c r="H101" s="76"/>
      <c r="I101" s="76"/>
      <c r="J101" s="121"/>
      <c r="K101" s="121"/>
      <c r="L101" s="76"/>
      <c r="M101" s="76"/>
      <c r="N101" s="76"/>
      <c r="O101" s="76"/>
      <c r="P101" s="111"/>
      <c r="Q101" s="111"/>
      <c r="R101" s="76">
        <v>1920</v>
      </c>
      <c r="S101" s="98">
        <f>SUM(P101:R101)</f>
        <v>1920</v>
      </c>
      <c r="T101" s="76"/>
      <c r="U101" s="76"/>
      <c r="V101" s="97"/>
      <c r="W101" s="98"/>
      <c r="X101" s="98"/>
      <c r="Y101" s="98"/>
      <c r="Z101" s="98"/>
      <c r="AA101" s="98"/>
      <c r="AB101" s="82">
        <f t="shared" ref="AB101:AD102" si="33">H101+L101+P101+T101+X101</f>
        <v>0</v>
      </c>
      <c r="AC101" s="82">
        <f t="shared" si="33"/>
        <v>0</v>
      </c>
      <c r="AD101" s="82">
        <f t="shared" si="33"/>
        <v>1920</v>
      </c>
      <c r="AE101" s="84">
        <f t="shared" si="22"/>
        <v>1920</v>
      </c>
      <c r="AF101" s="99">
        <f t="shared" si="23"/>
        <v>0.48</v>
      </c>
      <c r="AG101" s="99">
        <f t="shared" si="24"/>
        <v>0.14591999999999999</v>
      </c>
      <c r="AH101" s="76"/>
      <c r="AI101" s="76"/>
      <c r="AJ101" s="76"/>
      <c r="AK101" s="100"/>
      <c r="AL101" s="100">
        <v>5</v>
      </c>
      <c r="AM101" s="100">
        <v>20</v>
      </c>
      <c r="AN101" s="97">
        <v>7.5999999999999998E-2</v>
      </c>
      <c r="AO101" s="76"/>
      <c r="AP101" s="104"/>
    </row>
    <row r="102" spans="1:42" s="102" customFormat="1" ht="20.100000000000001" customHeight="1" x14ac:dyDescent="0.25">
      <c r="A102" s="75">
        <v>34</v>
      </c>
      <c r="B102" s="93" t="s">
        <v>193</v>
      </c>
      <c r="C102" s="120" t="s">
        <v>194</v>
      </c>
      <c r="D102" s="95" t="s">
        <v>29</v>
      </c>
      <c r="E102" s="103" t="s">
        <v>40</v>
      </c>
      <c r="F102" s="96">
        <v>78</v>
      </c>
      <c r="G102" s="75">
        <v>61</v>
      </c>
      <c r="H102" s="76"/>
      <c r="I102" s="76"/>
      <c r="J102" s="121"/>
      <c r="K102" s="121"/>
      <c r="L102" s="76"/>
      <c r="M102" s="76"/>
      <c r="N102" s="76"/>
      <c r="O102" s="76"/>
      <c r="P102" s="111"/>
      <c r="Q102" s="111"/>
      <c r="R102" s="76">
        <v>2960</v>
      </c>
      <c r="S102" s="98">
        <f>SUM(P102:R102)</f>
        <v>2960</v>
      </c>
      <c r="T102" s="76"/>
      <c r="U102" s="76"/>
      <c r="V102" s="97"/>
      <c r="W102" s="98"/>
      <c r="X102" s="98"/>
      <c r="Y102" s="98"/>
      <c r="Z102" s="98"/>
      <c r="AA102" s="98"/>
      <c r="AB102" s="82">
        <f t="shared" si="33"/>
        <v>0</v>
      </c>
      <c r="AC102" s="82">
        <f t="shared" si="33"/>
        <v>0</v>
      </c>
      <c r="AD102" s="82">
        <f t="shared" si="33"/>
        <v>2960</v>
      </c>
      <c r="AE102" s="84">
        <f t="shared" si="22"/>
        <v>2960</v>
      </c>
      <c r="AF102" s="99">
        <f t="shared" si="23"/>
        <v>0.74</v>
      </c>
      <c r="AG102" s="99">
        <f t="shared" si="24"/>
        <v>0.22496000000000002</v>
      </c>
      <c r="AH102" s="76"/>
      <c r="AI102" s="76"/>
      <c r="AJ102" s="76"/>
      <c r="AK102" s="100"/>
      <c r="AL102" s="100">
        <v>5</v>
      </c>
      <c r="AM102" s="100">
        <v>20</v>
      </c>
      <c r="AN102" s="97">
        <v>7.5999999999999998E-2</v>
      </c>
      <c r="AO102" s="76"/>
      <c r="AP102" s="104"/>
    </row>
    <row r="103" spans="1:42" s="102" customFormat="1" ht="20.100000000000001" customHeight="1" x14ac:dyDescent="0.25">
      <c r="A103" s="75">
        <v>35</v>
      </c>
      <c r="B103" s="93" t="s">
        <v>193</v>
      </c>
      <c r="C103" s="120" t="s">
        <v>194</v>
      </c>
      <c r="D103" s="95" t="s">
        <v>29</v>
      </c>
      <c r="E103" s="96" t="s">
        <v>190</v>
      </c>
      <c r="F103" s="96">
        <v>78</v>
      </c>
      <c r="G103" s="75">
        <v>61</v>
      </c>
      <c r="H103" s="76"/>
      <c r="I103" s="76"/>
      <c r="J103" s="76"/>
      <c r="K103" s="76"/>
      <c r="L103" s="76"/>
      <c r="M103" s="76"/>
      <c r="N103" s="76"/>
      <c r="O103" s="76"/>
      <c r="P103" s="111"/>
      <c r="Q103" s="111"/>
      <c r="R103" s="111"/>
      <c r="S103" s="77"/>
      <c r="T103" s="76"/>
      <c r="U103" s="76"/>
      <c r="V103" s="97">
        <v>1910</v>
      </c>
      <c r="W103" s="98">
        <f>SUM(T103:V103)</f>
        <v>1910</v>
      </c>
      <c r="X103" s="98"/>
      <c r="Y103" s="98"/>
      <c r="Z103" s="98"/>
      <c r="AA103" s="98"/>
      <c r="AB103" s="82">
        <f t="shared" ref="AB103:AD105" si="34">P103+T103</f>
        <v>0</v>
      </c>
      <c r="AC103" s="82">
        <f t="shared" si="34"/>
        <v>0</v>
      </c>
      <c r="AD103" s="83">
        <f t="shared" si="34"/>
        <v>1910</v>
      </c>
      <c r="AE103" s="84">
        <f t="shared" si="22"/>
        <v>1910</v>
      </c>
      <c r="AF103" s="99">
        <f t="shared" si="23"/>
        <v>0.47749999999999998</v>
      </c>
      <c r="AG103" s="99">
        <f t="shared" si="24"/>
        <v>0.14515999999999998</v>
      </c>
      <c r="AH103" s="76"/>
      <c r="AI103" s="76"/>
      <c r="AJ103" s="76"/>
      <c r="AK103" s="100"/>
      <c r="AL103" s="100">
        <v>5</v>
      </c>
      <c r="AM103" s="100">
        <v>20</v>
      </c>
      <c r="AN103" s="97">
        <v>7.5999999999999998E-2</v>
      </c>
      <c r="AO103" s="76"/>
    </row>
    <row r="104" spans="1:42" s="102" customFormat="1" ht="20.100000000000001" customHeight="1" x14ac:dyDescent="0.25">
      <c r="A104" s="75">
        <v>36</v>
      </c>
      <c r="B104" s="93" t="s">
        <v>193</v>
      </c>
      <c r="C104" s="120" t="s">
        <v>194</v>
      </c>
      <c r="D104" s="95" t="s">
        <v>29</v>
      </c>
      <c r="E104" s="96" t="s">
        <v>191</v>
      </c>
      <c r="F104" s="96">
        <v>78</v>
      </c>
      <c r="G104" s="75">
        <v>61</v>
      </c>
      <c r="H104" s="76"/>
      <c r="I104" s="76"/>
      <c r="J104" s="76"/>
      <c r="K104" s="76"/>
      <c r="L104" s="76"/>
      <c r="M104" s="76"/>
      <c r="N104" s="76"/>
      <c r="O104" s="76"/>
      <c r="P104" s="111"/>
      <c r="Q104" s="111"/>
      <c r="R104" s="111"/>
      <c r="S104" s="77"/>
      <c r="T104" s="76"/>
      <c r="U104" s="76"/>
      <c r="V104" s="97">
        <v>1830</v>
      </c>
      <c r="W104" s="98">
        <f>SUM(T104:V104)</f>
        <v>1830</v>
      </c>
      <c r="X104" s="98"/>
      <c r="Y104" s="98"/>
      <c r="Z104" s="98"/>
      <c r="AA104" s="98"/>
      <c r="AB104" s="82">
        <f t="shared" si="34"/>
        <v>0</v>
      </c>
      <c r="AC104" s="82">
        <f t="shared" si="34"/>
        <v>0</v>
      </c>
      <c r="AD104" s="83">
        <f t="shared" si="34"/>
        <v>1830</v>
      </c>
      <c r="AE104" s="84">
        <f t="shared" si="22"/>
        <v>1830</v>
      </c>
      <c r="AF104" s="99">
        <f t="shared" si="23"/>
        <v>0.45750000000000002</v>
      </c>
      <c r="AG104" s="99">
        <f t="shared" si="24"/>
        <v>0.13907999999999998</v>
      </c>
      <c r="AH104" s="76"/>
      <c r="AI104" s="76"/>
      <c r="AJ104" s="76"/>
      <c r="AK104" s="100"/>
      <c r="AL104" s="100">
        <v>5</v>
      </c>
      <c r="AM104" s="100">
        <v>20</v>
      </c>
      <c r="AN104" s="97">
        <v>7.5999999999999998E-2</v>
      </c>
      <c r="AO104" s="76"/>
    </row>
    <row r="105" spans="1:42" s="102" customFormat="1" ht="20.100000000000001" customHeight="1" x14ac:dyDescent="0.25">
      <c r="A105" s="75">
        <v>37</v>
      </c>
      <c r="B105" s="93" t="s">
        <v>193</v>
      </c>
      <c r="C105" s="120" t="s">
        <v>194</v>
      </c>
      <c r="D105" s="95" t="s">
        <v>29</v>
      </c>
      <c r="E105" s="103" t="s">
        <v>54</v>
      </c>
      <c r="F105" s="96">
        <v>78</v>
      </c>
      <c r="G105" s="75">
        <v>61</v>
      </c>
      <c r="H105" s="76"/>
      <c r="I105" s="76"/>
      <c r="J105" s="76"/>
      <c r="K105" s="76"/>
      <c r="L105" s="76"/>
      <c r="M105" s="76"/>
      <c r="N105" s="76"/>
      <c r="O105" s="76"/>
      <c r="P105" s="111"/>
      <c r="Q105" s="111"/>
      <c r="R105" s="111"/>
      <c r="S105" s="77"/>
      <c r="T105" s="76"/>
      <c r="U105" s="76"/>
      <c r="V105" s="97">
        <v>1870</v>
      </c>
      <c r="W105" s="98">
        <f>SUM(T105:V105)</f>
        <v>1870</v>
      </c>
      <c r="X105" s="98"/>
      <c r="Y105" s="98"/>
      <c r="Z105" s="98"/>
      <c r="AA105" s="98"/>
      <c r="AB105" s="82">
        <f t="shared" si="34"/>
        <v>0</v>
      </c>
      <c r="AC105" s="82">
        <f t="shared" si="34"/>
        <v>0</v>
      </c>
      <c r="AD105" s="83">
        <f t="shared" si="34"/>
        <v>1870</v>
      </c>
      <c r="AE105" s="84">
        <f t="shared" si="22"/>
        <v>1870</v>
      </c>
      <c r="AF105" s="99">
        <f t="shared" si="23"/>
        <v>0.46750000000000003</v>
      </c>
      <c r="AG105" s="99">
        <f t="shared" si="24"/>
        <v>0.14212</v>
      </c>
      <c r="AH105" s="76"/>
      <c r="AI105" s="76"/>
      <c r="AJ105" s="76"/>
      <c r="AK105" s="100"/>
      <c r="AL105" s="100">
        <v>5</v>
      </c>
      <c r="AM105" s="100">
        <v>20</v>
      </c>
      <c r="AN105" s="97">
        <v>7.5999999999999998E-2</v>
      </c>
      <c r="AO105" s="76"/>
    </row>
    <row r="106" spans="1:42" s="102" customFormat="1" ht="20.100000000000001" customHeight="1" x14ac:dyDescent="0.25">
      <c r="A106" s="75">
        <v>38</v>
      </c>
      <c r="B106" s="93" t="s">
        <v>193</v>
      </c>
      <c r="C106" s="120" t="s">
        <v>194</v>
      </c>
      <c r="D106" s="95" t="s">
        <v>29</v>
      </c>
      <c r="E106" s="103" t="s">
        <v>70</v>
      </c>
      <c r="F106" s="96">
        <v>78</v>
      </c>
      <c r="G106" s="75">
        <v>61</v>
      </c>
      <c r="H106" s="76"/>
      <c r="I106" s="76"/>
      <c r="J106" s="121"/>
      <c r="K106" s="121"/>
      <c r="L106" s="76"/>
      <c r="M106" s="76"/>
      <c r="N106" s="76"/>
      <c r="O106" s="76"/>
      <c r="P106" s="111"/>
      <c r="Q106" s="111"/>
      <c r="R106" s="76">
        <v>960</v>
      </c>
      <c r="S106" s="98">
        <f t="shared" ref="S106:S111" si="35">SUM(P106:R106)</f>
        <v>960</v>
      </c>
      <c r="T106" s="76"/>
      <c r="U106" s="76"/>
      <c r="V106" s="97"/>
      <c r="W106" s="98"/>
      <c r="X106" s="98"/>
      <c r="Y106" s="98"/>
      <c r="Z106" s="98"/>
      <c r="AA106" s="98"/>
      <c r="AB106" s="82">
        <f t="shared" ref="AB106:AD111" si="36">H106+L106+P106+T106+X106</f>
        <v>0</v>
      </c>
      <c r="AC106" s="82">
        <f t="shared" si="36"/>
        <v>0</v>
      </c>
      <c r="AD106" s="82">
        <f t="shared" si="36"/>
        <v>960</v>
      </c>
      <c r="AE106" s="84">
        <f t="shared" si="22"/>
        <v>960</v>
      </c>
      <c r="AF106" s="99">
        <f t="shared" si="23"/>
        <v>0.24</v>
      </c>
      <c r="AG106" s="99">
        <f t="shared" si="24"/>
        <v>7.2959999999999997E-2</v>
      </c>
      <c r="AH106" s="76"/>
      <c r="AI106" s="76"/>
      <c r="AJ106" s="76"/>
      <c r="AK106" s="100"/>
      <c r="AL106" s="100">
        <v>5</v>
      </c>
      <c r="AM106" s="100">
        <v>20</v>
      </c>
      <c r="AN106" s="97">
        <v>7.5999999999999998E-2</v>
      </c>
      <c r="AO106" s="76"/>
      <c r="AP106" s="104"/>
    </row>
    <row r="107" spans="1:42" s="102" customFormat="1" ht="20.100000000000001" customHeight="1" x14ac:dyDescent="0.25">
      <c r="A107" s="75">
        <v>39</v>
      </c>
      <c r="B107" s="93" t="s">
        <v>193</v>
      </c>
      <c r="C107" s="120" t="s">
        <v>194</v>
      </c>
      <c r="D107" s="95" t="s">
        <v>29</v>
      </c>
      <c r="E107" s="103" t="s">
        <v>76</v>
      </c>
      <c r="F107" s="96">
        <v>78</v>
      </c>
      <c r="G107" s="75">
        <v>61</v>
      </c>
      <c r="H107" s="76"/>
      <c r="I107" s="76"/>
      <c r="J107" s="121"/>
      <c r="K107" s="121"/>
      <c r="L107" s="76"/>
      <c r="M107" s="76"/>
      <c r="N107" s="76"/>
      <c r="O107" s="76"/>
      <c r="P107" s="111"/>
      <c r="Q107" s="111"/>
      <c r="R107" s="76">
        <v>1950</v>
      </c>
      <c r="S107" s="98">
        <f t="shared" si="35"/>
        <v>1950</v>
      </c>
      <c r="T107" s="76"/>
      <c r="U107" s="76"/>
      <c r="V107" s="97"/>
      <c r="W107" s="98"/>
      <c r="X107" s="98"/>
      <c r="Y107" s="98"/>
      <c r="Z107" s="98"/>
      <c r="AA107" s="98"/>
      <c r="AB107" s="82">
        <f t="shared" si="36"/>
        <v>0</v>
      </c>
      <c r="AC107" s="82">
        <f t="shared" si="36"/>
        <v>0</v>
      </c>
      <c r="AD107" s="82">
        <f t="shared" si="36"/>
        <v>1950</v>
      </c>
      <c r="AE107" s="84">
        <f t="shared" si="22"/>
        <v>1950</v>
      </c>
      <c r="AF107" s="99">
        <f t="shared" si="23"/>
        <v>0.48749999999999999</v>
      </c>
      <c r="AG107" s="99">
        <f t="shared" si="24"/>
        <v>0.1482</v>
      </c>
      <c r="AH107" s="76"/>
      <c r="AI107" s="76"/>
      <c r="AJ107" s="76"/>
      <c r="AK107" s="100"/>
      <c r="AL107" s="100">
        <v>5</v>
      </c>
      <c r="AM107" s="100">
        <v>20</v>
      </c>
      <c r="AN107" s="97">
        <v>7.5999999999999998E-2</v>
      </c>
      <c r="AO107" s="76"/>
      <c r="AP107" s="104"/>
    </row>
    <row r="108" spans="1:42" s="102" customFormat="1" ht="20.100000000000001" customHeight="1" x14ac:dyDescent="0.25">
      <c r="A108" s="75">
        <v>40</v>
      </c>
      <c r="B108" s="93" t="s">
        <v>193</v>
      </c>
      <c r="C108" s="120" t="s">
        <v>194</v>
      </c>
      <c r="D108" s="95" t="s">
        <v>29</v>
      </c>
      <c r="E108" s="103" t="s">
        <v>87</v>
      </c>
      <c r="F108" s="96">
        <v>78</v>
      </c>
      <c r="G108" s="75">
        <v>61</v>
      </c>
      <c r="H108" s="76"/>
      <c r="I108" s="76"/>
      <c r="J108" s="121"/>
      <c r="K108" s="121"/>
      <c r="L108" s="76"/>
      <c r="M108" s="76"/>
      <c r="N108" s="76"/>
      <c r="O108" s="76"/>
      <c r="P108" s="111"/>
      <c r="Q108" s="111"/>
      <c r="R108" s="76">
        <v>1850</v>
      </c>
      <c r="S108" s="98">
        <f t="shared" si="35"/>
        <v>1850</v>
      </c>
      <c r="T108" s="76"/>
      <c r="U108" s="76"/>
      <c r="V108" s="97"/>
      <c r="W108" s="98"/>
      <c r="X108" s="98"/>
      <c r="Y108" s="98"/>
      <c r="Z108" s="98"/>
      <c r="AA108" s="98"/>
      <c r="AB108" s="82">
        <f t="shared" si="36"/>
        <v>0</v>
      </c>
      <c r="AC108" s="82">
        <f t="shared" si="36"/>
        <v>0</v>
      </c>
      <c r="AD108" s="82">
        <f t="shared" si="36"/>
        <v>1850</v>
      </c>
      <c r="AE108" s="84">
        <f t="shared" si="22"/>
        <v>1850</v>
      </c>
      <c r="AF108" s="99">
        <f t="shared" si="23"/>
        <v>0.46250000000000002</v>
      </c>
      <c r="AG108" s="99">
        <f t="shared" si="24"/>
        <v>0.1406</v>
      </c>
      <c r="AH108" s="76"/>
      <c r="AI108" s="76"/>
      <c r="AJ108" s="76"/>
      <c r="AK108" s="100"/>
      <c r="AL108" s="100">
        <v>5</v>
      </c>
      <c r="AM108" s="100">
        <v>20</v>
      </c>
      <c r="AN108" s="97">
        <v>7.5999999999999998E-2</v>
      </c>
      <c r="AO108" s="76"/>
      <c r="AP108" s="104"/>
    </row>
    <row r="109" spans="1:42" s="102" customFormat="1" ht="20.100000000000001" customHeight="1" x14ac:dyDescent="0.25">
      <c r="A109" s="75">
        <v>41</v>
      </c>
      <c r="B109" s="93" t="s">
        <v>193</v>
      </c>
      <c r="C109" s="120" t="s">
        <v>194</v>
      </c>
      <c r="D109" s="95" t="s">
        <v>29</v>
      </c>
      <c r="E109" s="103" t="s">
        <v>185</v>
      </c>
      <c r="F109" s="96">
        <v>78</v>
      </c>
      <c r="G109" s="75">
        <v>61</v>
      </c>
      <c r="H109" s="76"/>
      <c r="I109" s="76"/>
      <c r="J109" s="121"/>
      <c r="K109" s="121"/>
      <c r="L109" s="76"/>
      <c r="M109" s="76"/>
      <c r="N109" s="76"/>
      <c r="O109" s="76"/>
      <c r="P109" s="111"/>
      <c r="Q109" s="111"/>
      <c r="R109" s="76">
        <v>1930</v>
      </c>
      <c r="S109" s="98">
        <f t="shared" si="35"/>
        <v>1930</v>
      </c>
      <c r="T109" s="76"/>
      <c r="U109" s="76"/>
      <c r="V109" s="97"/>
      <c r="W109" s="98"/>
      <c r="X109" s="98"/>
      <c r="Y109" s="98"/>
      <c r="Z109" s="98"/>
      <c r="AA109" s="98"/>
      <c r="AB109" s="82">
        <f t="shared" si="36"/>
        <v>0</v>
      </c>
      <c r="AC109" s="82">
        <f t="shared" si="36"/>
        <v>0</v>
      </c>
      <c r="AD109" s="82">
        <f t="shared" si="36"/>
        <v>1930</v>
      </c>
      <c r="AE109" s="84">
        <f t="shared" si="22"/>
        <v>1930</v>
      </c>
      <c r="AF109" s="99">
        <f t="shared" si="23"/>
        <v>0.48249999999999998</v>
      </c>
      <c r="AG109" s="99">
        <f t="shared" si="24"/>
        <v>0.14668</v>
      </c>
      <c r="AH109" s="76"/>
      <c r="AI109" s="76"/>
      <c r="AJ109" s="76"/>
      <c r="AK109" s="100"/>
      <c r="AL109" s="100">
        <v>5</v>
      </c>
      <c r="AM109" s="100">
        <v>20</v>
      </c>
      <c r="AN109" s="97">
        <v>7.5999999999999998E-2</v>
      </c>
      <c r="AO109" s="76"/>
      <c r="AP109" s="104"/>
    </row>
    <row r="110" spans="1:42" s="102" customFormat="1" ht="20.100000000000001" customHeight="1" x14ac:dyDescent="0.25">
      <c r="A110" s="75">
        <v>42</v>
      </c>
      <c r="B110" s="93" t="s">
        <v>193</v>
      </c>
      <c r="C110" s="120" t="s">
        <v>194</v>
      </c>
      <c r="D110" s="95" t="s">
        <v>29</v>
      </c>
      <c r="E110" s="103" t="s">
        <v>186</v>
      </c>
      <c r="F110" s="96">
        <v>78</v>
      </c>
      <c r="G110" s="75">
        <v>61</v>
      </c>
      <c r="H110" s="76"/>
      <c r="I110" s="76"/>
      <c r="J110" s="121"/>
      <c r="K110" s="121"/>
      <c r="L110" s="76"/>
      <c r="M110" s="76"/>
      <c r="N110" s="76"/>
      <c r="O110" s="76"/>
      <c r="P110" s="111"/>
      <c r="Q110" s="111"/>
      <c r="R110" s="76">
        <v>1780</v>
      </c>
      <c r="S110" s="98">
        <f t="shared" si="35"/>
        <v>1780</v>
      </c>
      <c r="T110" s="76"/>
      <c r="U110" s="76"/>
      <c r="V110" s="97"/>
      <c r="W110" s="98"/>
      <c r="X110" s="98"/>
      <c r="Y110" s="98"/>
      <c r="Z110" s="98"/>
      <c r="AA110" s="98"/>
      <c r="AB110" s="82">
        <f t="shared" si="36"/>
        <v>0</v>
      </c>
      <c r="AC110" s="82">
        <f t="shared" si="36"/>
        <v>0</v>
      </c>
      <c r="AD110" s="82">
        <f t="shared" si="36"/>
        <v>1780</v>
      </c>
      <c r="AE110" s="84">
        <f t="shared" si="22"/>
        <v>1780</v>
      </c>
      <c r="AF110" s="99">
        <f t="shared" si="23"/>
        <v>0.44500000000000001</v>
      </c>
      <c r="AG110" s="99">
        <f t="shared" si="24"/>
        <v>0.13528000000000001</v>
      </c>
      <c r="AH110" s="76"/>
      <c r="AI110" s="76"/>
      <c r="AJ110" s="76"/>
      <c r="AK110" s="100"/>
      <c r="AL110" s="100">
        <v>5</v>
      </c>
      <c r="AM110" s="100">
        <v>20</v>
      </c>
      <c r="AN110" s="97">
        <v>7.5999999999999998E-2</v>
      </c>
      <c r="AO110" s="76"/>
      <c r="AP110" s="104"/>
    </row>
    <row r="111" spans="1:42" s="102" customFormat="1" ht="20.100000000000001" customHeight="1" x14ac:dyDescent="0.25">
      <c r="A111" s="75">
        <v>43</v>
      </c>
      <c r="B111" s="93" t="s">
        <v>193</v>
      </c>
      <c r="C111" s="120" t="s">
        <v>194</v>
      </c>
      <c r="D111" s="95" t="s">
        <v>29</v>
      </c>
      <c r="E111" s="103" t="s">
        <v>175</v>
      </c>
      <c r="F111" s="96">
        <v>77</v>
      </c>
      <c r="G111" s="75">
        <v>61</v>
      </c>
      <c r="H111" s="76"/>
      <c r="I111" s="76"/>
      <c r="J111" s="121"/>
      <c r="K111" s="121"/>
      <c r="L111" s="76"/>
      <c r="M111" s="76"/>
      <c r="N111" s="76"/>
      <c r="O111" s="76"/>
      <c r="P111" s="111"/>
      <c r="Q111" s="111"/>
      <c r="R111" s="76">
        <v>380</v>
      </c>
      <c r="S111" s="98">
        <f t="shared" si="35"/>
        <v>380</v>
      </c>
      <c r="T111" s="76"/>
      <c r="U111" s="76"/>
      <c r="V111" s="97"/>
      <c r="W111" s="98"/>
      <c r="X111" s="98"/>
      <c r="Y111" s="98"/>
      <c r="Z111" s="98"/>
      <c r="AA111" s="98"/>
      <c r="AB111" s="82">
        <f t="shared" si="36"/>
        <v>0</v>
      </c>
      <c r="AC111" s="82">
        <f t="shared" si="36"/>
        <v>0</v>
      </c>
      <c r="AD111" s="82">
        <f t="shared" si="36"/>
        <v>380</v>
      </c>
      <c r="AE111" s="84">
        <f t="shared" si="22"/>
        <v>380</v>
      </c>
      <c r="AF111" s="99">
        <f t="shared" si="23"/>
        <v>9.5000000000000001E-2</v>
      </c>
      <c r="AG111" s="99">
        <f t="shared" si="24"/>
        <v>2.8879999999999999E-2</v>
      </c>
      <c r="AH111" s="76"/>
      <c r="AI111" s="76"/>
      <c r="AJ111" s="76"/>
      <c r="AK111" s="100"/>
      <c r="AL111" s="100">
        <v>5</v>
      </c>
      <c r="AM111" s="100">
        <v>20</v>
      </c>
      <c r="AN111" s="97">
        <v>7.5999999999999998E-2</v>
      </c>
      <c r="AO111" s="76"/>
      <c r="AP111" s="104"/>
    </row>
    <row r="112" spans="1:42" s="102" customFormat="1" ht="20.100000000000001" customHeight="1" x14ac:dyDescent="0.25">
      <c r="A112" s="75">
        <v>44</v>
      </c>
      <c r="B112" s="93" t="s">
        <v>193</v>
      </c>
      <c r="C112" s="120" t="s">
        <v>194</v>
      </c>
      <c r="D112" s="95" t="s">
        <v>29</v>
      </c>
      <c r="E112" s="96" t="s">
        <v>51</v>
      </c>
      <c r="F112" s="96">
        <v>77</v>
      </c>
      <c r="G112" s="75">
        <v>61</v>
      </c>
      <c r="H112" s="76"/>
      <c r="I112" s="76"/>
      <c r="J112" s="76"/>
      <c r="K112" s="76"/>
      <c r="L112" s="76"/>
      <c r="M112" s="76"/>
      <c r="N112" s="76"/>
      <c r="O112" s="76"/>
      <c r="P112" s="111"/>
      <c r="Q112" s="111"/>
      <c r="R112" s="111"/>
      <c r="S112" s="77"/>
      <c r="T112" s="76"/>
      <c r="U112" s="76"/>
      <c r="V112" s="97">
        <v>445</v>
      </c>
      <c r="W112" s="98">
        <f>SUM(T112:V112)</f>
        <v>445</v>
      </c>
      <c r="X112" s="98"/>
      <c r="Y112" s="98"/>
      <c r="Z112" s="98"/>
      <c r="AA112" s="98"/>
      <c r="AB112" s="82">
        <f t="shared" ref="AB112:AD115" si="37">P112+T112</f>
        <v>0</v>
      </c>
      <c r="AC112" s="82">
        <f t="shared" si="37"/>
        <v>0</v>
      </c>
      <c r="AD112" s="83">
        <f t="shared" si="37"/>
        <v>445</v>
      </c>
      <c r="AE112" s="84">
        <f t="shared" si="22"/>
        <v>445</v>
      </c>
      <c r="AF112" s="99">
        <f t="shared" si="23"/>
        <v>0.11125</v>
      </c>
      <c r="AG112" s="99">
        <f t="shared" si="24"/>
        <v>3.3820000000000003E-2</v>
      </c>
      <c r="AH112" s="76"/>
      <c r="AI112" s="76"/>
      <c r="AJ112" s="76"/>
      <c r="AK112" s="100"/>
      <c r="AL112" s="100">
        <v>5</v>
      </c>
      <c r="AM112" s="100">
        <v>20</v>
      </c>
      <c r="AN112" s="97">
        <v>7.5999999999999998E-2</v>
      </c>
      <c r="AO112" s="76"/>
    </row>
    <row r="113" spans="1:57" s="102" customFormat="1" ht="20.100000000000001" customHeight="1" x14ac:dyDescent="0.25">
      <c r="A113" s="75">
        <v>45</v>
      </c>
      <c r="B113" s="93" t="s">
        <v>193</v>
      </c>
      <c r="C113" s="120" t="s">
        <v>194</v>
      </c>
      <c r="D113" s="95" t="s">
        <v>29</v>
      </c>
      <c r="E113" s="96" t="s">
        <v>40</v>
      </c>
      <c r="F113" s="96">
        <v>77</v>
      </c>
      <c r="G113" s="75">
        <v>61</v>
      </c>
      <c r="H113" s="76"/>
      <c r="I113" s="76"/>
      <c r="J113" s="76"/>
      <c r="K113" s="76"/>
      <c r="L113" s="76"/>
      <c r="M113" s="76"/>
      <c r="N113" s="76"/>
      <c r="O113" s="76"/>
      <c r="P113" s="111"/>
      <c r="Q113" s="111"/>
      <c r="R113" s="111"/>
      <c r="S113" s="77"/>
      <c r="T113" s="76"/>
      <c r="U113" s="76"/>
      <c r="V113" s="97">
        <v>320</v>
      </c>
      <c r="W113" s="98">
        <f>SUM(T113:V113)</f>
        <v>320</v>
      </c>
      <c r="X113" s="98"/>
      <c r="Y113" s="98"/>
      <c r="Z113" s="98"/>
      <c r="AA113" s="98"/>
      <c r="AB113" s="82">
        <f t="shared" si="37"/>
        <v>0</v>
      </c>
      <c r="AC113" s="82">
        <f t="shared" si="37"/>
        <v>0</v>
      </c>
      <c r="AD113" s="83">
        <f t="shared" si="37"/>
        <v>320</v>
      </c>
      <c r="AE113" s="84">
        <f t="shared" si="22"/>
        <v>320</v>
      </c>
      <c r="AF113" s="99">
        <f t="shared" si="23"/>
        <v>0.08</v>
      </c>
      <c r="AG113" s="99">
        <f t="shared" si="24"/>
        <v>2.4320000000000001E-2</v>
      </c>
      <c r="AH113" s="76"/>
      <c r="AI113" s="76"/>
      <c r="AJ113" s="76"/>
      <c r="AK113" s="100"/>
      <c r="AL113" s="100">
        <v>5</v>
      </c>
      <c r="AM113" s="100">
        <v>20</v>
      </c>
      <c r="AN113" s="97">
        <v>7.5999999999999998E-2</v>
      </c>
      <c r="AO113" s="76"/>
    </row>
    <row r="114" spans="1:57" s="102" customFormat="1" ht="20.100000000000001" customHeight="1" x14ac:dyDescent="0.25">
      <c r="A114" s="75">
        <v>46</v>
      </c>
      <c r="B114" s="93" t="s">
        <v>193</v>
      </c>
      <c r="C114" s="120" t="s">
        <v>194</v>
      </c>
      <c r="D114" s="95" t="s">
        <v>29</v>
      </c>
      <c r="E114" s="95" t="s">
        <v>192</v>
      </c>
      <c r="F114" s="75">
        <v>77</v>
      </c>
      <c r="G114" s="75">
        <v>61</v>
      </c>
      <c r="H114" s="76"/>
      <c r="I114" s="76"/>
      <c r="J114" s="76"/>
      <c r="K114" s="76"/>
      <c r="L114" s="76"/>
      <c r="M114" s="76"/>
      <c r="N114" s="76"/>
      <c r="O114" s="76"/>
      <c r="P114" s="111"/>
      <c r="Q114" s="111"/>
      <c r="R114" s="76"/>
      <c r="S114" s="77"/>
      <c r="T114" s="76"/>
      <c r="U114" s="76"/>
      <c r="V114" s="76">
        <v>522</v>
      </c>
      <c r="W114" s="98">
        <f>SUM(T114:V114)</f>
        <v>522</v>
      </c>
      <c r="X114" s="98"/>
      <c r="Y114" s="98"/>
      <c r="Z114" s="98"/>
      <c r="AA114" s="98"/>
      <c r="AB114" s="82">
        <f t="shared" si="37"/>
        <v>0</v>
      </c>
      <c r="AC114" s="82">
        <f t="shared" si="37"/>
        <v>0</v>
      </c>
      <c r="AD114" s="83">
        <f t="shared" si="37"/>
        <v>522</v>
      </c>
      <c r="AE114" s="84">
        <f t="shared" si="22"/>
        <v>522</v>
      </c>
      <c r="AF114" s="99">
        <f t="shared" si="23"/>
        <v>0.1305</v>
      </c>
      <c r="AG114" s="99">
        <f t="shared" si="24"/>
        <v>3.9671999999999999E-2</v>
      </c>
      <c r="AH114" s="76"/>
      <c r="AI114" s="76"/>
      <c r="AJ114" s="76"/>
      <c r="AK114" s="100">
        <v>2</v>
      </c>
      <c r="AL114" s="100">
        <v>5</v>
      </c>
      <c r="AM114" s="100">
        <v>20</v>
      </c>
      <c r="AN114" s="97">
        <v>7.5999999999999998E-2</v>
      </c>
      <c r="AO114" s="76"/>
      <c r="AP114" s="104"/>
    </row>
    <row r="115" spans="1:57" s="102" customFormat="1" ht="20.100000000000001" customHeight="1" x14ac:dyDescent="0.25">
      <c r="A115" s="75">
        <v>47</v>
      </c>
      <c r="B115" s="93" t="s">
        <v>193</v>
      </c>
      <c r="C115" s="120" t="s">
        <v>194</v>
      </c>
      <c r="D115" s="95" t="s">
        <v>29</v>
      </c>
      <c r="E115" s="103" t="s">
        <v>188</v>
      </c>
      <c r="F115" s="96">
        <v>77</v>
      </c>
      <c r="G115" s="75">
        <v>61</v>
      </c>
      <c r="H115" s="76"/>
      <c r="I115" s="76"/>
      <c r="J115" s="76"/>
      <c r="K115" s="76"/>
      <c r="L115" s="76"/>
      <c r="M115" s="76"/>
      <c r="N115" s="76"/>
      <c r="O115" s="76"/>
      <c r="P115" s="111"/>
      <c r="Q115" s="111"/>
      <c r="R115" s="111"/>
      <c r="S115" s="77"/>
      <c r="T115" s="76"/>
      <c r="U115" s="76"/>
      <c r="V115" s="97">
        <v>760</v>
      </c>
      <c r="W115" s="98">
        <f>SUM(T115:V115)</f>
        <v>760</v>
      </c>
      <c r="X115" s="98"/>
      <c r="Y115" s="98"/>
      <c r="Z115" s="98"/>
      <c r="AA115" s="98"/>
      <c r="AB115" s="82">
        <f t="shared" si="37"/>
        <v>0</v>
      </c>
      <c r="AC115" s="82">
        <f t="shared" si="37"/>
        <v>0</v>
      </c>
      <c r="AD115" s="83">
        <f t="shared" si="37"/>
        <v>760</v>
      </c>
      <c r="AE115" s="84">
        <f t="shared" si="22"/>
        <v>760</v>
      </c>
      <c r="AF115" s="99">
        <f t="shared" si="23"/>
        <v>0.19</v>
      </c>
      <c r="AG115" s="99">
        <f t="shared" si="24"/>
        <v>5.7759999999999999E-2</v>
      </c>
      <c r="AH115" s="76"/>
      <c r="AI115" s="76"/>
      <c r="AJ115" s="76"/>
      <c r="AK115" s="100"/>
      <c r="AL115" s="100">
        <v>5</v>
      </c>
      <c r="AM115" s="100">
        <v>20</v>
      </c>
      <c r="AN115" s="97">
        <v>7.5999999999999998E-2</v>
      </c>
      <c r="AO115" s="76"/>
    </row>
    <row r="116" spans="1:57" s="102" customFormat="1" ht="20.100000000000001" customHeight="1" x14ac:dyDescent="0.25">
      <c r="A116" s="75">
        <v>48</v>
      </c>
      <c r="B116" s="93" t="s">
        <v>193</v>
      </c>
      <c r="C116" s="120" t="s">
        <v>194</v>
      </c>
      <c r="D116" s="95" t="s">
        <v>29</v>
      </c>
      <c r="E116" s="103" t="s">
        <v>119</v>
      </c>
      <c r="F116" s="96">
        <v>77</v>
      </c>
      <c r="G116" s="75">
        <v>61</v>
      </c>
      <c r="H116" s="76"/>
      <c r="I116" s="76"/>
      <c r="J116" s="121"/>
      <c r="K116" s="121"/>
      <c r="L116" s="76"/>
      <c r="M116" s="76"/>
      <c r="N116" s="76"/>
      <c r="O116" s="76"/>
      <c r="P116" s="111"/>
      <c r="Q116" s="111"/>
      <c r="R116" s="76">
        <v>160</v>
      </c>
      <c r="S116" s="98">
        <f t="shared" ref="S116:S121" si="38">SUM(P116:R116)</f>
        <v>160</v>
      </c>
      <c r="T116" s="76"/>
      <c r="U116" s="76"/>
      <c r="V116" s="97"/>
      <c r="W116" s="98"/>
      <c r="X116" s="98"/>
      <c r="Y116" s="98"/>
      <c r="Z116" s="98"/>
      <c r="AA116" s="98"/>
      <c r="AB116" s="82">
        <f t="shared" ref="AB116:AD117" si="39">H116+L116+P116+T116+X116</f>
        <v>0</v>
      </c>
      <c r="AC116" s="82">
        <f t="shared" si="39"/>
        <v>0</v>
      </c>
      <c r="AD116" s="82">
        <f t="shared" si="39"/>
        <v>160</v>
      </c>
      <c r="AE116" s="84">
        <f t="shared" si="22"/>
        <v>160</v>
      </c>
      <c r="AF116" s="99">
        <f t="shared" si="23"/>
        <v>0.04</v>
      </c>
      <c r="AG116" s="99">
        <f t="shared" si="24"/>
        <v>1.2160000000000001E-2</v>
      </c>
      <c r="AH116" s="76"/>
      <c r="AI116" s="76"/>
      <c r="AJ116" s="76"/>
      <c r="AK116" s="100"/>
      <c r="AL116" s="100">
        <v>5</v>
      </c>
      <c r="AM116" s="100">
        <v>20</v>
      </c>
      <c r="AN116" s="97">
        <v>7.5999999999999998E-2</v>
      </c>
      <c r="AO116" s="76"/>
      <c r="AP116" s="104"/>
    </row>
    <row r="117" spans="1:57" s="102" customFormat="1" ht="20.100000000000001" customHeight="1" x14ac:dyDescent="0.25">
      <c r="A117" s="75">
        <v>49</v>
      </c>
      <c r="B117" s="93" t="s">
        <v>193</v>
      </c>
      <c r="C117" s="120" t="s">
        <v>194</v>
      </c>
      <c r="D117" s="95" t="s">
        <v>29</v>
      </c>
      <c r="E117" s="103" t="s">
        <v>190</v>
      </c>
      <c r="F117" s="96">
        <v>77</v>
      </c>
      <c r="G117" s="75">
        <v>61</v>
      </c>
      <c r="H117" s="76"/>
      <c r="I117" s="76"/>
      <c r="J117" s="121"/>
      <c r="K117" s="121"/>
      <c r="L117" s="76"/>
      <c r="M117" s="76"/>
      <c r="N117" s="76"/>
      <c r="O117" s="76"/>
      <c r="P117" s="111"/>
      <c r="Q117" s="111"/>
      <c r="R117" s="76">
        <v>970</v>
      </c>
      <c r="S117" s="98">
        <f t="shared" si="38"/>
        <v>970</v>
      </c>
      <c r="T117" s="76"/>
      <c r="U117" s="76"/>
      <c r="V117" s="97"/>
      <c r="W117" s="98"/>
      <c r="X117" s="98"/>
      <c r="Y117" s="98"/>
      <c r="Z117" s="98"/>
      <c r="AA117" s="98"/>
      <c r="AB117" s="82">
        <f t="shared" si="39"/>
        <v>0</v>
      </c>
      <c r="AC117" s="82">
        <f t="shared" si="39"/>
        <v>0</v>
      </c>
      <c r="AD117" s="82">
        <f t="shared" si="39"/>
        <v>970</v>
      </c>
      <c r="AE117" s="84">
        <f t="shared" si="22"/>
        <v>970</v>
      </c>
      <c r="AF117" s="99">
        <f t="shared" si="23"/>
        <v>0.24249999999999999</v>
      </c>
      <c r="AG117" s="99">
        <f t="shared" si="24"/>
        <v>7.3719999999999994E-2</v>
      </c>
      <c r="AH117" s="76"/>
      <c r="AI117" s="76"/>
      <c r="AJ117" s="76"/>
      <c r="AK117" s="100"/>
      <c r="AL117" s="100">
        <v>5</v>
      </c>
      <c r="AM117" s="100">
        <v>20</v>
      </c>
      <c r="AN117" s="97">
        <v>7.5999999999999998E-2</v>
      </c>
      <c r="AO117" s="76"/>
      <c r="AP117" s="104"/>
    </row>
    <row r="118" spans="1:57" s="102" customFormat="1" ht="20.100000000000001" customHeight="1" x14ac:dyDescent="0.25">
      <c r="A118" s="75">
        <v>50</v>
      </c>
      <c r="B118" s="93" t="s">
        <v>193</v>
      </c>
      <c r="C118" s="120" t="s">
        <v>194</v>
      </c>
      <c r="D118" s="95" t="s">
        <v>29</v>
      </c>
      <c r="E118" s="96" t="s">
        <v>191</v>
      </c>
      <c r="F118" s="96">
        <v>77</v>
      </c>
      <c r="G118" s="75">
        <v>61</v>
      </c>
      <c r="H118" s="76"/>
      <c r="I118" s="76"/>
      <c r="J118" s="76"/>
      <c r="K118" s="76"/>
      <c r="L118" s="76"/>
      <c r="M118" s="76"/>
      <c r="N118" s="76"/>
      <c r="O118" s="76"/>
      <c r="P118" s="111"/>
      <c r="Q118" s="111"/>
      <c r="R118" s="76">
        <v>930</v>
      </c>
      <c r="S118" s="76">
        <f t="shared" si="38"/>
        <v>930</v>
      </c>
      <c r="T118" s="76"/>
      <c r="U118" s="76"/>
      <c r="V118" s="97">
        <v>330</v>
      </c>
      <c r="W118" s="98">
        <f>SUM(T118:V118)</f>
        <v>330</v>
      </c>
      <c r="X118" s="98"/>
      <c r="Y118" s="98"/>
      <c r="Z118" s="98"/>
      <c r="AA118" s="98"/>
      <c r="AB118" s="82">
        <f>P118+T118</f>
        <v>0</v>
      </c>
      <c r="AC118" s="82">
        <f>Q118+U118</f>
        <v>0</v>
      </c>
      <c r="AD118" s="83">
        <f>R118+V118</f>
        <v>1260</v>
      </c>
      <c r="AE118" s="84">
        <f t="shared" si="22"/>
        <v>1260</v>
      </c>
      <c r="AF118" s="99">
        <f t="shared" si="23"/>
        <v>0.315</v>
      </c>
      <c r="AG118" s="99">
        <f t="shared" si="24"/>
        <v>9.5759999999999984E-2</v>
      </c>
      <c r="AH118" s="76"/>
      <c r="AI118" s="76"/>
      <c r="AJ118" s="76"/>
      <c r="AK118" s="100"/>
      <c r="AL118" s="100">
        <v>5</v>
      </c>
      <c r="AM118" s="100">
        <v>20</v>
      </c>
      <c r="AN118" s="97">
        <v>7.5999999999999998E-2</v>
      </c>
      <c r="AO118" s="76"/>
    </row>
    <row r="119" spans="1:57" s="102" customFormat="1" ht="20.100000000000001" customHeight="1" x14ac:dyDescent="0.25">
      <c r="A119" s="75">
        <v>51</v>
      </c>
      <c r="B119" s="93" t="s">
        <v>193</v>
      </c>
      <c r="C119" s="120" t="s">
        <v>194</v>
      </c>
      <c r="D119" s="95" t="s">
        <v>29</v>
      </c>
      <c r="E119" s="103" t="s">
        <v>54</v>
      </c>
      <c r="F119" s="96">
        <v>77</v>
      </c>
      <c r="G119" s="75">
        <v>61</v>
      </c>
      <c r="H119" s="76"/>
      <c r="I119" s="76"/>
      <c r="J119" s="121"/>
      <c r="K119" s="121"/>
      <c r="L119" s="76"/>
      <c r="M119" s="76"/>
      <c r="N119" s="76"/>
      <c r="O119" s="76"/>
      <c r="P119" s="111"/>
      <c r="Q119" s="111"/>
      <c r="R119" s="76">
        <v>970</v>
      </c>
      <c r="S119" s="98">
        <f t="shared" si="38"/>
        <v>970</v>
      </c>
      <c r="T119" s="76"/>
      <c r="U119" s="76"/>
      <c r="V119" s="97"/>
      <c r="W119" s="98"/>
      <c r="X119" s="98"/>
      <c r="Y119" s="98"/>
      <c r="Z119" s="98"/>
      <c r="AA119" s="98"/>
      <c r="AB119" s="82">
        <f t="shared" ref="AB119:AD121" si="40">H119+L119+P119+T119+X119</f>
        <v>0</v>
      </c>
      <c r="AC119" s="82">
        <f t="shared" si="40"/>
        <v>0</v>
      </c>
      <c r="AD119" s="82">
        <f t="shared" si="40"/>
        <v>970</v>
      </c>
      <c r="AE119" s="84">
        <f t="shared" si="22"/>
        <v>970</v>
      </c>
      <c r="AF119" s="99">
        <f t="shared" si="23"/>
        <v>0.24249999999999999</v>
      </c>
      <c r="AG119" s="99">
        <f t="shared" si="24"/>
        <v>7.3719999999999994E-2</v>
      </c>
      <c r="AH119" s="76"/>
      <c r="AI119" s="76"/>
      <c r="AJ119" s="76"/>
      <c r="AK119" s="100"/>
      <c r="AL119" s="100">
        <v>5</v>
      </c>
      <c r="AM119" s="100">
        <v>20</v>
      </c>
      <c r="AN119" s="97">
        <v>7.5999999999999998E-2</v>
      </c>
      <c r="AO119" s="76"/>
      <c r="AP119" s="104"/>
    </row>
    <row r="120" spans="1:57" s="102" customFormat="1" ht="20.100000000000001" customHeight="1" x14ac:dyDescent="0.25">
      <c r="A120" s="75">
        <v>52</v>
      </c>
      <c r="B120" s="93" t="s">
        <v>193</v>
      </c>
      <c r="C120" s="120" t="s">
        <v>194</v>
      </c>
      <c r="D120" s="95" t="s">
        <v>29</v>
      </c>
      <c r="E120" s="103" t="s">
        <v>70</v>
      </c>
      <c r="F120" s="96">
        <v>77</v>
      </c>
      <c r="G120" s="75">
        <v>61</v>
      </c>
      <c r="H120" s="76"/>
      <c r="I120" s="76"/>
      <c r="J120" s="121"/>
      <c r="K120" s="121"/>
      <c r="L120" s="76"/>
      <c r="M120" s="76"/>
      <c r="N120" s="76"/>
      <c r="O120" s="76"/>
      <c r="P120" s="111"/>
      <c r="Q120" s="111"/>
      <c r="R120" s="76">
        <v>915</v>
      </c>
      <c r="S120" s="98">
        <f t="shared" si="38"/>
        <v>915</v>
      </c>
      <c r="T120" s="76"/>
      <c r="U120" s="76"/>
      <c r="V120" s="97"/>
      <c r="W120" s="98"/>
      <c r="X120" s="98"/>
      <c r="Y120" s="98"/>
      <c r="Z120" s="98"/>
      <c r="AA120" s="98"/>
      <c r="AB120" s="82">
        <f t="shared" si="40"/>
        <v>0</v>
      </c>
      <c r="AC120" s="82">
        <f t="shared" si="40"/>
        <v>0</v>
      </c>
      <c r="AD120" s="82">
        <f t="shared" si="40"/>
        <v>915</v>
      </c>
      <c r="AE120" s="84">
        <f t="shared" si="22"/>
        <v>915</v>
      </c>
      <c r="AF120" s="99">
        <f t="shared" si="23"/>
        <v>0.22875000000000001</v>
      </c>
      <c r="AG120" s="99">
        <f t="shared" si="24"/>
        <v>6.9539999999999991E-2</v>
      </c>
      <c r="AH120" s="76"/>
      <c r="AI120" s="76"/>
      <c r="AJ120" s="76"/>
      <c r="AK120" s="100"/>
      <c r="AL120" s="100">
        <v>5</v>
      </c>
      <c r="AM120" s="100">
        <v>20</v>
      </c>
      <c r="AN120" s="97">
        <v>7.5999999999999998E-2</v>
      </c>
      <c r="AO120" s="76"/>
      <c r="AP120" s="104"/>
    </row>
    <row r="121" spans="1:57" s="102" customFormat="1" ht="20.100000000000001" customHeight="1" x14ac:dyDescent="0.25">
      <c r="A121" s="75">
        <v>53</v>
      </c>
      <c r="B121" s="93" t="s">
        <v>193</v>
      </c>
      <c r="C121" s="120" t="s">
        <v>194</v>
      </c>
      <c r="D121" s="95" t="s">
        <v>29</v>
      </c>
      <c r="E121" s="103" t="s">
        <v>76</v>
      </c>
      <c r="F121" s="96">
        <v>77</v>
      </c>
      <c r="G121" s="75">
        <v>61</v>
      </c>
      <c r="H121" s="76"/>
      <c r="I121" s="76"/>
      <c r="J121" s="121"/>
      <c r="K121" s="121"/>
      <c r="L121" s="76"/>
      <c r="M121" s="76"/>
      <c r="N121" s="76"/>
      <c r="O121" s="76"/>
      <c r="P121" s="111"/>
      <c r="Q121" s="111"/>
      <c r="R121" s="76">
        <v>710</v>
      </c>
      <c r="S121" s="98">
        <f t="shared" si="38"/>
        <v>710</v>
      </c>
      <c r="T121" s="76"/>
      <c r="U121" s="76"/>
      <c r="V121" s="97"/>
      <c r="W121" s="98"/>
      <c r="X121" s="98"/>
      <c r="Y121" s="98"/>
      <c r="Z121" s="98"/>
      <c r="AA121" s="98"/>
      <c r="AB121" s="82">
        <f t="shared" si="40"/>
        <v>0</v>
      </c>
      <c r="AC121" s="82">
        <f t="shared" si="40"/>
        <v>0</v>
      </c>
      <c r="AD121" s="82">
        <f t="shared" si="40"/>
        <v>710</v>
      </c>
      <c r="AE121" s="84">
        <f t="shared" si="22"/>
        <v>710</v>
      </c>
      <c r="AF121" s="99">
        <f t="shared" si="23"/>
        <v>0.17749999999999999</v>
      </c>
      <c r="AG121" s="99">
        <f t="shared" si="24"/>
        <v>5.3960000000000001E-2</v>
      </c>
      <c r="AH121" s="76"/>
      <c r="AI121" s="76"/>
      <c r="AJ121" s="76"/>
      <c r="AK121" s="100"/>
      <c r="AL121" s="100">
        <v>5</v>
      </c>
      <c r="AM121" s="100">
        <v>20</v>
      </c>
      <c r="AN121" s="97">
        <v>7.5999999999999998E-2</v>
      </c>
      <c r="AO121" s="76"/>
      <c r="AP121" s="104"/>
    </row>
    <row r="122" spans="1:57" s="110" customFormat="1" ht="20.100000000000001" customHeight="1" x14ac:dyDescent="0.25">
      <c r="A122" s="75">
        <v>54</v>
      </c>
      <c r="B122" s="93" t="s">
        <v>193</v>
      </c>
      <c r="C122" s="120" t="s">
        <v>194</v>
      </c>
      <c r="D122" s="95" t="s">
        <v>29</v>
      </c>
      <c r="E122" s="75" t="s">
        <v>87</v>
      </c>
      <c r="F122" s="75">
        <v>77</v>
      </c>
      <c r="G122" s="75">
        <v>61</v>
      </c>
      <c r="H122" s="76"/>
      <c r="I122" s="76"/>
      <c r="J122" s="76"/>
      <c r="K122" s="76"/>
      <c r="L122" s="76"/>
      <c r="M122" s="76"/>
      <c r="N122" s="76"/>
      <c r="O122" s="76"/>
      <c r="P122" s="111"/>
      <c r="Q122" s="111"/>
      <c r="R122" s="111"/>
      <c r="S122" s="77"/>
      <c r="T122" s="76"/>
      <c r="U122" s="76"/>
      <c r="V122" s="125">
        <v>160</v>
      </c>
      <c r="W122" s="98">
        <f>SUM(T122:V122)</f>
        <v>160</v>
      </c>
      <c r="X122" s="98"/>
      <c r="Y122" s="98"/>
      <c r="Z122" s="98"/>
      <c r="AA122" s="98"/>
      <c r="AB122" s="82">
        <f t="shared" ref="AB122:AD124" si="41">P122+T122</f>
        <v>0</v>
      </c>
      <c r="AC122" s="82">
        <f t="shared" si="41"/>
        <v>0</v>
      </c>
      <c r="AD122" s="83">
        <f t="shared" si="41"/>
        <v>160</v>
      </c>
      <c r="AE122" s="84">
        <f t="shared" si="22"/>
        <v>160</v>
      </c>
      <c r="AF122" s="99">
        <f t="shared" si="23"/>
        <v>0.04</v>
      </c>
      <c r="AG122" s="99">
        <f t="shared" si="24"/>
        <v>1.2160000000000001E-2</v>
      </c>
      <c r="AH122" s="76"/>
      <c r="AI122" s="76"/>
      <c r="AJ122" s="76"/>
      <c r="AK122" s="100"/>
      <c r="AL122" s="100">
        <v>5</v>
      </c>
      <c r="AM122" s="100">
        <v>20</v>
      </c>
      <c r="AN122" s="97">
        <v>7.5999999999999998E-2</v>
      </c>
      <c r="AO122" s="76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</row>
    <row r="123" spans="1:57" s="110" customFormat="1" ht="20.100000000000001" customHeight="1" x14ac:dyDescent="0.25">
      <c r="A123" s="75">
        <v>55</v>
      </c>
      <c r="B123" s="93" t="s">
        <v>193</v>
      </c>
      <c r="C123" s="120" t="s">
        <v>194</v>
      </c>
      <c r="D123" s="95" t="s">
        <v>29</v>
      </c>
      <c r="E123" s="75" t="s">
        <v>185</v>
      </c>
      <c r="F123" s="75">
        <v>77</v>
      </c>
      <c r="G123" s="75">
        <v>61</v>
      </c>
      <c r="H123" s="76"/>
      <c r="I123" s="76"/>
      <c r="J123" s="76"/>
      <c r="K123" s="76"/>
      <c r="L123" s="76"/>
      <c r="M123" s="76"/>
      <c r="N123" s="76"/>
      <c r="O123" s="76"/>
      <c r="P123" s="111"/>
      <c r="Q123" s="111"/>
      <c r="R123" s="111"/>
      <c r="S123" s="77"/>
      <c r="T123" s="76"/>
      <c r="U123" s="76"/>
      <c r="V123" s="97">
        <v>480</v>
      </c>
      <c r="W123" s="98">
        <f>SUM(T123:V123)</f>
        <v>480</v>
      </c>
      <c r="X123" s="98"/>
      <c r="Y123" s="98"/>
      <c r="Z123" s="98"/>
      <c r="AA123" s="98"/>
      <c r="AB123" s="82">
        <f t="shared" si="41"/>
        <v>0</v>
      </c>
      <c r="AC123" s="82">
        <f t="shared" si="41"/>
        <v>0</v>
      </c>
      <c r="AD123" s="83">
        <f t="shared" si="41"/>
        <v>480</v>
      </c>
      <c r="AE123" s="84">
        <f t="shared" si="22"/>
        <v>480</v>
      </c>
      <c r="AF123" s="99">
        <f t="shared" si="23"/>
        <v>0.12</v>
      </c>
      <c r="AG123" s="99">
        <f t="shared" si="24"/>
        <v>3.6479999999999999E-2</v>
      </c>
      <c r="AH123" s="76"/>
      <c r="AI123" s="76"/>
      <c r="AJ123" s="76"/>
      <c r="AK123" s="100"/>
      <c r="AL123" s="100">
        <v>5</v>
      </c>
      <c r="AM123" s="100">
        <v>20</v>
      </c>
      <c r="AN123" s="97">
        <v>7.5999999999999998E-2</v>
      </c>
      <c r="AO123" s="76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</row>
    <row r="124" spans="1:57" s="110" customFormat="1" ht="20.100000000000001" customHeight="1" x14ac:dyDescent="0.25">
      <c r="A124" s="75">
        <v>56</v>
      </c>
      <c r="B124" s="93" t="s">
        <v>193</v>
      </c>
      <c r="C124" s="120" t="s">
        <v>194</v>
      </c>
      <c r="D124" s="95" t="s">
        <v>29</v>
      </c>
      <c r="E124" s="96" t="s">
        <v>186</v>
      </c>
      <c r="F124" s="96">
        <v>77</v>
      </c>
      <c r="G124" s="75">
        <v>61</v>
      </c>
      <c r="H124" s="76"/>
      <c r="I124" s="76"/>
      <c r="J124" s="76"/>
      <c r="K124" s="76"/>
      <c r="L124" s="76"/>
      <c r="M124" s="76"/>
      <c r="N124" s="76"/>
      <c r="O124" s="76"/>
      <c r="P124" s="111"/>
      <c r="Q124" s="111"/>
      <c r="R124" s="111"/>
      <c r="S124" s="77"/>
      <c r="T124" s="76"/>
      <c r="U124" s="76"/>
      <c r="V124" s="97">
        <v>80</v>
      </c>
      <c r="W124" s="98">
        <f>SUM(T124:V124)</f>
        <v>80</v>
      </c>
      <c r="X124" s="98"/>
      <c r="Y124" s="98"/>
      <c r="Z124" s="98"/>
      <c r="AA124" s="98"/>
      <c r="AB124" s="82">
        <f t="shared" si="41"/>
        <v>0</v>
      </c>
      <c r="AC124" s="82">
        <f t="shared" si="41"/>
        <v>0</v>
      </c>
      <c r="AD124" s="83">
        <f t="shared" si="41"/>
        <v>80</v>
      </c>
      <c r="AE124" s="84">
        <f t="shared" si="22"/>
        <v>80</v>
      </c>
      <c r="AF124" s="99">
        <f t="shared" si="23"/>
        <v>0.02</v>
      </c>
      <c r="AG124" s="99">
        <f t="shared" si="24"/>
        <v>6.0800000000000003E-3</v>
      </c>
      <c r="AH124" s="76"/>
      <c r="AI124" s="76"/>
      <c r="AJ124" s="76"/>
      <c r="AK124" s="100"/>
      <c r="AL124" s="100">
        <v>5</v>
      </c>
      <c r="AM124" s="100">
        <v>20</v>
      </c>
      <c r="AN124" s="97">
        <v>7.5999999999999998E-2</v>
      </c>
      <c r="AO124" s="76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</row>
    <row r="125" spans="1:57" s="102" customFormat="1" ht="20.100000000000001" customHeight="1" x14ac:dyDescent="0.25">
      <c r="A125" s="112"/>
      <c r="B125" s="113"/>
      <c r="C125" s="114" t="s">
        <v>96</v>
      </c>
      <c r="D125" s="115"/>
      <c r="E125" s="115"/>
      <c r="F125" s="115"/>
      <c r="G125" s="115"/>
      <c r="H125" s="126"/>
      <c r="I125" s="126"/>
      <c r="J125" s="126">
        <f>SUM(J69:J124)</f>
        <v>5</v>
      </c>
      <c r="K125" s="126">
        <f>SUM(K69:K124)</f>
        <v>5</v>
      </c>
      <c r="L125" s="126"/>
      <c r="M125" s="126"/>
      <c r="N125" s="126"/>
      <c r="O125" s="126"/>
      <c r="P125" s="126"/>
      <c r="Q125" s="126"/>
      <c r="R125" s="126">
        <f>SUM(R69:R124)</f>
        <v>36916</v>
      </c>
      <c r="S125" s="126">
        <f>SUM(S69:S124)</f>
        <v>36916</v>
      </c>
      <c r="T125" s="126"/>
      <c r="U125" s="126"/>
      <c r="V125" s="126">
        <f>SUM(V69:V124)</f>
        <v>37939</v>
      </c>
      <c r="W125" s="126">
        <f>SUM(W69:W124)</f>
        <v>37939</v>
      </c>
      <c r="X125" s="126"/>
      <c r="Y125" s="126"/>
      <c r="Z125" s="126"/>
      <c r="AA125" s="126"/>
      <c r="AB125" s="126">
        <f t="shared" ref="AB125:AG125" si="42">SUM(AB69:AB124)</f>
        <v>0</v>
      </c>
      <c r="AC125" s="126">
        <f t="shared" si="42"/>
        <v>0</v>
      </c>
      <c r="AD125" s="126">
        <f t="shared" si="42"/>
        <v>74860</v>
      </c>
      <c r="AE125" s="126">
        <f t="shared" si="42"/>
        <v>74860</v>
      </c>
      <c r="AF125" s="117">
        <f t="shared" si="42"/>
        <v>18.714999999999993</v>
      </c>
      <c r="AG125" s="117">
        <f t="shared" si="42"/>
        <v>5.6893599999999998</v>
      </c>
      <c r="AH125" s="118"/>
      <c r="AI125" s="118"/>
      <c r="AJ125" s="118"/>
      <c r="AK125" s="119">
        <f>SUM(AK69:AK89)</f>
        <v>0</v>
      </c>
      <c r="AL125" s="119">
        <v>5</v>
      </c>
      <c r="AM125" s="119">
        <v>20</v>
      </c>
      <c r="AN125" s="114">
        <v>7.5999999999999998E-2</v>
      </c>
      <c r="AO125" s="118"/>
    </row>
    <row r="126" spans="1:57" s="102" customFormat="1" ht="20.100000000000001" customHeight="1" x14ac:dyDescent="0.25">
      <c r="A126" s="75">
        <v>1</v>
      </c>
      <c r="B126" s="127" t="s">
        <v>195</v>
      </c>
      <c r="C126" s="94" t="s">
        <v>196</v>
      </c>
      <c r="D126" s="95" t="s">
        <v>29</v>
      </c>
      <c r="E126" s="95" t="s">
        <v>39</v>
      </c>
      <c r="F126" s="75">
        <v>91</v>
      </c>
      <c r="G126" s="75">
        <v>61</v>
      </c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7"/>
      <c r="T126" s="76"/>
      <c r="U126" s="76"/>
      <c r="V126" s="76">
        <v>1860</v>
      </c>
      <c r="W126" s="98">
        <f>SUM(T126:V126)</f>
        <v>1860</v>
      </c>
      <c r="X126" s="98"/>
      <c r="Y126" s="98"/>
      <c r="Z126" s="98"/>
      <c r="AA126" s="98"/>
      <c r="AB126" s="82">
        <f t="shared" ref="AB126:AD138" si="43">P126+T126</f>
        <v>0</v>
      </c>
      <c r="AC126" s="82">
        <f t="shared" si="43"/>
        <v>0</v>
      </c>
      <c r="AD126" s="83">
        <f t="shared" si="43"/>
        <v>1860</v>
      </c>
      <c r="AE126" s="84">
        <f t="shared" ref="AE126:AE148" si="44">AB126+AC126+AD126</f>
        <v>1860</v>
      </c>
      <c r="AF126" s="99">
        <f t="shared" ref="AF126:AF148" si="45">AE126/AM126*AL126/1000</f>
        <v>0.3100155</v>
      </c>
      <c r="AG126" s="99">
        <f t="shared" ref="AG126:AG148" si="46">AE126*AN126/1000</f>
        <v>7.2540000000000007E-2</v>
      </c>
      <c r="AH126" s="76"/>
      <c r="AI126" s="76"/>
      <c r="AJ126" s="76"/>
      <c r="AK126" s="76"/>
      <c r="AL126" s="106">
        <v>13.334</v>
      </c>
      <c r="AM126" s="97">
        <v>80</v>
      </c>
      <c r="AN126" s="97">
        <v>3.9E-2</v>
      </c>
      <c r="AO126" s="76"/>
    </row>
    <row r="127" spans="1:57" s="102" customFormat="1" ht="20.100000000000001" customHeight="1" x14ac:dyDescent="0.25">
      <c r="A127" s="75">
        <v>2</v>
      </c>
      <c r="B127" s="127" t="s">
        <v>195</v>
      </c>
      <c r="C127" s="94" t="s">
        <v>196</v>
      </c>
      <c r="D127" s="95" t="s">
        <v>29</v>
      </c>
      <c r="E127" s="95" t="s">
        <v>59</v>
      </c>
      <c r="F127" s="75">
        <v>79</v>
      </c>
      <c r="G127" s="75">
        <v>61</v>
      </c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7"/>
      <c r="T127" s="76"/>
      <c r="U127" s="76"/>
      <c r="V127" s="76">
        <v>1880</v>
      </c>
      <c r="W127" s="98">
        <f>SUM(T127:V127)</f>
        <v>1880</v>
      </c>
      <c r="X127" s="98"/>
      <c r="Y127" s="98"/>
      <c r="Z127" s="98"/>
      <c r="AA127" s="98"/>
      <c r="AB127" s="82">
        <f t="shared" si="43"/>
        <v>0</v>
      </c>
      <c r="AC127" s="82">
        <f t="shared" si="43"/>
        <v>0</v>
      </c>
      <c r="AD127" s="83">
        <f t="shared" si="43"/>
        <v>1880</v>
      </c>
      <c r="AE127" s="84">
        <f t="shared" si="44"/>
        <v>1880</v>
      </c>
      <c r="AF127" s="99">
        <f t="shared" si="45"/>
        <v>0.31334899999999999</v>
      </c>
      <c r="AG127" s="99">
        <f t="shared" si="46"/>
        <v>7.3319999999999996E-2</v>
      </c>
      <c r="AH127" s="76"/>
      <c r="AI127" s="76"/>
      <c r="AJ127" s="76"/>
      <c r="AK127" s="76"/>
      <c r="AL127" s="106">
        <v>13.334</v>
      </c>
      <c r="AM127" s="97">
        <v>80</v>
      </c>
      <c r="AN127" s="97">
        <v>3.9E-2</v>
      </c>
      <c r="AO127" s="76"/>
    </row>
    <row r="128" spans="1:57" s="102" customFormat="1" ht="20.100000000000001" customHeight="1" x14ac:dyDescent="0.25">
      <c r="A128" s="75">
        <v>3</v>
      </c>
      <c r="B128" s="127" t="s">
        <v>195</v>
      </c>
      <c r="C128" s="94" t="s">
        <v>196</v>
      </c>
      <c r="D128" s="95" t="s">
        <v>29</v>
      </c>
      <c r="E128" s="95" t="s">
        <v>102</v>
      </c>
      <c r="F128" s="75">
        <v>79</v>
      </c>
      <c r="G128" s="128">
        <v>61</v>
      </c>
      <c r="H128" s="76"/>
      <c r="I128" s="76"/>
      <c r="J128" s="76"/>
      <c r="K128" s="76"/>
      <c r="L128" s="76"/>
      <c r="M128" s="76"/>
      <c r="N128" s="76"/>
      <c r="O128" s="76"/>
      <c r="P128" s="111"/>
      <c r="Q128" s="111"/>
      <c r="R128" s="76">
        <v>1920</v>
      </c>
      <c r="S128" s="98">
        <f>SUM(P128:R128)</f>
        <v>1920</v>
      </c>
      <c r="T128" s="76"/>
      <c r="U128" s="76"/>
      <c r="V128" s="76"/>
      <c r="W128" s="98"/>
      <c r="X128" s="98"/>
      <c r="Y128" s="98"/>
      <c r="Z128" s="98"/>
      <c r="AA128" s="98"/>
      <c r="AB128" s="82">
        <f t="shared" si="43"/>
        <v>0</v>
      </c>
      <c r="AC128" s="82">
        <f t="shared" si="43"/>
        <v>0</v>
      </c>
      <c r="AD128" s="83">
        <f t="shared" si="43"/>
        <v>1920</v>
      </c>
      <c r="AE128" s="84">
        <f t="shared" si="44"/>
        <v>1920</v>
      </c>
      <c r="AF128" s="99">
        <f t="shared" si="45"/>
        <v>0.32001599999999997</v>
      </c>
      <c r="AG128" s="99">
        <f t="shared" si="46"/>
        <v>7.4880000000000002E-2</v>
      </c>
      <c r="AH128" s="76"/>
      <c r="AI128" s="76"/>
      <c r="AJ128" s="76"/>
      <c r="AK128" s="76"/>
      <c r="AL128" s="106">
        <v>13.334</v>
      </c>
      <c r="AM128" s="97">
        <v>80</v>
      </c>
      <c r="AN128" s="97">
        <v>3.9E-2</v>
      </c>
      <c r="AO128" s="76"/>
      <c r="AP128" s="104"/>
    </row>
    <row r="129" spans="1:57" s="102" customFormat="1" ht="20.100000000000001" customHeight="1" x14ac:dyDescent="0.25">
      <c r="A129" s="75">
        <v>4</v>
      </c>
      <c r="B129" s="127" t="s">
        <v>195</v>
      </c>
      <c r="C129" s="94" t="s">
        <v>196</v>
      </c>
      <c r="D129" s="95" t="s">
        <v>29</v>
      </c>
      <c r="E129" s="95" t="s">
        <v>54</v>
      </c>
      <c r="F129" s="75">
        <v>79</v>
      </c>
      <c r="G129" s="75">
        <v>61</v>
      </c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7"/>
      <c r="T129" s="76"/>
      <c r="U129" s="76"/>
      <c r="V129" s="76">
        <v>140</v>
      </c>
      <c r="W129" s="98">
        <f>SUM(T129:V129)</f>
        <v>140</v>
      </c>
      <c r="X129" s="98"/>
      <c r="Y129" s="98"/>
      <c r="Z129" s="98"/>
      <c r="AA129" s="98"/>
      <c r="AB129" s="82">
        <f t="shared" si="43"/>
        <v>0</v>
      </c>
      <c r="AC129" s="82">
        <f t="shared" si="43"/>
        <v>0</v>
      </c>
      <c r="AD129" s="83">
        <f t="shared" si="43"/>
        <v>140</v>
      </c>
      <c r="AE129" s="84">
        <f t="shared" si="44"/>
        <v>140</v>
      </c>
      <c r="AF129" s="99">
        <f t="shared" si="45"/>
        <v>2.3334499999999998E-2</v>
      </c>
      <c r="AG129" s="99">
        <f t="shared" si="46"/>
        <v>5.4599999999999996E-3</v>
      </c>
      <c r="AH129" s="76"/>
      <c r="AI129" s="76"/>
      <c r="AJ129" s="76"/>
      <c r="AK129" s="76"/>
      <c r="AL129" s="106">
        <v>13.334</v>
      </c>
      <c r="AM129" s="97">
        <v>80</v>
      </c>
      <c r="AN129" s="97">
        <v>3.9E-2</v>
      </c>
      <c r="AO129" s="76"/>
    </row>
    <row r="130" spans="1:57" s="102" customFormat="1" ht="20.100000000000001" customHeight="1" x14ac:dyDescent="0.25">
      <c r="A130" s="75">
        <v>5</v>
      </c>
      <c r="B130" s="127" t="s">
        <v>195</v>
      </c>
      <c r="C130" s="94" t="s">
        <v>196</v>
      </c>
      <c r="D130" s="95" t="s">
        <v>29</v>
      </c>
      <c r="E130" s="95" t="s">
        <v>59</v>
      </c>
      <c r="F130" s="75">
        <v>78</v>
      </c>
      <c r="G130" s="75">
        <v>61</v>
      </c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7"/>
      <c r="T130" s="76"/>
      <c r="U130" s="76"/>
      <c r="V130" s="76">
        <v>1880</v>
      </c>
      <c r="W130" s="98">
        <v>1880</v>
      </c>
      <c r="X130" s="98"/>
      <c r="Y130" s="98"/>
      <c r="Z130" s="98"/>
      <c r="AA130" s="98"/>
      <c r="AB130" s="82">
        <f t="shared" si="43"/>
        <v>0</v>
      </c>
      <c r="AC130" s="82">
        <f t="shared" si="43"/>
        <v>0</v>
      </c>
      <c r="AD130" s="83">
        <f t="shared" si="43"/>
        <v>1880</v>
      </c>
      <c r="AE130" s="84">
        <f t="shared" si="44"/>
        <v>1880</v>
      </c>
      <c r="AF130" s="99">
        <f t="shared" si="45"/>
        <v>0.31334899999999999</v>
      </c>
      <c r="AG130" s="99">
        <f t="shared" si="46"/>
        <v>7.3319999999999996E-2</v>
      </c>
      <c r="AH130" s="76"/>
      <c r="AI130" s="76"/>
      <c r="AJ130" s="76"/>
      <c r="AK130" s="76"/>
      <c r="AL130" s="106">
        <v>13.334</v>
      </c>
      <c r="AM130" s="97">
        <v>80</v>
      </c>
      <c r="AN130" s="97">
        <v>3.9E-2</v>
      </c>
      <c r="AO130" s="76"/>
    </row>
    <row r="131" spans="1:57" s="102" customFormat="1" ht="20.100000000000001" customHeight="1" x14ac:dyDescent="0.25">
      <c r="A131" s="75">
        <v>6</v>
      </c>
      <c r="B131" s="127" t="s">
        <v>195</v>
      </c>
      <c r="C131" s="94" t="s">
        <v>196</v>
      </c>
      <c r="D131" s="95" t="s">
        <v>29</v>
      </c>
      <c r="E131" s="95" t="s">
        <v>40</v>
      </c>
      <c r="F131" s="75">
        <v>78</v>
      </c>
      <c r="G131" s="128">
        <v>61</v>
      </c>
      <c r="H131" s="76"/>
      <c r="I131" s="76"/>
      <c r="J131" s="76"/>
      <c r="K131" s="76"/>
      <c r="L131" s="76"/>
      <c r="M131" s="76"/>
      <c r="N131" s="76"/>
      <c r="O131" s="76"/>
      <c r="P131" s="111"/>
      <c r="Q131" s="111"/>
      <c r="R131" s="76">
        <v>3920</v>
      </c>
      <c r="S131" s="98">
        <f>SUM(P131:R131)</f>
        <v>3920</v>
      </c>
      <c r="T131" s="76"/>
      <c r="U131" s="76"/>
      <c r="V131" s="76"/>
      <c r="W131" s="98"/>
      <c r="X131" s="98"/>
      <c r="Y131" s="98"/>
      <c r="Z131" s="98"/>
      <c r="AA131" s="98"/>
      <c r="AB131" s="82">
        <f t="shared" si="43"/>
        <v>0</v>
      </c>
      <c r="AC131" s="82">
        <f t="shared" si="43"/>
        <v>0</v>
      </c>
      <c r="AD131" s="83">
        <f t="shared" si="43"/>
        <v>3920</v>
      </c>
      <c r="AE131" s="84">
        <f t="shared" si="44"/>
        <v>3920</v>
      </c>
      <c r="AF131" s="99">
        <f t="shared" si="45"/>
        <v>0.653366</v>
      </c>
      <c r="AG131" s="99">
        <f t="shared" si="46"/>
        <v>0.15287999999999999</v>
      </c>
      <c r="AH131" s="76"/>
      <c r="AI131" s="76"/>
      <c r="AJ131" s="76"/>
      <c r="AK131" s="76"/>
      <c r="AL131" s="106">
        <v>13.334</v>
      </c>
      <c r="AM131" s="97">
        <v>80</v>
      </c>
      <c r="AN131" s="97">
        <v>3.9E-2</v>
      </c>
      <c r="AO131" s="76"/>
      <c r="AP131" s="104"/>
    </row>
    <row r="132" spans="1:57" s="102" customFormat="1" ht="20.100000000000001" customHeight="1" x14ac:dyDescent="0.25">
      <c r="A132" s="75">
        <v>7</v>
      </c>
      <c r="B132" s="127" t="s">
        <v>195</v>
      </c>
      <c r="C132" s="94" t="s">
        <v>196</v>
      </c>
      <c r="D132" s="95" t="s">
        <v>29</v>
      </c>
      <c r="E132" s="95" t="s">
        <v>192</v>
      </c>
      <c r="F132" s="75">
        <v>78</v>
      </c>
      <c r="G132" s="128">
        <v>61</v>
      </c>
      <c r="H132" s="76"/>
      <c r="I132" s="76"/>
      <c r="J132" s="76"/>
      <c r="K132" s="76"/>
      <c r="L132" s="76"/>
      <c r="M132" s="76"/>
      <c r="N132" s="76"/>
      <c r="O132" s="76"/>
      <c r="P132" s="111"/>
      <c r="Q132" s="111"/>
      <c r="R132" s="76">
        <v>1920</v>
      </c>
      <c r="S132" s="98">
        <f>SUM(P132:R132)</f>
        <v>1920</v>
      </c>
      <c r="T132" s="76"/>
      <c r="U132" s="76"/>
      <c r="V132" s="76"/>
      <c r="W132" s="98"/>
      <c r="X132" s="98"/>
      <c r="Y132" s="98"/>
      <c r="Z132" s="98"/>
      <c r="AA132" s="98"/>
      <c r="AB132" s="82">
        <f t="shared" si="43"/>
        <v>0</v>
      </c>
      <c r="AC132" s="82">
        <f t="shared" si="43"/>
        <v>0</v>
      </c>
      <c r="AD132" s="83">
        <f t="shared" si="43"/>
        <v>1920</v>
      </c>
      <c r="AE132" s="84">
        <f t="shared" si="44"/>
        <v>1920</v>
      </c>
      <c r="AF132" s="99">
        <f t="shared" si="45"/>
        <v>0.32001599999999997</v>
      </c>
      <c r="AG132" s="99">
        <f t="shared" si="46"/>
        <v>7.4880000000000002E-2</v>
      </c>
      <c r="AH132" s="76"/>
      <c r="AI132" s="76"/>
      <c r="AJ132" s="76"/>
      <c r="AK132" s="76"/>
      <c r="AL132" s="106">
        <v>13.334</v>
      </c>
      <c r="AM132" s="97">
        <v>80</v>
      </c>
      <c r="AN132" s="97">
        <v>3.9E-2</v>
      </c>
      <c r="AO132" s="76"/>
      <c r="AP132" s="104"/>
    </row>
    <row r="133" spans="1:57" s="102" customFormat="1" ht="20.100000000000001" customHeight="1" x14ac:dyDescent="0.25">
      <c r="A133" s="75">
        <v>8</v>
      </c>
      <c r="B133" s="127" t="s">
        <v>195</v>
      </c>
      <c r="C133" s="94" t="s">
        <v>196</v>
      </c>
      <c r="D133" s="95" t="s">
        <v>29</v>
      </c>
      <c r="E133" s="95" t="s">
        <v>197</v>
      </c>
      <c r="F133" s="75">
        <v>78</v>
      </c>
      <c r="G133" s="128">
        <v>61</v>
      </c>
      <c r="H133" s="76"/>
      <c r="I133" s="76"/>
      <c r="J133" s="76"/>
      <c r="K133" s="76"/>
      <c r="L133" s="76"/>
      <c r="M133" s="76"/>
      <c r="N133" s="76"/>
      <c r="O133" s="76"/>
      <c r="P133" s="111"/>
      <c r="Q133" s="111"/>
      <c r="R133" s="76">
        <v>1920</v>
      </c>
      <c r="S133" s="98">
        <f>SUM(P133:R133)</f>
        <v>1920</v>
      </c>
      <c r="T133" s="76"/>
      <c r="U133" s="76"/>
      <c r="V133" s="76"/>
      <c r="W133" s="98"/>
      <c r="X133" s="98"/>
      <c r="Y133" s="98"/>
      <c r="Z133" s="98"/>
      <c r="AA133" s="98"/>
      <c r="AB133" s="82">
        <f t="shared" si="43"/>
        <v>0</v>
      </c>
      <c r="AC133" s="82">
        <f t="shared" si="43"/>
        <v>0</v>
      </c>
      <c r="AD133" s="83">
        <f t="shared" si="43"/>
        <v>1920</v>
      </c>
      <c r="AE133" s="84">
        <f t="shared" si="44"/>
        <v>1920</v>
      </c>
      <c r="AF133" s="99">
        <f t="shared" si="45"/>
        <v>0.32001599999999997</v>
      </c>
      <c r="AG133" s="99">
        <f t="shared" si="46"/>
        <v>7.4880000000000002E-2</v>
      </c>
      <c r="AH133" s="76"/>
      <c r="AI133" s="76"/>
      <c r="AJ133" s="76"/>
      <c r="AK133" s="76"/>
      <c r="AL133" s="106">
        <v>13.334</v>
      </c>
      <c r="AM133" s="97">
        <v>80</v>
      </c>
      <c r="AN133" s="97">
        <v>3.9E-2</v>
      </c>
      <c r="AO133" s="76"/>
      <c r="AP133" s="104"/>
    </row>
    <row r="134" spans="1:57" s="102" customFormat="1" ht="20.100000000000001" customHeight="1" x14ac:dyDescent="0.25">
      <c r="A134" s="75">
        <v>9</v>
      </c>
      <c r="B134" s="127" t="s">
        <v>195</v>
      </c>
      <c r="C134" s="94" t="s">
        <v>196</v>
      </c>
      <c r="D134" s="95" t="s">
        <v>29</v>
      </c>
      <c r="E134" s="95" t="s">
        <v>188</v>
      </c>
      <c r="F134" s="75">
        <v>78</v>
      </c>
      <c r="G134" s="128">
        <v>61</v>
      </c>
      <c r="H134" s="76"/>
      <c r="I134" s="76"/>
      <c r="J134" s="76"/>
      <c r="K134" s="76"/>
      <c r="L134" s="76"/>
      <c r="M134" s="76"/>
      <c r="N134" s="76"/>
      <c r="O134" s="76"/>
      <c r="P134" s="111"/>
      <c r="Q134" s="111"/>
      <c r="R134" s="76">
        <v>1920</v>
      </c>
      <c r="S134" s="98">
        <f>SUM(P134:R134)</f>
        <v>1920</v>
      </c>
      <c r="T134" s="76"/>
      <c r="U134" s="76"/>
      <c r="V134" s="76"/>
      <c r="W134" s="98"/>
      <c r="X134" s="98"/>
      <c r="Y134" s="98"/>
      <c r="Z134" s="98"/>
      <c r="AA134" s="98"/>
      <c r="AB134" s="82">
        <f t="shared" si="43"/>
        <v>0</v>
      </c>
      <c r="AC134" s="82">
        <f t="shared" si="43"/>
        <v>0</v>
      </c>
      <c r="AD134" s="83">
        <f t="shared" si="43"/>
        <v>1920</v>
      </c>
      <c r="AE134" s="84">
        <f t="shared" si="44"/>
        <v>1920</v>
      </c>
      <c r="AF134" s="99">
        <f t="shared" si="45"/>
        <v>0.32001599999999997</v>
      </c>
      <c r="AG134" s="99">
        <f t="shared" si="46"/>
        <v>7.4880000000000002E-2</v>
      </c>
      <c r="AH134" s="76"/>
      <c r="AI134" s="76"/>
      <c r="AJ134" s="76"/>
      <c r="AK134" s="76"/>
      <c r="AL134" s="106">
        <v>13.334</v>
      </c>
      <c r="AM134" s="97">
        <v>80</v>
      </c>
      <c r="AN134" s="97">
        <v>3.9E-2</v>
      </c>
      <c r="AO134" s="76"/>
      <c r="AP134" s="104"/>
    </row>
    <row r="135" spans="1:57" s="102" customFormat="1" ht="20.100000000000001" customHeight="1" x14ac:dyDescent="0.25">
      <c r="A135" s="75">
        <v>10</v>
      </c>
      <c r="B135" s="127" t="s">
        <v>195</v>
      </c>
      <c r="C135" s="94" t="s">
        <v>196</v>
      </c>
      <c r="D135" s="95" t="s">
        <v>29</v>
      </c>
      <c r="E135" s="95" t="s">
        <v>189</v>
      </c>
      <c r="F135" s="75">
        <v>78</v>
      </c>
      <c r="G135" s="128">
        <v>61</v>
      </c>
      <c r="H135" s="76"/>
      <c r="I135" s="76"/>
      <c r="J135" s="76"/>
      <c r="K135" s="76"/>
      <c r="L135" s="76"/>
      <c r="M135" s="76"/>
      <c r="N135" s="76"/>
      <c r="O135" s="76"/>
      <c r="P135" s="111"/>
      <c r="Q135" s="111"/>
      <c r="R135" s="76">
        <v>1960</v>
      </c>
      <c r="S135" s="98">
        <f>SUM(P135:R135)</f>
        <v>1960</v>
      </c>
      <c r="T135" s="76"/>
      <c r="U135" s="76"/>
      <c r="V135" s="76"/>
      <c r="W135" s="98"/>
      <c r="X135" s="98"/>
      <c r="Y135" s="98"/>
      <c r="Z135" s="98"/>
      <c r="AA135" s="98"/>
      <c r="AB135" s="82">
        <f t="shared" si="43"/>
        <v>0</v>
      </c>
      <c r="AC135" s="82">
        <f t="shared" si="43"/>
        <v>0</v>
      </c>
      <c r="AD135" s="83">
        <f t="shared" si="43"/>
        <v>1960</v>
      </c>
      <c r="AE135" s="84">
        <f t="shared" si="44"/>
        <v>1960</v>
      </c>
      <c r="AF135" s="99">
        <f t="shared" si="45"/>
        <v>0.326683</v>
      </c>
      <c r="AG135" s="99">
        <f t="shared" si="46"/>
        <v>7.6439999999999994E-2</v>
      </c>
      <c r="AH135" s="76"/>
      <c r="AI135" s="76"/>
      <c r="AJ135" s="76"/>
      <c r="AK135" s="76"/>
      <c r="AL135" s="106">
        <v>13.334</v>
      </c>
      <c r="AM135" s="97">
        <v>80</v>
      </c>
      <c r="AN135" s="97">
        <v>3.9E-2</v>
      </c>
      <c r="AO135" s="76"/>
      <c r="AP135" s="104"/>
    </row>
    <row r="136" spans="1:57" s="102" customFormat="1" ht="20.100000000000001" customHeight="1" x14ac:dyDescent="0.25">
      <c r="A136" s="75">
        <v>11</v>
      </c>
      <c r="B136" s="127" t="s">
        <v>195</v>
      </c>
      <c r="C136" s="94" t="s">
        <v>196</v>
      </c>
      <c r="D136" s="95" t="s">
        <v>29</v>
      </c>
      <c r="E136" s="95" t="s">
        <v>190</v>
      </c>
      <c r="F136" s="75">
        <v>78</v>
      </c>
      <c r="G136" s="75">
        <v>61</v>
      </c>
      <c r="H136" s="76"/>
      <c r="I136" s="76"/>
      <c r="J136" s="76"/>
      <c r="K136" s="76"/>
      <c r="L136" s="76"/>
      <c r="M136" s="76"/>
      <c r="N136" s="76"/>
      <c r="O136" s="76"/>
      <c r="P136" s="111"/>
      <c r="Q136" s="111"/>
      <c r="R136" s="111"/>
      <c r="S136" s="111"/>
      <c r="T136" s="76"/>
      <c r="U136" s="76"/>
      <c r="V136" s="76">
        <v>3520</v>
      </c>
      <c r="W136" s="98">
        <v>3520</v>
      </c>
      <c r="X136" s="98"/>
      <c r="Y136" s="98"/>
      <c r="Z136" s="98"/>
      <c r="AA136" s="98"/>
      <c r="AB136" s="82">
        <f t="shared" si="43"/>
        <v>0</v>
      </c>
      <c r="AC136" s="82">
        <f t="shared" si="43"/>
        <v>0</v>
      </c>
      <c r="AD136" s="83">
        <f t="shared" si="43"/>
        <v>3520</v>
      </c>
      <c r="AE136" s="84">
        <f t="shared" si="44"/>
        <v>3520</v>
      </c>
      <c r="AF136" s="99">
        <f t="shared" si="45"/>
        <v>0.586696</v>
      </c>
      <c r="AG136" s="99">
        <f t="shared" si="46"/>
        <v>0.13728000000000001</v>
      </c>
      <c r="AH136" s="76"/>
      <c r="AI136" s="76"/>
      <c r="AJ136" s="76"/>
      <c r="AK136" s="76"/>
      <c r="AL136" s="106">
        <v>13.334</v>
      </c>
      <c r="AM136" s="97">
        <v>80</v>
      </c>
      <c r="AN136" s="97">
        <v>3.9E-2</v>
      </c>
      <c r="AO136" s="76"/>
    </row>
    <row r="137" spans="1:57" s="102" customFormat="1" ht="20.100000000000001" customHeight="1" x14ac:dyDescent="0.25">
      <c r="A137" s="75">
        <v>12</v>
      </c>
      <c r="B137" s="127" t="s">
        <v>195</v>
      </c>
      <c r="C137" s="94" t="s">
        <v>196</v>
      </c>
      <c r="D137" s="95" t="s">
        <v>29</v>
      </c>
      <c r="E137" s="95" t="s">
        <v>191</v>
      </c>
      <c r="F137" s="75">
        <v>78</v>
      </c>
      <c r="G137" s="75">
        <v>61</v>
      </c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7"/>
      <c r="T137" s="76"/>
      <c r="U137" s="76"/>
      <c r="V137" s="76">
        <v>3200</v>
      </c>
      <c r="W137" s="98">
        <f>SUM(T137:V137)</f>
        <v>3200</v>
      </c>
      <c r="X137" s="98"/>
      <c r="Y137" s="98"/>
      <c r="Z137" s="98"/>
      <c r="AA137" s="98"/>
      <c r="AB137" s="82">
        <f t="shared" si="43"/>
        <v>0</v>
      </c>
      <c r="AC137" s="82">
        <f t="shared" si="43"/>
        <v>0</v>
      </c>
      <c r="AD137" s="83">
        <f t="shared" si="43"/>
        <v>3200</v>
      </c>
      <c r="AE137" s="84">
        <f t="shared" si="44"/>
        <v>3200</v>
      </c>
      <c r="AF137" s="99">
        <f t="shared" si="45"/>
        <v>0.53336000000000006</v>
      </c>
      <c r="AG137" s="99">
        <f t="shared" si="46"/>
        <v>0.12479999999999999</v>
      </c>
      <c r="AH137" s="76"/>
      <c r="AI137" s="76"/>
      <c r="AJ137" s="76"/>
      <c r="AK137" s="76"/>
      <c r="AL137" s="106">
        <v>13.334</v>
      </c>
      <c r="AM137" s="97">
        <v>80</v>
      </c>
      <c r="AN137" s="97">
        <v>3.9E-2</v>
      </c>
      <c r="AO137" s="76"/>
    </row>
    <row r="138" spans="1:57" s="102" customFormat="1" ht="20.100000000000001" customHeight="1" x14ac:dyDescent="0.25">
      <c r="A138" s="75">
        <v>13</v>
      </c>
      <c r="B138" s="127" t="s">
        <v>195</v>
      </c>
      <c r="C138" s="94" t="s">
        <v>196</v>
      </c>
      <c r="D138" s="95" t="s">
        <v>29</v>
      </c>
      <c r="E138" s="95" t="s">
        <v>54</v>
      </c>
      <c r="F138" s="75">
        <v>78</v>
      </c>
      <c r="G138" s="75">
        <v>61</v>
      </c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7"/>
      <c r="T138" s="76"/>
      <c r="U138" s="76"/>
      <c r="V138" s="76">
        <v>3880</v>
      </c>
      <c r="W138" s="98">
        <f>SUM(T138:V138)</f>
        <v>3880</v>
      </c>
      <c r="X138" s="98"/>
      <c r="Y138" s="98"/>
      <c r="Z138" s="98"/>
      <c r="AA138" s="98"/>
      <c r="AB138" s="82">
        <f t="shared" si="43"/>
        <v>0</v>
      </c>
      <c r="AC138" s="82">
        <f t="shared" si="43"/>
        <v>0</v>
      </c>
      <c r="AD138" s="83">
        <f t="shared" si="43"/>
        <v>3880</v>
      </c>
      <c r="AE138" s="84">
        <f t="shared" si="44"/>
        <v>3880</v>
      </c>
      <c r="AF138" s="99">
        <f t="shared" si="45"/>
        <v>0.64669899999999991</v>
      </c>
      <c r="AG138" s="99">
        <f t="shared" si="46"/>
        <v>0.15131999999999998</v>
      </c>
      <c r="AH138" s="76"/>
      <c r="AI138" s="76"/>
      <c r="AJ138" s="76"/>
      <c r="AK138" s="76"/>
      <c r="AL138" s="106">
        <v>13.334</v>
      </c>
      <c r="AM138" s="97">
        <v>80</v>
      </c>
      <c r="AN138" s="97">
        <v>3.9E-2</v>
      </c>
      <c r="AO138" s="76"/>
    </row>
    <row r="139" spans="1:57" s="102" customFormat="1" ht="20.100000000000001" customHeight="1" x14ac:dyDescent="0.25">
      <c r="A139" s="75">
        <v>14</v>
      </c>
      <c r="B139" s="127" t="s">
        <v>195</v>
      </c>
      <c r="C139" s="94" t="s">
        <v>196</v>
      </c>
      <c r="D139" s="95" t="s">
        <v>29</v>
      </c>
      <c r="E139" s="95" t="s">
        <v>54</v>
      </c>
      <c r="F139" s="75">
        <v>78</v>
      </c>
      <c r="G139" s="128">
        <v>22</v>
      </c>
      <c r="H139" s="76"/>
      <c r="I139" s="76"/>
      <c r="J139" s="76">
        <v>12</v>
      </c>
      <c r="K139" s="76">
        <f>SUM(H139:J139)</f>
        <v>12</v>
      </c>
      <c r="L139" s="76"/>
      <c r="M139" s="76"/>
      <c r="N139" s="76"/>
      <c r="O139" s="76"/>
      <c r="P139" s="111"/>
      <c r="Q139" s="111"/>
      <c r="R139" s="111"/>
      <c r="S139" s="111"/>
      <c r="T139" s="76"/>
      <c r="U139" s="76"/>
      <c r="V139" s="76"/>
      <c r="W139" s="98"/>
      <c r="X139" s="98"/>
      <c r="Y139" s="98"/>
      <c r="Z139" s="98"/>
      <c r="AA139" s="98"/>
      <c r="AB139" s="82">
        <f>H139+L139+P139+T139+X139</f>
        <v>0</v>
      </c>
      <c r="AC139" s="82">
        <f>I139+M139+Q139+U139+Y139</f>
        <v>0</v>
      </c>
      <c r="AD139" s="82">
        <f>J139+N139+R139+V139+Z139</f>
        <v>12</v>
      </c>
      <c r="AE139" s="84">
        <f t="shared" si="44"/>
        <v>12</v>
      </c>
      <c r="AF139" s="99">
        <f t="shared" si="45"/>
        <v>2.0000999999999999E-3</v>
      </c>
      <c r="AG139" s="99">
        <f t="shared" si="46"/>
        <v>4.6799999999999999E-4</v>
      </c>
      <c r="AH139" s="76"/>
      <c r="AI139" s="76"/>
      <c r="AJ139" s="76"/>
      <c r="AK139" s="76"/>
      <c r="AL139" s="106">
        <v>13.334</v>
      </c>
      <c r="AM139" s="97">
        <v>80</v>
      </c>
      <c r="AN139" s="97">
        <v>3.9E-2</v>
      </c>
      <c r="AO139" s="76"/>
      <c r="AP139" s="104"/>
    </row>
    <row r="140" spans="1:57" s="102" customFormat="1" ht="20.100000000000001" customHeight="1" x14ac:dyDescent="0.25">
      <c r="A140" s="75">
        <v>15</v>
      </c>
      <c r="B140" s="127" t="s">
        <v>195</v>
      </c>
      <c r="C140" s="94" t="s">
        <v>196</v>
      </c>
      <c r="D140" s="95" t="s">
        <v>29</v>
      </c>
      <c r="E140" s="95" t="s">
        <v>185</v>
      </c>
      <c r="F140" s="75">
        <v>78</v>
      </c>
      <c r="G140" s="128">
        <v>61</v>
      </c>
      <c r="H140" s="76"/>
      <c r="I140" s="76"/>
      <c r="J140" s="76"/>
      <c r="K140" s="76"/>
      <c r="L140" s="76"/>
      <c r="M140" s="76"/>
      <c r="N140" s="76"/>
      <c r="O140" s="76"/>
      <c r="P140" s="111"/>
      <c r="Q140" s="111"/>
      <c r="R140" s="76">
        <v>3880</v>
      </c>
      <c r="S140" s="98">
        <f>SUM(P140:R140)</f>
        <v>3880</v>
      </c>
      <c r="T140" s="76"/>
      <c r="U140" s="76"/>
      <c r="V140" s="76"/>
      <c r="W140" s="98"/>
      <c r="X140" s="98"/>
      <c r="Y140" s="98"/>
      <c r="Z140" s="98"/>
      <c r="AA140" s="98"/>
      <c r="AB140" s="82">
        <f t="shared" ref="AB140:AD148" si="47">P140+T140</f>
        <v>0</v>
      </c>
      <c r="AC140" s="82">
        <f t="shared" si="47"/>
        <v>0</v>
      </c>
      <c r="AD140" s="83">
        <f t="shared" si="47"/>
        <v>3880</v>
      </c>
      <c r="AE140" s="84">
        <f t="shared" si="44"/>
        <v>3880</v>
      </c>
      <c r="AF140" s="99">
        <f t="shared" si="45"/>
        <v>0.64669899999999991</v>
      </c>
      <c r="AG140" s="99">
        <f t="shared" si="46"/>
        <v>0.15131999999999998</v>
      </c>
      <c r="AH140" s="76"/>
      <c r="AI140" s="76"/>
      <c r="AJ140" s="76"/>
      <c r="AK140" s="76"/>
      <c r="AL140" s="106">
        <v>13.334</v>
      </c>
      <c r="AM140" s="97">
        <v>80</v>
      </c>
      <c r="AN140" s="97">
        <v>3.9E-2</v>
      </c>
      <c r="AO140" s="76"/>
      <c r="AP140" s="104"/>
    </row>
    <row r="141" spans="1:57" s="102" customFormat="1" ht="20.100000000000001" customHeight="1" x14ac:dyDescent="0.25">
      <c r="A141" s="75">
        <v>16</v>
      </c>
      <c r="B141" s="127" t="s">
        <v>195</v>
      </c>
      <c r="C141" s="94" t="s">
        <v>196</v>
      </c>
      <c r="D141" s="95" t="s">
        <v>29</v>
      </c>
      <c r="E141" s="95" t="s">
        <v>186</v>
      </c>
      <c r="F141" s="75">
        <v>78</v>
      </c>
      <c r="G141" s="128">
        <v>61</v>
      </c>
      <c r="H141" s="76"/>
      <c r="I141" s="76"/>
      <c r="J141" s="76"/>
      <c r="K141" s="76"/>
      <c r="L141" s="76"/>
      <c r="M141" s="76"/>
      <c r="N141" s="76"/>
      <c r="O141" s="76"/>
      <c r="P141" s="111"/>
      <c r="Q141" s="111"/>
      <c r="R141" s="76">
        <v>1900</v>
      </c>
      <c r="S141" s="98">
        <f>SUM(P141:R141)</f>
        <v>1900</v>
      </c>
      <c r="T141" s="76"/>
      <c r="U141" s="76"/>
      <c r="V141" s="76"/>
      <c r="W141" s="98"/>
      <c r="X141" s="98"/>
      <c r="Y141" s="98"/>
      <c r="Z141" s="98"/>
      <c r="AA141" s="98"/>
      <c r="AB141" s="82">
        <f t="shared" si="47"/>
        <v>0</v>
      </c>
      <c r="AC141" s="82">
        <f t="shared" si="47"/>
        <v>0</v>
      </c>
      <c r="AD141" s="83">
        <f t="shared" si="47"/>
        <v>1900</v>
      </c>
      <c r="AE141" s="84">
        <f t="shared" si="44"/>
        <v>1900</v>
      </c>
      <c r="AF141" s="99">
        <f t="shared" si="45"/>
        <v>0.31668249999999998</v>
      </c>
      <c r="AG141" s="99">
        <f t="shared" si="46"/>
        <v>7.4099999999999999E-2</v>
      </c>
      <c r="AH141" s="76"/>
      <c r="AI141" s="76"/>
      <c r="AJ141" s="76"/>
      <c r="AK141" s="76"/>
      <c r="AL141" s="106">
        <v>13.334</v>
      </c>
      <c r="AM141" s="97">
        <v>80</v>
      </c>
      <c r="AN141" s="97">
        <v>3.9E-2</v>
      </c>
      <c r="AO141" s="76"/>
      <c r="AP141" s="104"/>
    </row>
    <row r="142" spans="1:57" s="102" customFormat="1" ht="20.100000000000001" customHeight="1" x14ac:dyDescent="0.25">
      <c r="A142" s="75">
        <v>17</v>
      </c>
      <c r="B142" s="127" t="s">
        <v>195</v>
      </c>
      <c r="C142" s="94" t="s">
        <v>196</v>
      </c>
      <c r="D142" s="95" t="s">
        <v>29</v>
      </c>
      <c r="E142" s="95">
        <v>1</v>
      </c>
      <c r="F142" s="75">
        <v>77</v>
      </c>
      <c r="G142" s="75">
        <v>61</v>
      </c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7"/>
      <c r="T142" s="76"/>
      <c r="U142" s="76"/>
      <c r="V142" s="76">
        <v>1720</v>
      </c>
      <c r="W142" s="98">
        <v>1720</v>
      </c>
      <c r="X142" s="98"/>
      <c r="Y142" s="98"/>
      <c r="Z142" s="98"/>
      <c r="AA142" s="98"/>
      <c r="AB142" s="82">
        <f t="shared" si="47"/>
        <v>0</v>
      </c>
      <c r="AC142" s="82">
        <f t="shared" si="47"/>
        <v>0</v>
      </c>
      <c r="AD142" s="83">
        <f t="shared" si="47"/>
        <v>1720</v>
      </c>
      <c r="AE142" s="84">
        <f t="shared" si="44"/>
        <v>1720</v>
      </c>
      <c r="AF142" s="99">
        <f t="shared" si="45"/>
        <v>0.28668099999999996</v>
      </c>
      <c r="AG142" s="99">
        <f t="shared" si="46"/>
        <v>6.7080000000000001E-2</v>
      </c>
      <c r="AH142" s="76"/>
      <c r="AI142" s="76"/>
      <c r="AJ142" s="76"/>
      <c r="AK142" s="76"/>
      <c r="AL142" s="106">
        <v>13.334</v>
      </c>
      <c r="AM142" s="97">
        <v>80</v>
      </c>
      <c r="AN142" s="97">
        <v>3.9E-2</v>
      </c>
      <c r="AO142" s="76"/>
    </row>
    <row r="143" spans="1:57" s="102" customFormat="1" ht="20.100000000000001" customHeight="1" x14ac:dyDescent="0.25">
      <c r="A143" s="75">
        <v>18</v>
      </c>
      <c r="B143" s="127" t="s">
        <v>195</v>
      </c>
      <c r="C143" s="94" t="s">
        <v>196</v>
      </c>
      <c r="D143" s="95" t="s">
        <v>29</v>
      </c>
      <c r="E143" s="95">
        <v>6</v>
      </c>
      <c r="F143" s="75">
        <v>77</v>
      </c>
      <c r="G143" s="75">
        <v>61</v>
      </c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7"/>
      <c r="T143" s="76"/>
      <c r="U143" s="76"/>
      <c r="V143" s="76">
        <v>1820</v>
      </c>
      <c r="W143" s="98">
        <v>1820</v>
      </c>
      <c r="X143" s="98"/>
      <c r="Y143" s="98"/>
      <c r="Z143" s="98"/>
      <c r="AA143" s="98"/>
      <c r="AB143" s="82">
        <f t="shared" si="47"/>
        <v>0</v>
      </c>
      <c r="AC143" s="82">
        <f t="shared" si="47"/>
        <v>0</v>
      </c>
      <c r="AD143" s="83">
        <f t="shared" si="47"/>
        <v>1820</v>
      </c>
      <c r="AE143" s="84">
        <f t="shared" si="44"/>
        <v>1820</v>
      </c>
      <c r="AF143" s="99">
        <f t="shared" si="45"/>
        <v>0.30334850000000002</v>
      </c>
      <c r="AG143" s="99">
        <f t="shared" si="46"/>
        <v>7.0980000000000001E-2</v>
      </c>
      <c r="AH143" s="76"/>
      <c r="AI143" s="76"/>
      <c r="AJ143" s="76"/>
      <c r="AK143" s="76"/>
      <c r="AL143" s="106">
        <v>13.334</v>
      </c>
      <c r="AM143" s="97">
        <v>80</v>
      </c>
      <c r="AN143" s="97">
        <v>3.9E-2</v>
      </c>
      <c r="AO143" s="76"/>
    </row>
    <row r="144" spans="1:57" s="102" customFormat="1" ht="20.100000000000001" customHeight="1" x14ac:dyDescent="0.25">
      <c r="A144" s="75">
        <v>19</v>
      </c>
      <c r="B144" s="93" t="s">
        <v>195</v>
      </c>
      <c r="C144" s="105" t="s">
        <v>196</v>
      </c>
      <c r="D144" s="129" t="s">
        <v>29</v>
      </c>
      <c r="E144" s="96">
        <v>11</v>
      </c>
      <c r="F144" s="96">
        <v>77</v>
      </c>
      <c r="G144" s="96">
        <v>61</v>
      </c>
      <c r="H144" s="97"/>
      <c r="I144" s="97"/>
      <c r="J144" s="97"/>
      <c r="K144" s="97"/>
      <c r="L144" s="97"/>
      <c r="M144" s="97"/>
      <c r="N144" s="97"/>
      <c r="O144" s="97"/>
      <c r="P144" s="107"/>
      <c r="Q144" s="107"/>
      <c r="R144" s="97">
        <v>1280</v>
      </c>
      <c r="S144" s="97">
        <f>P144+Q144+R144</f>
        <v>1280</v>
      </c>
      <c r="T144" s="97"/>
      <c r="U144" s="97"/>
      <c r="V144" s="130"/>
      <c r="W144" s="130"/>
      <c r="X144" s="108"/>
      <c r="Y144" s="108"/>
      <c r="Z144" s="108"/>
      <c r="AA144" s="108"/>
      <c r="AB144" s="82">
        <f t="shared" si="47"/>
        <v>0</v>
      </c>
      <c r="AC144" s="82">
        <f t="shared" si="47"/>
        <v>0</v>
      </c>
      <c r="AD144" s="83">
        <f t="shared" si="47"/>
        <v>1280</v>
      </c>
      <c r="AE144" s="84">
        <f t="shared" si="44"/>
        <v>1280</v>
      </c>
      <c r="AF144" s="99">
        <f t="shared" si="45"/>
        <v>0.21334400000000001</v>
      </c>
      <c r="AG144" s="99">
        <f t="shared" si="46"/>
        <v>4.9919999999999999E-2</v>
      </c>
      <c r="AH144" s="97"/>
      <c r="AI144" s="97"/>
      <c r="AJ144" s="97"/>
      <c r="AK144" s="97"/>
      <c r="AL144" s="83">
        <v>13.334</v>
      </c>
      <c r="AM144" s="124">
        <v>80</v>
      </c>
      <c r="AN144" s="124">
        <v>3.9E-2</v>
      </c>
      <c r="AO144" s="97"/>
      <c r="AP144" s="109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</row>
    <row r="145" spans="1:57" s="102" customFormat="1" ht="20.100000000000001" customHeight="1" x14ac:dyDescent="0.25">
      <c r="A145" s="75">
        <v>20</v>
      </c>
      <c r="B145" s="127" t="s">
        <v>195</v>
      </c>
      <c r="C145" s="94" t="s">
        <v>196</v>
      </c>
      <c r="D145" s="95" t="s">
        <v>29</v>
      </c>
      <c r="E145" s="95" t="s">
        <v>51</v>
      </c>
      <c r="F145" s="75">
        <v>77</v>
      </c>
      <c r="G145" s="75">
        <v>61</v>
      </c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>
        <v>1860</v>
      </c>
      <c r="S145" s="98">
        <f>SUM(P145:R145)</f>
        <v>1860</v>
      </c>
      <c r="T145" s="76"/>
      <c r="U145" s="76"/>
      <c r="V145" s="76"/>
      <c r="W145" s="98"/>
      <c r="X145" s="98"/>
      <c r="Y145" s="98"/>
      <c r="Z145" s="98"/>
      <c r="AA145" s="98"/>
      <c r="AB145" s="82">
        <f t="shared" si="47"/>
        <v>0</v>
      </c>
      <c r="AC145" s="82">
        <f t="shared" si="47"/>
        <v>0</v>
      </c>
      <c r="AD145" s="83">
        <f t="shared" si="47"/>
        <v>1860</v>
      </c>
      <c r="AE145" s="84">
        <f t="shared" si="44"/>
        <v>1860</v>
      </c>
      <c r="AF145" s="99">
        <f t="shared" si="45"/>
        <v>0.3100155</v>
      </c>
      <c r="AG145" s="99">
        <f t="shared" si="46"/>
        <v>7.2540000000000007E-2</v>
      </c>
      <c r="AH145" s="76"/>
      <c r="AI145" s="76"/>
      <c r="AJ145" s="76"/>
      <c r="AK145" s="76"/>
      <c r="AL145" s="106">
        <v>13.334</v>
      </c>
      <c r="AM145" s="97">
        <v>80</v>
      </c>
      <c r="AN145" s="97">
        <v>3.9E-2</v>
      </c>
      <c r="AO145" s="76"/>
    </row>
    <row r="146" spans="1:57" s="102" customFormat="1" ht="20.100000000000001" customHeight="1" x14ac:dyDescent="0.25">
      <c r="A146" s="75">
        <v>21</v>
      </c>
      <c r="B146" s="127" t="s">
        <v>195</v>
      </c>
      <c r="C146" s="94" t="s">
        <v>196</v>
      </c>
      <c r="D146" s="95" t="s">
        <v>29</v>
      </c>
      <c r="E146" s="95" t="s">
        <v>192</v>
      </c>
      <c r="F146" s="75">
        <v>77</v>
      </c>
      <c r="G146" s="75">
        <v>61</v>
      </c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>
        <v>1820</v>
      </c>
      <c r="S146" s="98">
        <f>SUM(P146:R146)</f>
        <v>1820</v>
      </c>
      <c r="T146" s="76"/>
      <c r="U146" s="76"/>
      <c r="V146" s="76"/>
      <c r="W146" s="98"/>
      <c r="X146" s="98"/>
      <c r="Y146" s="98"/>
      <c r="Z146" s="98"/>
      <c r="AA146" s="98"/>
      <c r="AB146" s="82">
        <f t="shared" si="47"/>
        <v>0</v>
      </c>
      <c r="AC146" s="82">
        <f t="shared" si="47"/>
        <v>0</v>
      </c>
      <c r="AD146" s="83">
        <f t="shared" si="47"/>
        <v>1820</v>
      </c>
      <c r="AE146" s="84">
        <f t="shared" si="44"/>
        <v>1820</v>
      </c>
      <c r="AF146" s="99">
        <f t="shared" si="45"/>
        <v>0.30334850000000002</v>
      </c>
      <c r="AG146" s="99">
        <f t="shared" si="46"/>
        <v>7.0980000000000001E-2</v>
      </c>
      <c r="AH146" s="76"/>
      <c r="AI146" s="76"/>
      <c r="AJ146" s="76"/>
      <c r="AK146" s="76"/>
      <c r="AL146" s="106">
        <v>13.334</v>
      </c>
      <c r="AM146" s="97">
        <v>80</v>
      </c>
      <c r="AN146" s="97">
        <v>3.9E-2</v>
      </c>
      <c r="AO146" s="76"/>
    </row>
    <row r="147" spans="1:57" s="110" customFormat="1" ht="20.100000000000001" customHeight="1" x14ac:dyDescent="0.25">
      <c r="A147" s="75">
        <v>22</v>
      </c>
      <c r="B147" s="127" t="s">
        <v>195</v>
      </c>
      <c r="C147" s="94" t="s">
        <v>196</v>
      </c>
      <c r="D147" s="95" t="s">
        <v>29</v>
      </c>
      <c r="E147" s="95" t="s">
        <v>197</v>
      </c>
      <c r="F147" s="75">
        <v>77</v>
      </c>
      <c r="G147" s="75">
        <v>61</v>
      </c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>
        <v>1840</v>
      </c>
      <c r="S147" s="98">
        <f>SUM(P147:R147)</f>
        <v>1840</v>
      </c>
      <c r="T147" s="76"/>
      <c r="U147" s="76"/>
      <c r="V147" s="76"/>
      <c r="W147" s="98"/>
      <c r="X147" s="98"/>
      <c r="Y147" s="98"/>
      <c r="Z147" s="98"/>
      <c r="AA147" s="98"/>
      <c r="AB147" s="82">
        <f t="shared" si="47"/>
        <v>0</v>
      </c>
      <c r="AC147" s="82">
        <f t="shared" si="47"/>
        <v>0</v>
      </c>
      <c r="AD147" s="83">
        <f t="shared" si="47"/>
        <v>1840</v>
      </c>
      <c r="AE147" s="84">
        <f t="shared" si="44"/>
        <v>1840</v>
      </c>
      <c r="AF147" s="99">
        <f t="shared" si="45"/>
        <v>0.30668200000000001</v>
      </c>
      <c r="AG147" s="99">
        <f t="shared" si="46"/>
        <v>7.1760000000000004E-2</v>
      </c>
      <c r="AH147" s="76"/>
      <c r="AI147" s="76"/>
      <c r="AJ147" s="76"/>
      <c r="AK147" s="76"/>
      <c r="AL147" s="106">
        <v>13.334</v>
      </c>
      <c r="AM147" s="97">
        <v>80</v>
      </c>
      <c r="AN147" s="97">
        <v>3.9E-2</v>
      </c>
      <c r="AO147" s="76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</row>
    <row r="148" spans="1:57" s="110" customFormat="1" ht="20.100000000000001" customHeight="1" x14ac:dyDescent="0.25">
      <c r="A148" s="75">
        <v>23</v>
      </c>
      <c r="B148" s="93">
        <v>52000000062</v>
      </c>
      <c r="C148" s="105" t="s">
        <v>196</v>
      </c>
      <c r="D148" s="129" t="s">
        <v>29</v>
      </c>
      <c r="E148" s="129" t="s">
        <v>191</v>
      </c>
      <c r="F148" s="129">
        <v>77</v>
      </c>
      <c r="G148" s="129">
        <v>61</v>
      </c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130"/>
      <c r="T148" s="97"/>
      <c r="U148" s="97"/>
      <c r="V148" s="97">
        <v>1820</v>
      </c>
      <c r="W148" s="97">
        <f>V148</f>
        <v>1820</v>
      </c>
      <c r="X148" s="108"/>
      <c r="Y148" s="108"/>
      <c r="Z148" s="108"/>
      <c r="AA148" s="108"/>
      <c r="AB148" s="82">
        <f t="shared" si="47"/>
        <v>0</v>
      </c>
      <c r="AC148" s="82">
        <f t="shared" si="47"/>
        <v>0</v>
      </c>
      <c r="AD148" s="83">
        <f t="shared" si="47"/>
        <v>1820</v>
      </c>
      <c r="AE148" s="84">
        <f t="shared" si="44"/>
        <v>1820</v>
      </c>
      <c r="AF148" s="99">
        <f t="shared" si="45"/>
        <v>0.30334850000000002</v>
      </c>
      <c r="AG148" s="99">
        <f t="shared" si="46"/>
        <v>7.0980000000000001E-2</v>
      </c>
      <c r="AH148" s="97"/>
      <c r="AI148" s="97"/>
      <c r="AJ148" s="97"/>
      <c r="AK148" s="97"/>
      <c r="AL148" s="83">
        <v>13.334</v>
      </c>
      <c r="AM148" s="124">
        <v>80</v>
      </c>
      <c r="AN148" s="124">
        <v>3.9E-2</v>
      </c>
      <c r="AO148" s="97"/>
      <c r="AP148" s="109"/>
    </row>
    <row r="149" spans="1:57" s="102" customFormat="1" ht="20.100000000000001" customHeight="1" x14ac:dyDescent="0.25">
      <c r="A149" s="112"/>
      <c r="B149" s="113"/>
      <c r="C149" s="114" t="s">
        <v>96</v>
      </c>
      <c r="D149" s="115"/>
      <c r="E149" s="115"/>
      <c r="F149" s="115"/>
      <c r="G149" s="115"/>
      <c r="H149" s="116"/>
      <c r="I149" s="116"/>
      <c r="J149" s="116">
        <f>SUM(J126:J148)</f>
        <v>12</v>
      </c>
      <c r="K149" s="116">
        <f>SUM(K126:K148)</f>
        <v>12</v>
      </c>
      <c r="L149" s="116"/>
      <c r="M149" s="116"/>
      <c r="N149" s="116"/>
      <c r="O149" s="116"/>
      <c r="P149" s="116"/>
      <c r="Q149" s="116"/>
      <c r="R149" s="116">
        <f>SUM(R126:R148)</f>
        <v>26140</v>
      </c>
      <c r="S149" s="116">
        <f>SUM(S126:S148)</f>
        <v>26140</v>
      </c>
      <c r="T149" s="116"/>
      <c r="U149" s="116"/>
      <c r="V149" s="116">
        <f>SUM(V126:V148)</f>
        <v>21720</v>
      </c>
      <c r="W149" s="116">
        <f>SUM(W126:W148)</f>
        <v>21720</v>
      </c>
      <c r="X149" s="116"/>
      <c r="Y149" s="116"/>
      <c r="Z149" s="116"/>
      <c r="AA149" s="116"/>
      <c r="AB149" s="131">
        <f t="shared" ref="AB149:AG149" si="48">SUM(AB126:AB148)</f>
        <v>0</v>
      </c>
      <c r="AC149" s="131">
        <f t="shared" si="48"/>
        <v>0</v>
      </c>
      <c r="AD149" s="131">
        <f t="shared" si="48"/>
        <v>47872</v>
      </c>
      <c r="AE149" s="131">
        <f t="shared" si="48"/>
        <v>47872</v>
      </c>
      <c r="AF149" s="132">
        <f t="shared" si="48"/>
        <v>7.9790656000000002</v>
      </c>
      <c r="AG149" s="132">
        <f t="shared" si="48"/>
        <v>1.867008</v>
      </c>
      <c r="AH149" s="118"/>
      <c r="AI149" s="118"/>
      <c r="AJ149" s="118"/>
      <c r="AK149" s="118"/>
      <c r="AL149" s="116">
        <v>13</v>
      </c>
      <c r="AM149" s="116">
        <v>80</v>
      </c>
      <c r="AN149" s="116">
        <v>3.9E-2</v>
      </c>
      <c r="AO149" s="118"/>
    </row>
    <row r="150" spans="1:57" s="102" customFormat="1" ht="20.100000000000001" customHeight="1" x14ac:dyDescent="0.25">
      <c r="A150" s="75">
        <v>1</v>
      </c>
      <c r="B150" s="127" t="s">
        <v>198</v>
      </c>
      <c r="C150" s="94" t="s">
        <v>199</v>
      </c>
      <c r="D150" s="95" t="s">
        <v>29</v>
      </c>
      <c r="E150" s="95" t="s">
        <v>39</v>
      </c>
      <c r="F150" s="75">
        <v>91</v>
      </c>
      <c r="G150" s="75">
        <v>61</v>
      </c>
      <c r="H150" s="76"/>
      <c r="I150" s="76"/>
      <c r="J150" s="76"/>
      <c r="K150" s="76"/>
      <c r="L150" s="76"/>
      <c r="M150" s="76"/>
      <c r="N150" s="76"/>
      <c r="O150" s="76"/>
      <c r="P150" s="111"/>
      <c r="Q150" s="111"/>
      <c r="R150" s="111"/>
      <c r="S150" s="111"/>
      <c r="T150" s="76"/>
      <c r="U150" s="76"/>
      <c r="V150" s="76">
        <v>930</v>
      </c>
      <c r="W150" s="98">
        <f>SUM(T150:V150)</f>
        <v>930</v>
      </c>
      <c r="X150" s="98"/>
      <c r="Y150" s="98"/>
      <c r="Z150" s="98"/>
      <c r="AA150" s="98"/>
      <c r="AB150" s="82">
        <f t="shared" ref="AB150:AD171" si="49">P150+T150</f>
        <v>0</v>
      </c>
      <c r="AC150" s="82">
        <f t="shared" si="49"/>
        <v>0</v>
      </c>
      <c r="AD150" s="83">
        <f t="shared" si="49"/>
        <v>930</v>
      </c>
      <c r="AE150" s="84">
        <f t="shared" ref="AE150:AE171" si="50">AB150+AC150+AD150</f>
        <v>930</v>
      </c>
      <c r="AF150" s="99">
        <f t="shared" ref="AF150:AF171" si="51">AE150/AM150*AL150/1000</f>
        <v>0.1549845</v>
      </c>
      <c r="AG150" s="99">
        <f t="shared" ref="AG150:AG171" si="52">AE150*AN150/1000</f>
        <v>6.2310000000000004E-2</v>
      </c>
      <c r="AH150" s="76"/>
      <c r="AI150" s="76"/>
      <c r="AJ150" s="76"/>
      <c r="AK150" s="76"/>
      <c r="AL150" s="106">
        <v>6.6660000000000004</v>
      </c>
      <c r="AM150" s="97">
        <v>40</v>
      </c>
      <c r="AN150" s="97">
        <v>6.7000000000000004E-2</v>
      </c>
      <c r="AO150" s="76"/>
    </row>
    <row r="151" spans="1:57" s="102" customFormat="1" ht="20.100000000000001" customHeight="1" x14ac:dyDescent="0.25">
      <c r="A151" s="75">
        <v>2</v>
      </c>
      <c r="B151" s="127" t="s">
        <v>198</v>
      </c>
      <c r="C151" s="94" t="s">
        <v>199</v>
      </c>
      <c r="D151" s="95" t="s">
        <v>29</v>
      </c>
      <c r="E151" s="95" t="s">
        <v>59</v>
      </c>
      <c r="F151" s="75">
        <v>79</v>
      </c>
      <c r="G151" s="75">
        <v>61</v>
      </c>
      <c r="H151" s="76"/>
      <c r="I151" s="76"/>
      <c r="J151" s="76"/>
      <c r="K151" s="76"/>
      <c r="L151" s="76"/>
      <c r="M151" s="76"/>
      <c r="N151" s="76"/>
      <c r="O151" s="76"/>
      <c r="P151" s="111"/>
      <c r="Q151" s="111"/>
      <c r="R151" s="111"/>
      <c r="S151" s="111"/>
      <c r="T151" s="76"/>
      <c r="U151" s="76"/>
      <c r="V151" s="76">
        <v>940</v>
      </c>
      <c r="W151" s="98">
        <f>SUM(T151:V151)</f>
        <v>940</v>
      </c>
      <c r="X151" s="98"/>
      <c r="Y151" s="98"/>
      <c r="Z151" s="98"/>
      <c r="AA151" s="98"/>
      <c r="AB151" s="82">
        <f t="shared" si="49"/>
        <v>0</v>
      </c>
      <c r="AC151" s="82">
        <f t="shared" si="49"/>
        <v>0</v>
      </c>
      <c r="AD151" s="83">
        <f t="shared" si="49"/>
        <v>940</v>
      </c>
      <c r="AE151" s="84">
        <f t="shared" si="50"/>
        <v>940</v>
      </c>
      <c r="AF151" s="99">
        <f t="shared" si="51"/>
        <v>0.15665100000000001</v>
      </c>
      <c r="AG151" s="99">
        <f t="shared" si="52"/>
        <v>6.2980000000000008E-2</v>
      </c>
      <c r="AH151" s="76"/>
      <c r="AI151" s="76"/>
      <c r="AJ151" s="76"/>
      <c r="AK151" s="76"/>
      <c r="AL151" s="106">
        <v>6.6660000000000004</v>
      </c>
      <c r="AM151" s="97">
        <v>40</v>
      </c>
      <c r="AN151" s="97">
        <v>6.7000000000000004E-2</v>
      </c>
      <c r="AO151" s="76"/>
    </row>
    <row r="152" spans="1:57" s="102" customFormat="1" ht="20.100000000000001" customHeight="1" x14ac:dyDescent="0.25">
      <c r="A152" s="75">
        <v>3</v>
      </c>
      <c r="B152" s="127" t="s">
        <v>198</v>
      </c>
      <c r="C152" s="94" t="s">
        <v>199</v>
      </c>
      <c r="D152" s="95" t="s">
        <v>29</v>
      </c>
      <c r="E152" s="95" t="s">
        <v>102</v>
      </c>
      <c r="F152" s="75">
        <v>79</v>
      </c>
      <c r="G152" s="128">
        <v>61</v>
      </c>
      <c r="H152" s="76"/>
      <c r="I152" s="76"/>
      <c r="J152" s="76"/>
      <c r="K152" s="76"/>
      <c r="L152" s="76"/>
      <c r="M152" s="76"/>
      <c r="N152" s="76"/>
      <c r="O152" s="76"/>
      <c r="P152" s="111"/>
      <c r="Q152" s="111"/>
      <c r="R152" s="76">
        <v>960</v>
      </c>
      <c r="S152" s="98">
        <f>SUM(P152:R152)</f>
        <v>960</v>
      </c>
      <c r="T152" s="76"/>
      <c r="U152" s="76"/>
      <c r="V152" s="76"/>
      <c r="W152" s="98"/>
      <c r="X152" s="98"/>
      <c r="Y152" s="98"/>
      <c r="Z152" s="98"/>
      <c r="AA152" s="98"/>
      <c r="AB152" s="82">
        <f t="shared" si="49"/>
        <v>0</v>
      </c>
      <c r="AC152" s="82">
        <f t="shared" si="49"/>
        <v>0</v>
      </c>
      <c r="AD152" s="83">
        <f t="shared" si="49"/>
        <v>960</v>
      </c>
      <c r="AE152" s="84">
        <f t="shared" si="50"/>
        <v>960</v>
      </c>
      <c r="AF152" s="99">
        <f t="shared" si="51"/>
        <v>0.15998400000000002</v>
      </c>
      <c r="AG152" s="99">
        <f t="shared" si="52"/>
        <v>6.4320000000000002E-2</v>
      </c>
      <c r="AH152" s="76"/>
      <c r="AI152" s="76"/>
      <c r="AJ152" s="76"/>
      <c r="AK152" s="76"/>
      <c r="AL152" s="106">
        <v>6.6660000000000004</v>
      </c>
      <c r="AM152" s="97">
        <v>40</v>
      </c>
      <c r="AN152" s="97">
        <v>6.7000000000000004E-2</v>
      </c>
      <c r="AO152" s="76"/>
    </row>
    <row r="153" spans="1:57" s="102" customFormat="1" ht="20.100000000000001" customHeight="1" x14ac:dyDescent="0.25">
      <c r="A153" s="75">
        <v>4</v>
      </c>
      <c r="B153" s="127" t="s">
        <v>198</v>
      </c>
      <c r="C153" s="94" t="s">
        <v>199</v>
      </c>
      <c r="D153" s="95" t="s">
        <v>29</v>
      </c>
      <c r="E153" s="95" t="s">
        <v>54</v>
      </c>
      <c r="F153" s="75">
        <v>79</v>
      </c>
      <c r="G153" s="75">
        <v>61</v>
      </c>
      <c r="H153" s="76"/>
      <c r="I153" s="76"/>
      <c r="J153" s="76"/>
      <c r="K153" s="76"/>
      <c r="L153" s="76"/>
      <c r="M153" s="76"/>
      <c r="N153" s="76"/>
      <c r="O153" s="76"/>
      <c r="P153" s="111"/>
      <c r="Q153" s="111"/>
      <c r="R153" s="111"/>
      <c r="S153" s="111"/>
      <c r="T153" s="76"/>
      <c r="U153" s="76"/>
      <c r="V153" s="76">
        <v>70</v>
      </c>
      <c r="W153" s="98">
        <f>SUM(T153:V153)</f>
        <v>70</v>
      </c>
      <c r="X153" s="98"/>
      <c r="Y153" s="98"/>
      <c r="Z153" s="98"/>
      <c r="AA153" s="98"/>
      <c r="AB153" s="82">
        <f t="shared" si="49"/>
        <v>0</v>
      </c>
      <c r="AC153" s="82">
        <f t="shared" si="49"/>
        <v>0</v>
      </c>
      <c r="AD153" s="83">
        <f t="shared" si="49"/>
        <v>70</v>
      </c>
      <c r="AE153" s="84">
        <f t="shared" si="50"/>
        <v>70</v>
      </c>
      <c r="AF153" s="99">
        <f t="shared" si="51"/>
        <v>1.1665500000000002E-2</v>
      </c>
      <c r="AG153" s="99">
        <f t="shared" si="52"/>
        <v>4.6900000000000006E-3</v>
      </c>
      <c r="AH153" s="76"/>
      <c r="AI153" s="76"/>
      <c r="AJ153" s="76"/>
      <c r="AK153" s="76"/>
      <c r="AL153" s="106">
        <v>6.6660000000000004</v>
      </c>
      <c r="AM153" s="97">
        <v>40</v>
      </c>
      <c r="AN153" s="97">
        <v>6.7000000000000004E-2</v>
      </c>
      <c r="AO153" s="76"/>
    </row>
    <row r="154" spans="1:57" s="102" customFormat="1" ht="20.100000000000001" customHeight="1" x14ac:dyDescent="0.25">
      <c r="A154" s="75">
        <v>5</v>
      </c>
      <c r="B154" s="127" t="s">
        <v>198</v>
      </c>
      <c r="C154" s="94" t="s">
        <v>199</v>
      </c>
      <c r="D154" s="95" t="s">
        <v>29</v>
      </c>
      <c r="E154" s="95" t="s">
        <v>59</v>
      </c>
      <c r="F154" s="75">
        <v>78</v>
      </c>
      <c r="G154" s="75">
        <v>61</v>
      </c>
      <c r="H154" s="76"/>
      <c r="I154" s="76"/>
      <c r="J154" s="76"/>
      <c r="K154" s="76"/>
      <c r="L154" s="76"/>
      <c r="M154" s="76"/>
      <c r="N154" s="76"/>
      <c r="O154" s="76"/>
      <c r="P154" s="111"/>
      <c r="Q154" s="111"/>
      <c r="R154" s="111"/>
      <c r="S154" s="98"/>
      <c r="T154" s="76"/>
      <c r="U154" s="76"/>
      <c r="V154" s="76">
        <v>940</v>
      </c>
      <c r="W154" s="98">
        <v>940</v>
      </c>
      <c r="X154" s="98"/>
      <c r="Y154" s="98"/>
      <c r="Z154" s="98"/>
      <c r="AA154" s="98"/>
      <c r="AB154" s="82">
        <f t="shared" si="49"/>
        <v>0</v>
      </c>
      <c r="AC154" s="82">
        <f t="shared" si="49"/>
        <v>0</v>
      </c>
      <c r="AD154" s="83">
        <f t="shared" si="49"/>
        <v>940</v>
      </c>
      <c r="AE154" s="84">
        <f t="shared" si="50"/>
        <v>940</v>
      </c>
      <c r="AF154" s="99">
        <f t="shared" si="51"/>
        <v>0.15665100000000001</v>
      </c>
      <c r="AG154" s="99">
        <f t="shared" si="52"/>
        <v>6.2980000000000008E-2</v>
      </c>
      <c r="AH154" s="76"/>
      <c r="AI154" s="76"/>
      <c r="AJ154" s="76"/>
      <c r="AK154" s="76"/>
      <c r="AL154" s="106">
        <v>6.6660000000000004</v>
      </c>
      <c r="AM154" s="97">
        <v>40</v>
      </c>
      <c r="AN154" s="97">
        <v>6.7000000000000004E-2</v>
      </c>
      <c r="AO154" s="76"/>
    </row>
    <row r="155" spans="1:57" s="102" customFormat="1" ht="20.100000000000001" customHeight="1" x14ac:dyDescent="0.25">
      <c r="A155" s="75">
        <v>6</v>
      </c>
      <c r="B155" s="127" t="s">
        <v>198</v>
      </c>
      <c r="C155" s="94" t="s">
        <v>199</v>
      </c>
      <c r="D155" s="95" t="s">
        <v>29</v>
      </c>
      <c r="E155" s="95" t="s">
        <v>40</v>
      </c>
      <c r="F155" s="75">
        <v>78</v>
      </c>
      <c r="G155" s="128">
        <v>61</v>
      </c>
      <c r="H155" s="76"/>
      <c r="I155" s="76"/>
      <c r="J155" s="76"/>
      <c r="K155" s="76"/>
      <c r="L155" s="76"/>
      <c r="M155" s="76"/>
      <c r="N155" s="76"/>
      <c r="O155" s="76"/>
      <c r="P155" s="111"/>
      <c r="Q155" s="111"/>
      <c r="R155" s="76">
        <v>1960</v>
      </c>
      <c r="S155" s="98">
        <f>SUM(P155:R155)</f>
        <v>1960</v>
      </c>
      <c r="T155" s="76"/>
      <c r="U155" s="76"/>
      <c r="V155" s="76"/>
      <c r="W155" s="98"/>
      <c r="X155" s="98"/>
      <c r="Y155" s="98"/>
      <c r="Z155" s="98"/>
      <c r="AA155" s="98"/>
      <c r="AB155" s="82">
        <f t="shared" si="49"/>
        <v>0</v>
      </c>
      <c r="AC155" s="82">
        <f t="shared" si="49"/>
        <v>0</v>
      </c>
      <c r="AD155" s="83">
        <f t="shared" si="49"/>
        <v>1960</v>
      </c>
      <c r="AE155" s="84">
        <f t="shared" si="50"/>
        <v>1960</v>
      </c>
      <c r="AF155" s="99">
        <f t="shared" si="51"/>
        <v>0.32663400000000004</v>
      </c>
      <c r="AG155" s="99">
        <f t="shared" si="52"/>
        <v>0.13132000000000002</v>
      </c>
      <c r="AH155" s="76"/>
      <c r="AI155" s="76"/>
      <c r="AJ155" s="76"/>
      <c r="AK155" s="76"/>
      <c r="AL155" s="106">
        <v>6.6660000000000004</v>
      </c>
      <c r="AM155" s="97">
        <v>40</v>
      </c>
      <c r="AN155" s="97">
        <v>6.7000000000000004E-2</v>
      </c>
      <c r="AO155" s="76"/>
    </row>
    <row r="156" spans="1:57" s="102" customFormat="1" ht="20.100000000000001" customHeight="1" x14ac:dyDescent="0.25">
      <c r="A156" s="75">
        <v>7</v>
      </c>
      <c r="B156" s="127" t="s">
        <v>198</v>
      </c>
      <c r="C156" s="94" t="s">
        <v>199</v>
      </c>
      <c r="D156" s="95" t="s">
        <v>29</v>
      </c>
      <c r="E156" s="95" t="s">
        <v>192</v>
      </c>
      <c r="F156" s="75">
        <v>78</v>
      </c>
      <c r="G156" s="128">
        <v>61</v>
      </c>
      <c r="H156" s="76"/>
      <c r="I156" s="76"/>
      <c r="J156" s="76"/>
      <c r="K156" s="76"/>
      <c r="L156" s="76"/>
      <c r="M156" s="76"/>
      <c r="N156" s="76"/>
      <c r="O156" s="76"/>
      <c r="P156" s="111"/>
      <c r="Q156" s="111"/>
      <c r="R156" s="76">
        <v>960</v>
      </c>
      <c r="S156" s="98">
        <f>SUM(P156:R156)</f>
        <v>960</v>
      </c>
      <c r="T156" s="76"/>
      <c r="U156" s="76"/>
      <c r="V156" s="76"/>
      <c r="W156" s="98"/>
      <c r="X156" s="98"/>
      <c r="Y156" s="98"/>
      <c r="Z156" s="98"/>
      <c r="AA156" s="98"/>
      <c r="AB156" s="82">
        <f t="shared" si="49"/>
        <v>0</v>
      </c>
      <c r="AC156" s="82">
        <f t="shared" si="49"/>
        <v>0</v>
      </c>
      <c r="AD156" s="83">
        <f t="shared" si="49"/>
        <v>960</v>
      </c>
      <c r="AE156" s="84">
        <f t="shared" si="50"/>
        <v>960</v>
      </c>
      <c r="AF156" s="99">
        <f t="shared" si="51"/>
        <v>0.15998400000000002</v>
      </c>
      <c r="AG156" s="99">
        <f t="shared" si="52"/>
        <v>6.4320000000000002E-2</v>
      </c>
      <c r="AH156" s="76"/>
      <c r="AI156" s="76"/>
      <c r="AJ156" s="76"/>
      <c r="AK156" s="76"/>
      <c r="AL156" s="106">
        <v>6.6660000000000004</v>
      </c>
      <c r="AM156" s="97">
        <v>40</v>
      </c>
      <c r="AN156" s="97">
        <v>6.7000000000000004E-2</v>
      </c>
      <c r="AO156" s="76"/>
    </row>
    <row r="157" spans="1:57" s="102" customFormat="1" ht="20.100000000000001" customHeight="1" x14ac:dyDescent="0.25">
      <c r="A157" s="75">
        <v>8</v>
      </c>
      <c r="B157" s="127" t="s">
        <v>198</v>
      </c>
      <c r="C157" s="94" t="s">
        <v>199</v>
      </c>
      <c r="D157" s="95" t="s">
        <v>29</v>
      </c>
      <c r="E157" s="95" t="s">
        <v>197</v>
      </c>
      <c r="F157" s="75">
        <v>78</v>
      </c>
      <c r="G157" s="128">
        <v>61</v>
      </c>
      <c r="H157" s="76"/>
      <c r="I157" s="76"/>
      <c r="J157" s="76"/>
      <c r="K157" s="76"/>
      <c r="L157" s="76"/>
      <c r="M157" s="76"/>
      <c r="N157" s="76"/>
      <c r="O157" s="76"/>
      <c r="P157" s="111"/>
      <c r="Q157" s="111"/>
      <c r="R157" s="76">
        <v>960</v>
      </c>
      <c r="S157" s="98">
        <f>SUM(P157:R157)</f>
        <v>960</v>
      </c>
      <c r="T157" s="76"/>
      <c r="U157" s="76"/>
      <c r="V157" s="76"/>
      <c r="W157" s="98"/>
      <c r="X157" s="98"/>
      <c r="Y157" s="98"/>
      <c r="Z157" s="98"/>
      <c r="AA157" s="98"/>
      <c r="AB157" s="82">
        <f t="shared" si="49"/>
        <v>0</v>
      </c>
      <c r="AC157" s="82">
        <f t="shared" si="49"/>
        <v>0</v>
      </c>
      <c r="AD157" s="83">
        <f t="shared" si="49"/>
        <v>960</v>
      </c>
      <c r="AE157" s="84">
        <f t="shared" si="50"/>
        <v>960</v>
      </c>
      <c r="AF157" s="99">
        <f t="shared" si="51"/>
        <v>0.15998400000000002</v>
      </c>
      <c r="AG157" s="99">
        <f t="shared" si="52"/>
        <v>6.4320000000000002E-2</v>
      </c>
      <c r="AH157" s="76"/>
      <c r="AI157" s="76"/>
      <c r="AJ157" s="76"/>
      <c r="AK157" s="76"/>
      <c r="AL157" s="106">
        <v>6.6660000000000004</v>
      </c>
      <c r="AM157" s="97">
        <v>40</v>
      </c>
      <c r="AN157" s="97">
        <v>6.7000000000000004E-2</v>
      </c>
      <c r="AO157" s="76"/>
    </row>
    <row r="158" spans="1:57" s="102" customFormat="1" ht="20.100000000000001" customHeight="1" x14ac:dyDescent="0.25">
      <c r="A158" s="75">
        <v>9</v>
      </c>
      <c r="B158" s="127" t="s">
        <v>198</v>
      </c>
      <c r="C158" s="94" t="s">
        <v>199</v>
      </c>
      <c r="D158" s="95" t="s">
        <v>29</v>
      </c>
      <c r="E158" s="95" t="s">
        <v>188</v>
      </c>
      <c r="F158" s="75">
        <v>78</v>
      </c>
      <c r="G158" s="128">
        <v>61</v>
      </c>
      <c r="H158" s="76"/>
      <c r="I158" s="76"/>
      <c r="J158" s="76"/>
      <c r="K158" s="76"/>
      <c r="L158" s="76"/>
      <c r="M158" s="76"/>
      <c r="N158" s="76"/>
      <c r="O158" s="76"/>
      <c r="P158" s="111"/>
      <c r="Q158" s="111"/>
      <c r="R158" s="76">
        <v>960</v>
      </c>
      <c r="S158" s="98">
        <f>SUM(P158:R158)</f>
        <v>960</v>
      </c>
      <c r="T158" s="76"/>
      <c r="U158" s="76"/>
      <c r="V158" s="76"/>
      <c r="W158" s="98"/>
      <c r="X158" s="98"/>
      <c r="Y158" s="98"/>
      <c r="Z158" s="98"/>
      <c r="AA158" s="98"/>
      <c r="AB158" s="82">
        <f t="shared" si="49"/>
        <v>0</v>
      </c>
      <c r="AC158" s="82">
        <f t="shared" si="49"/>
        <v>0</v>
      </c>
      <c r="AD158" s="83">
        <f t="shared" si="49"/>
        <v>960</v>
      </c>
      <c r="AE158" s="84">
        <f t="shared" si="50"/>
        <v>960</v>
      </c>
      <c r="AF158" s="99">
        <f t="shared" si="51"/>
        <v>0.15998400000000002</v>
      </c>
      <c r="AG158" s="99">
        <f t="shared" si="52"/>
        <v>6.4320000000000002E-2</v>
      </c>
      <c r="AH158" s="76"/>
      <c r="AI158" s="76"/>
      <c r="AJ158" s="76"/>
      <c r="AK158" s="76"/>
      <c r="AL158" s="106">
        <v>6.6660000000000004</v>
      </c>
      <c r="AM158" s="97">
        <v>40</v>
      </c>
      <c r="AN158" s="97">
        <v>6.7000000000000004E-2</v>
      </c>
      <c r="AO158" s="76"/>
    </row>
    <row r="159" spans="1:57" s="102" customFormat="1" ht="20.100000000000001" customHeight="1" x14ac:dyDescent="0.25">
      <c r="A159" s="75">
        <v>10</v>
      </c>
      <c r="B159" s="127" t="s">
        <v>198</v>
      </c>
      <c r="C159" s="94" t="s">
        <v>199</v>
      </c>
      <c r="D159" s="95" t="s">
        <v>29</v>
      </c>
      <c r="E159" s="95" t="s">
        <v>189</v>
      </c>
      <c r="F159" s="75">
        <v>78</v>
      </c>
      <c r="G159" s="128">
        <v>61</v>
      </c>
      <c r="H159" s="76"/>
      <c r="I159" s="76"/>
      <c r="J159" s="76"/>
      <c r="K159" s="76"/>
      <c r="L159" s="76"/>
      <c r="M159" s="76"/>
      <c r="N159" s="76"/>
      <c r="O159" s="76"/>
      <c r="P159" s="111"/>
      <c r="Q159" s="111"/>
      <c r="R159" s="76">
        <v>980</v>
      </c>
      <c r="S159" s="98">
        <f>SUM(P159:R159)</f>
        <v>980</v>
      </c>
      <c r="T159" s="76"/>
      <c r="U159" s="76"/>
      <c r="V159" s="76"/>
      <c r="W159" s="98"/>
      <c r="X159" s="98"/>
      <c r="Y159" s="98"/>
      <c r="Z159" s="98"/>
      <c r="AA159" s="98"/>
      <c r="AB159" s="82">
        <f t="shared" si="49"/>
        <v>0</v>
      </c>
      <c r="AC159" s="82">
        <f t="shared" si="49"/>
        <v>0</v>
      </c>
      <c r="AD159" s="83">
        <f t="shared" si="49"/>
        <v>980</v>
      </c>
      <c r="AE159" s="84">
        <f t="shared" si="50"/>
        <v>980</v>
      </c>
      <c r="AF159" s="99">
        <f t="shared" si="51"/>
        <v>0.16331700000000002</v>
      </c>
      <c r="AG159" s="99">
        <f t="shared" si="52"/>
        <v>6.566000000000001E-2</v>
      </c>
      <c r="AH159" s="76"/>
      <c r="AI159" s="76"/>
      <c r="AJ159" s="76"/>
      <c r="AK159" s="76"/>
      <c r="AL159" s="106">
        <v>6.6660000000000004</v>
      </c>
      <c r="AM159" s="97">
        <v>40</v>
      </c>
      <c r="AN159" s="97">
        <v>6.7000000000000004E-2</v>
      </c>
      <c r="AO159" s="76"/>
    </row>
    <row r="160" spans="1:57" s="102" customFormat="1" ht="20.100000000000001" customHeight="1" x14ac:dyDescent="0.25">
      <c r="A160" s="75">
        <v>11</v>
      </c>
      <c r="B160" s="127" t="s">
        <v>198</v>
      </c>
      <c r="C160" s="94" t="s">
        <v>199</v>
      </c>
      <c r="D160" s="95" t="s">
        <v>29</v>
      </c>
      <c r="E160" s="95" t="s">
        <v>190</v>
      </c>
      <c r="F160" s="75">
        <v>78</v>
      </c>
      <c r="G160" s="75">
        <v>61</v>
      </c>
      <c r="H160" s="76"/>
      <c r="I160" s="76"/>
      <c r="J160" s="76"/>
      <c r="K160" s="76"/>
      <c r="L160" s="76"/>
      <c r="M160" s="76"/>
      <c r="N160" s="76"/>
      <c r="O160" s="76"/>
      <c r="P160" s="111"/>
      <c r="Q160" s="111"/>
      <c r="R160" s="111"/>
      <c r="S160" s="98"/>
      <c r="T160" s="76"/>
      <c r="U160" s="76"/>
      <c r="V160" s="76">
        <v>1760</v>
      </c>
      <c r="W160" s="98">
        <v>1760</v>
      </c>
      <c r="X160" s="98"/>
      <c r="Y160" s="98"/>
      <c r="Z160" s="98"/>
      <c r="AA160" s="98"/>
      <c r="AB160" s="82">
        <f t="shared" si="49"/>
        <v>0</v>
      </c>
      <c r="AC160" s="82">
        <f t="shared" si="49"/>
        <v>0</v>
      </c>
      <c r="AD160" s="83">
        <f t="shared" si="49"/>
        <v>1760</v>
      </c>
      <c r="AE160" s="84">
        <f t="shared" si="50"/>
        <v>1760</v>
      </c>
      <c r="AF160" s="99">
        <f t="shared" si="51"/>
        <v>0.29330400000000001</v>
      </c>
      <c r="AG160" s="99">
        <f t="shared" si="52"/>
        <v>0.11792</v>
      </c>
      <c r="AH160" s="76"/>
      <c r="AI160" s="76"/>
      <c r="AJ160" s="76"/>
      <c r="AK160" s="76"/>
      <c r="AL160" s="106">
        <v>6.6660000000000004</v>
      </c>
      <c r="AM160" s="97">
        <v>40</v>
      </c>
      <c r="AN160" s="97">
        <v>6.7000000000000004E-2</v>
      </c>
      <c r="AO160" s="76"/>
    </row>
    <row r="161" spans="1:57" s="102" customFormat="1" ht="20.100000000000001" customHeight="1" x14ac:dyDescent="0.25">
      <c r="A161" s="75">
        <v>12</v>
      </c>
      <c r="B161" s="127" t="s">
        <v>198</v>
      </c>
      <c r="C161" s="94" t="s">
        <v>199</v>
      </c>
      <c r="D161" s="95" t="s">
        <v>29</v>
      </c>
      <c r="E161" s="95" t="s">
        <v>191</v>
      </c>
      <c r="F161" s="75">
        <v>78</v>
      </c>
      <c r="G161" s="75">
        <v>61</v>
      </c>
      <c r="H161" s="76"/>
      <c r="I161" s="76"/>
      <c r="J161" s="76"/>
      <c r="K161" s="76"/>
      <c r="L161" s="76"/>
      <c r="M161" s="76"/>
      <c r="N161" s="76"/>
      <c r="O161" s="76"/>
      <c r="P161" s="111"/>
      <c r="Q161" s="111"/>
      <c r="R161" s="111"/>
      <c r="S161" s="111"/>
      <c r="T161" s="76"/>
      <c r="U161" s="76"/>
      <c r="V161" s="76">
        <v>1600</v>
      </c>
      <c r="W161" s="98">
        <f>SUM(T161:V161)</f>
        <v>1600</v>
      </c>
      <c r="X161" s="98"/>
      <c r="Y161" s="98"/>
      <c r="Z161" s="98"/>
      <c r="AA161" s="98"/>
      <c r="AB161" s="82">
        <f t="shared" si="49"/>
        <v>0</v>
      </c>
      <c r="AC161" s="82">
        <f t="shared" si="49"/>
        <v>0</v>
      </c>
      <c r="AD161" s="83">
        <f t="shared" si="49"/>
        <v>1600</v>
      </c>
      <c r="AE161" s="84">
        <f t="shared" si="50"/>
        <v>1600</v>
      </c>
      <c r="AF161" s="99">
        <f t="shared" si="51"/>
        <v>0.26663999999999999</v>
      </c>
      <c r="AG161" s="99">
        <f t="shared" si="52"/>
        <v>0.1072</v>
      </c>
      <c r="AH161" s="76"/>
      <c r="AI161" s="76"/>
      <c r="AJ161" s="76"/>
      <c r="AK161" s="76"/>
      <c r="AL161" s="106">
        <v>6.6660000000000004</v>
      </c>
      <c r="AM161" s="97">
        <v>40</v>
      </c>
      <c r="AN161" s="97">
        <v>6.7000000000000004E-2</v>
      </c>
      <c r="AO161" s="76"/>
    </row>
    <row r="162" spans="1:57" s="102" customFormat="1" ht="20.100000000000001" customHeight="1" x14ac:dyDescent="0.25">
      <c r="A162" s="75">
        <v>13</v>
      </c>
      <c r="B162" s="127" t="s">
        <v>198</v>
      </c>
      <c r="C162" s="94" t="s">
        <v>199</v>
      </c>
      <c r="D162" s="95" t="s">
        <v>29</v>
      </c>
      <c r="E162" s="95" t="s">
        <v>54</v>
      </c>
      <c r="F162" s="75">
        <v>78</v>
      </c>
      <c r="G162" s="75">
        <v>61</v>
      </c>
      <c r="H162" s="76"/>
      <c r="I162" s="76"/>
      <c r="J162" s="76"/>
      <c r="K162" s="76"/>
      <c r="L162" s="76"/>
      <c r="M162" s="76"/>
      <c r="N162" s="76"/>
      <c r="O162" s="76"/>
      <c r="P162" s="111"/>
      <c r="Q162" s="111"/>
      <c r="R162" s="111"/>
      <c r="S162" s="111"/>
      <c r="T162" s="76"/>
      <c r="U162" s="76"/>
      <c r="V162" s="76">
        <v>1940</v>
      </c>
      <c r="W162" s="98">
        <f>SUM(T162:V162)</f>
        <v>1940</v>
      </c>
      <c r="X162" s="98"/>
      <c r="Y162" s="98"/>
      <c r="Z162" s="98"/>
      <c r="AA162" s="98"/>
      <c r="AB162" s="82">
        <f t="shared" si="49"/>
        <v>0</v>
      </c>
      <c r="AC162" s="82">
        <f t="shared" si="49"/>
        <v>0</v>
      </c>
      <c r="AD162" s="83">
        <f t="shared" si="49"/>
        <v>1940</v>
      </c>
      <c r="AE162" s="84">
        <f t="shared" si="50"/>
        <v>1940</v>
      </c>
      <c r="AF162" s="99">
        <f t="shared" si="51"/>
        <v>0.32330100000000006</v>
      </c>
      <c r="AG162" s="99">
        <f t="shared" si="52"/>
        <v>0.12998000000000001</v>
      </c>
      <c r="AH162" s="76"/>
      <c r="AI162" s="76"/>
      <c r="AJ162" s="76"/>
      <c r="AK162" s="76"/>
      <c r="AL162" s="106">
        <v>6.6660000000000004</v>
      </c>
      <c r="AM162" s="97">
        <v>40</v>
      </c>
      <c r="AN162" s="97">
        <v>6.7000000000000004E-2</v>
      </c>
      <c r="AO162" s="76"/>
    </row>
    <row r="163" spans="1:57" s="102" customFormat="1" ht="20.100000000000001" customHeight="1" x14ac:dyDescent="0.25">
      <c r="A163" s="75">
        <v>14</v>
      </c>
      <c r="B163" s="127" t="s">
        <v>198</v>
      </c>
      <c r="C163" s="94" t="s">
        <v>199</v>
      </c>
      <c r="D163" s="95" t="s">
        <v>29</v>
      </c>
      <c r="E163" s="95" t="s">
        <v>185</v>
      </c>
      <c r="F163" s="75">
        <v>78</v>
      </c>
      <c r="G163" s="128">
        <v>61</v>
      </c>
      <c r="H163" s="76"/>
      <c r="I163" s="76"/>
      <c r="J163" s="76"/>
      <c r="K163" s="76"/>
      <c r="L163" s="76"/>
      <c r="M163" s="76"/>
      <c r="N163" s="76"/>
      <c r="O163" s="76"/>
      <c r="P163" s="111"/>
      <c r="Q163" s="111"/>
      <c r="R163" s="76">
        <v>1940</v>
      </c>
      <c r="S163" s="98">
        <f>SUM(P163:R163)</f>
        <v>1940</v>
      </c>
      <c r="T163" s="76"/>
      <c r="U163" s="76"/>
      <c r="V163" s="76"/>
      <c r="W163" s="98"/>
      <c r="X163" s="98"/>
      <c r="Y163" s="98"/>
      <c r="Z163" s="98"/>
      <c r="AA163" s="98"/>
      <c r="AB163" s="82">
        <f t="shared" si="49"/>
        <v>0</v>
      </c>
      <c r="AC163" s="82">
        <f t="shared" si="49"/>
        <v>0</v>
      </c>
      <c r="AD163" s="83">
        <f t="shared" si="49"/>
        <v>1940</v>
      </c>
      <c r="AE163" s="84">
        <f t="shared" si="50"/>
        <v>1940</v>
      </c>
      <c r="AF163" s="99">
        <f t="shared" si="51"/>
        <v>0.32330100000000006</v>
      </c>
      <c r="AG163" s="99">
        <f t="shared" si="52"/>
        <v>0.12998000000000001</v>
      </c>
      <c r="AH163" s="76"/>
      <c r="AI163" s="76"/>
      <c r="AJ163" s="76"/>
      <c r="AK163" s="76"/>
      <c r="AL163" s="106">
        <v>6.6660000000000004</v>
      </c>
      <c r="AM163" s="97">
        <v>40</v>
      </c>
      <c r="AN163" s="97">
        <v>6.7000000000000004E-2</v>
      </c>
      <c r="AO163" s="76"/>
    </row>
    <row r="164" spans="1:57" s="102" customFormat="1" ht="20.100000000000001" customHeight="1" x14ac:dyDescent="0.25">
      <c r="A164" s="75">
        <v>15</v>
      </c>
      <c r="B164" s="127" t="s">
        <v>198</v>
      </c>
      <c r="C164" s="94" t="s">
        <v>199</v>
      </c>
      <c r="D164" s="95" t="s">
        <v>29</v>
      </c>
      <c r="E164" s="95" t="s">
        <v>186</v>
      </c>
      <c r="F164" s="75">
        <v>78</v>
      </c>
      <c r="G164" s="128">
        <v>61</v>
      </c>
      <c r="H164" s="76"/>
      <c r="I164" s="76"/>
      <c r="J164" s="76"/>
      <c r="K164" s="76"/>
      <c r="L164" s="76"/>
      <c r="M164" s="76"/>
      <c r="N164" s="76"/>
      <c r="O164" s="76"/>
      <c r="P164" s="111"/>
      <c r="Q164" s="111"/>
      <c r="R164" s="97">
        <v>950</v>
      </c>
      <c r="S164" s="98">
        <f>SUM(P164:R164)</f>
        <v>950</v>
      </c>
      <c r="T164" s="76"/>
      <c r="U164" s="76"/>
      <c r="V164" s="76"/>
      <c r="W164" s="98"/>
      <c r="X164" s="98"/>
      <c r="Y164" s="98"/>
      <c r="Z164" s="98"/>
      <c r="AA164" s="98"/>
      <c r="AB164" s="82">
        <f t="shared" si="49"/>
        <v>0</v>
      </c>
      <c r="AC164" s="82">
        <f t="shared" si="49"/>
        <v>0</v>
      </c>
      <c r="AD164" s="83">
        <f t="shared" si="49"/>
        <v>950</v>
      </c>
      <c r="AE164" s="84">
        <f t="shared" si="50"/>
        <v>950</v>
      </c>
      <c r="AF164" s="99">
        <f t="shared" si="51"/>
        <v>0.1583175</v>
      </c>
      <c r="AG164" s="99">
        <f t="shared" si="52"/>
        <v>6.3650000000000012E-2</v>
      </c>
      <c r="AH164" s="76"/>
      <c r="AI164" s="76"/>
      <c r="AJ164" s="76"/>
      <c r="AK164" s="76"/>
      <c r="AL164" s="106">
        <v>6.6660000000000004</v>
      </c>
      <c r="AM164" s="97">
        <v>40</v>
      </c>
      <c r="AN164" s="97">
        <v>6.7000000000000004E-2</v>
      </c>
      <c r="AO164" s="76"/>
    </row>
    <row r="165" spans="1:57" s="102" customFormat="1" ht="20.100000000000001" customHeight="1" x14ac:dyDescent="0.25">
      <c r="A165" s="75">
        <v>16</v>
      </c>
      <c r="B165" s="127" t="s">
        <v>198</v>
      </c>
      <c r="C165" s="94" t="s">
        <v>199</v>
      </c>
      <c r="D165" s="95" t="s">
        <v>29</v>
      </c>
      <c r="E165" s="95">
        <v>1</v>
      </c>
      <c r="F165" s="75">
        <v>77</v>
      </c>
      <c r="G165" s="75">
        <v>61</v>
      </c>
      <c r="H165" s="76"/>
      <c r="I165" s="76"/>
      <c r="J165" s="76"/>
      <c r="K165" s="76"/>
      <c r="L165" s="76"/>
      <c r="M165" s="76"/>
      <c r="N165" s="76"/>
      <c r="O165" s="76"/>
      <c r="P165" s="111"/>
      <c r="Q165" s="111"/>
      <c r="R165" s="111"/>
      <c r="S165" s="111"/>
      <c r="T165" s="76"/>
      <c r="U165" s="76"/>
      <c r="V165" s="76">
        <v>860</v>
      </c>
      <c r="W165" s="98">
        <v>860</v>
      </c>
      <c r="X165" s="98"/>
      <c r="Y165" s="98"/>
      <c r="Z165" s="98"/>
      <c r="AA165" s="98"/>
      <c r="AB165" s="82">
        <f t="shared" si="49"/>
        <v>0</v>
      </c>
      <c r="AC165" s="82">
        <f t="shared" si="49"/>
        <v>0</v>
      </c>
      <c r="AD165" s="83">
        <f t="shared" si="49"/>
        <v>860</v>
      </c>
      <c r="AE165" s="84">
        <f t="shared" si="50"/>
        <v>860</v>
      </c>
      <c r="AF165" s="99">
        <f t="shared" si="51"/>
        <v>0.14331900000000003</v>
      </c>
      <c r="AG165" s="99">
        <f t="shared" si="52"/>
        <v>5.7620000000000005E-2</v>
      </c>
      <c r="AH165" s="76"/>
      <c r="AI165" s="76"/>
      <c r="AJ165" s="76"/>
      <c r="AK165" s="76"/>
      <c r="AL165" s="106">
        <v>6.6660000000000004</v>
      </c>
      <c r="AM165" s="97">
        <v>40</v>
      </c>
      <c r="AN165" s="97">
        <v>6.7000000000000004E-2</v>
      </c>
      <c r="AO165" s="76"/>
    </row>
    <row r="166" spans="1:57" s="102" customFormat="1" ht="20.100000000000001" customHeight="1" x14ac:dyDescent="0.25">
      <c r="A166" s="75">
        <v>17</v>
      </c>
      <c r="B166" s="127" t="s">
        <v>198</v>
      </c>
      <c r="C166" s="94" t="s">
        <v>199</v>
      </c>
      <c r="D166" s="95" t="s">
        <v>29</v>
      </c>
      <c r="E166" s="95">
        <v>6</v>
      </c>
      <c r="F166" s="75">
        <v>77</v>
      </c>
      <c r="G166" s="75">
        <v>61</v>
      </c>
      <c r="H166" s="76"/>
      <c r="I166" s="76"/>
      <c r="J166" s="76"/>
      <c r="K166" s="76"/>
      <c r="L166" s="76"/>
      <c r="M166" s="76"/>
      <c r="N166" s="76"/>
      <c r="O166" s="76"/>
      <c r="P166" s="111"/>
      <c r="Q166" s="111"/>
      <c r="R166" s="111"/>
      <c r="S166" s="111"/>
      <c r="T166" s="76"/>
      <c r="U166" s="76"/>
      <c r="V166" s="76">
        <v>910</v>
      </c>
      <c r="W166" s="98">
        <v>910</v>
      </c>
      <c r="X166" s="98"/>
      <c r="Y166" s="98"/>
      <c r="Z166" s="98"/>
      <c r="AA166" s="98"/>
      <c r="AB166" s="82">
        <f t="shared" si="49"/>
        <v>0</v>
      </c>
      <c r="AC166" s="82">
        <f t="shared" si="49"/>
        <v>0</v>
      </c>
      <c r="AD166" s="83">
        <f t="shared" si="49"/>
        <v>910</v>
      </c>
      <c r="AE166" s="84">
        <f t="shared" si="50"/>
        <v>910</v>
      </c>
      <c r="AF166" s="99">
        <f t="shared" si="51"/>
        <v>0.15165149999999999</v>
      </c>
      <c r="AG166" s="99">
        <f t="shared" si="52"/>
        <v>6.0970000000000003E-2</v>
      </c>
      <c r="AH166" s="76"/>
      <c r="AI166" s="76"/>
      <c r="AJ166" s="76"/>
      <c r="AK166" s="76"/>
      <c r="AL166" s="106">
        <v>6.6660000000000004</v>
      </c>
      <c r="AM166" s="97">
        <v>40</v>
      </c>
      <c r="AN166" s="97">
        <v>6.7000000000000004E-2</v>
      </c>
      <c r="AO166" s="76"/>
    </row>
    <row r="167" spans="1:57" s="102" customFormat="1" ht="20.100000000000001" customHeight="1" x14ac:dyDescent="0.25">
      <c r="A167" s="75">
        <v>18</v>
      </c>
      <c r="B167" s="93" t="s">
        <v>198</v>
      </c>
      <c r="C167" s="105" t="s">
        <v>199</v>
      </c>
      <c r="D167" s="133" t="s">
        <v>29</v>
      </c>
      <c r="E167" s="96">
        <v>11</v>
      </c>
      <c r="F167" s="96">
        <v>77</v>
      </c>
      <c r="G167" s="96">
        <v>61</v>
      </c>
      <c r="H167" s="97"/>
      <c r="I167" s="97"/>
      <c r="J167" s="97"/>
      <c r="K167" s="97"/>
      <c r="L167" s="97"/>
      <c r="M167" s="97"/>
      <c r="N167" s="97"/>
      <c r="O167" s="97"/>
      <c r="P167" s="107"/>
      <c r="Q167" s="107"/>
      <c r="R167" s="97">
        <v>640</v>
      </c>
      <c r="S167" s="130">
        <f>R167</f>
        <v>640</v>
      </c>
      <c r="T167" s="97"/>
      <c r="U167" s="97"/>
      <c r="V167" s="130"/>
      <c r="W167" s="130"/>
      <c r="X167" s="108"/>
      <c r="Y167" s="108"/>
      <c r="Z167" s="108"/>
      <c r="AA167" s="108"/>
      <c r="AB167" s="82">
        <f t="shared" si="49"/>
        <v>0</v>
      </c>
      <c r="AC167" s="82">
        <f t="shared" si="49"/>
        <v>0</v>
      </c>
      <c r="AD167" s="83">
        <f t="shared" si="49"/>
        <v>640</v>
      </c>
      <c r="AE167" s="84">
        <f t="shared" si="50"/>
        <v>640</v>
      </c>
      <c r="AF167" s="99">
        <f t="shared" si="51"/>
        <v>0.106656</v>
      </c>
      <c r="AG167" s="99">
        <f t="shared" si="52"/>
        <v>4.2880000000000001E-2</v>
      </c>
      <c r="AH167" s="97"/>
      <c r="AI167" s="97"/>
      <c r="AJ167" s="97"/>
      <c r="AK167" s="97"/>
      <c r="AL167" s="83">
        <v>6.6660000000000004</v>
      </c>
      <c r="AM167" s="124">
        <v>40</v>
      </c>
      <c r="AN167" s="124">
        <v>6.7000000000000004E-2</v>
      </c>
      <c r="AO167" s="97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110"/>
      <c r="BC167" s="110"/>
      <c r="BD167" s="110"/>
      <c r="BE167" s="110"/>
    </row>
    <row r="168" spans="1:57" s="102" customFormat="1" ht="20.100000000000001" customHeight="1" x14ac:dyDescent="0.25">
      <c r="A168" s="75">
        <v>19</v>
      </c>
      <c r="B168" s="127" t="s">
        <v>198</v>
      </c>
      <c r="C168" s="94" t="s">
        <v>199</v>
      </c>
      <c r="D168" s="95" t="s">
        <v>29</v>
      </c>
      <c r="E168" s="95" t="s">
        <v>51</v>
      </c>
      <c r="F168" s="75">
        <v>77</v>
      </c>
      <c r="G168" s="75">
        <v>61</v>
      </c>
      <c r="H168" s="76"/>
      <c r="I168" s="76"/>
      <c r="J168" s="76"/>
      <c r="K168" s="76"/>
      <c r="L168" s="76"/>
      <c r="M168" s="76"/>
      <c r="N168" s="76"/>
      <c r="O168" s="76"/>
      <c r="P168" s="111"/>
      <c r="Q168" s="111"/>
      <c r="R168" s="76">
        <v>930</v>
      </c>
      <c r="S168" s="98">
        <f>SUM(P168:R168)</f>
        <v>930</v>
      </c>
      <c r="T168" s="76"/>
      <c r="U168" s="76"/>
      <c r="V168" s="76"/>
      <c r="W168" s="98"/>
      <c r="X168" s="98"/>
      <c r="Y168" s="98"/>
      <c r="Z168" s="98"/>
      <c r="AA168" s="98"/>
      <c r="AB168" s="82">
        <f t="shared" si="49"/>
        <v>0</v>
      </c>
      <c r="AC168" s="82">
        <f t="shared" si="49"/>
        <v>0</v>
      </c>
      <c r="AD168" s="83">
        <f t="shared" si="49"/>
        <v>930</v>
      </c>
      <c r="AE168" s="84">
        <f t="shared" si="50"/>
        <v>930</v>
      </c>
      <c r="AF168" s="99">
        <f t="shared" si="51"/>
        <v>0.1549845</v>
      </c>
      <c r="AG168" s="99">
        <f t="shared" si="52"/>
        <v>6.2310000000000004E-2</v>
      </c>
      <c r="AH168" s="76"/>
      <c r="AI168" s="76"/>
      <c r="AJ168" s="76"/>
      <c r="AK168" s="76"/>
      <c r="AL168" s="106">
        <v>6.6660000000000004</v>
      </c>
      <c r="AM168" s="97">
        <v>40</v>
      </c>
      <c r="AN168" s="97">
        <v>6.7000000000000004E-2</v>
      </c>
      <c r="AO168" s="76"/>
    </row>
    <row r="169" spans="1:57" s="102" customFormat="1" ht="20.100000000000001" customHeight="1" x14ac:dyDescent="0.25">
      <c r="A169" s="75">
        <v>20</v>
      </c>
      <c r="B169" s="127" t="s">
        <v>198</v>
      </c>
      <c r="C169" s="94" t="s">
        <v>199</v>
      </c>
      <c r="D169" s="95" t="s">
        <v>29</v>
      </c>
      <c r="E169" s="95" t="s">
        <v>192</v>
      </c>
      <c r="F169" s="75">
        <v>77</v>
      </c>
      <c r="G169" s="75">
        <v>61</v>
      </c>
      <c r="H169" s="76"/>
      <c r="I169" s="76"/>
      <c r="J169" s="76"/>
      <c r="K169" s="76"/>
      <c r="L169" s="76"/>
      <c r="M169" s="76"/>
      <c r="N169" s="76"/>
      <c r="O169" s="76"/>
      <c r="P169" s="111"/>
      <c r="Q169" s="111"/>
      <c r="R169" s="76">
        <v>910</v>
      </c>
      <c r="S169" s="98">
        <f>SUM(P169:R169)</f>
        <v>910</v>
      </c>
      <c r="T169" s="76"/>
      <c r="U169" s="76"/>
      <c r="V169" s="76"/>
      <c r="W169" s="98"/>
      <c r="X169" s="98"/>
      <c r="Y169" s="98"/>
      <c r="Z169" s="98"/>
      <c r="AA169" s="98"/>
      <c r="AB169" s="82">
        <f t="shared" si="49"/>
        <v>0</v>
      </c>
      <c r="AC169" s="82">
        <f t="shared" si="49"/>
        <v>0</v>
      </c>
      <c r="AD169" s="83">
        <f t="shared" si="49"/>
        <v>910</v>
      </c>
      <c r="AE169" s="84">
        <f t="shared" si="50"/>
        <v>910</v>
      </c>
      <c r="AF169" s="99">
        <f t="shared" si="51"/>
        <v>0.15165149999999999</v>
      </c>
      <c r="AG169" s="99">
        <f t="shared" si="52"/>
        <v>6.0970000000000003E-2</v>
      </c>
      <c r="AH169" s="76"/>
      <c r="AI169" s="76"/>
      <c r="AJ169" s="76"/>
      <c r="AK169" s="76"/>
      <c r="AL169" s="106">
        <v>6.6660000000000004</v>
      </c>
      <c r="AM169" s="97">
        <v>40</v>
      </c>
      <c r="AN169" s="97">
        <v>6.7000000000000004E-2</v>
      </c>
      <c r="AO169" s="76"/>
    </row>
    <row r="170" spans="1:57" s="110" customFormat="1" ht="20.100000000000001" customHeight="1" x14ac:dyDescent="0.25">
      <c r="A170" s="75">
        <v>21</v>
      </c>
      <c r="B170" s="127" t="s">
        <v>198</v>
      </c>
      <c r="C170" s="94" t="s">
        <v>199</v>
      </c>
      <c r="D170" s="95" t="s">
        <v>29</v>
      </c>
      <c r="E170" s="95" t="s">
        <v>197</v>
      </c>
      <c r="F170" s="75">
        <v>77</v>
      </c>
      <c r="G170" s="75">
        <v>61</v>
      </c>
      <c r="H170" s="76"/>
      <c r="I170" s="76"/>
      <c r="J170" s="76"/>
      <c r="K170" s="76"/>
      <c r="L170" s="76"/>
      <c r="M170" s="76"/>
      <c r="N170" s="76"/>
      <c r="O170" s="76"/>
      <c r="P170" s="111"/>
      <c r="Q170" s="111"/>
      <c r="R170" s="76">
        <v>920</v>
      </c>
      <c r="S170" s="98">
        <f>SUM(P170:R170)</f>
        <v>920</v>
      </c>
      <c r="T170" s="76"/>
      <c r="U170" s="76"/>
      <c r="V170" s="76"/>
      <c r="W170" s="98"/>
      <c r="X170" s="98"/>
      <c r="Y170" s="98"/>
      <c r="Z170" s="98"/>
      <c r="AA170" s="98"/>
      <c r="AB170" s="82">
        <f t="shared" si="49"/>
        <v>0</v>
      </c>
      <c r="AC170" s="82">
        <f t="shared" si="49"/>
        <v>0</v>
      </c>
      <c r="AD170" s="83">
        <f t="shared" si="49"/>
        <v>920</v>
      </c>
      <c r="AE170" s="84">
        <f t="shared" si="50"/>
        <v>920</v>
      </c>
      <c r="AF170" s="99">
        <f t="shared" si="51"/>
        <v>0.15331800000000001</v>
      </c>
      <c r="AG170" s="99">
        <f t="shared" si="52"/>
        <v>6.164E-2</v>
      </c>
      <c r="AH170" s="76"/>
      <c r="AI170" s="76"/>
      <c r="AJ170" s="76"/>
      <c r="AK170" s="76"/>
      <c r="AL170" s="106">
        <v>6.6660000000000004</v>
      </c>
      <c r="AM170" s="97">
        <v>40</v>
      </c>
      <c r="AN170" s="97">
        <v>6.7000000000000004E-2</v>
      </c>
      <c r="AO170" s="76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</row>
    <row r="171" spans="1:57" s="110" customFormat="1" ht="20.100000000000001" customHeight="1" x14ac:dyDescent="0.25">
      <c r="A171" s="75">
        <v>22</v>
      </c>
      <c r="B171" s="93" t="s">
        <v>198</v>
      </c>
      <c r="C171" s="105" t="s">
        <v>199</v>
      </c>
      <c r="D171" s="133" t="s">
        <v>29</v>
      </c>
      <c r="E171" s="129" t="s">
        <v>191</v>
      </c>
      <c r="F171" s="129">
        <v>77</v>
      </c>
      <c r="G171" s="129">
        <v>61</v>
      </c>
      <c r="H171" s="97"/>
      <c r="I171" s="97"/>
      <c r="J171" s="97"/>
      <c r="K171" s="97"/>
      <c r="L171" s="97"/>
      <c r="M171" s="97"/>
      <c r="N171" s="97"/>
      <c r="O171" s="97"/>
      <c r="P171" s="107"/>
      <c r="Q171" s="107"/>
      <c r="R171" s="107"/>
      <c r="S171" s="130"/>
      <c r="T171" s="97"/>
      <c r="U171" s="97"/>
      <c r="V171" s="97">
        <v>910</v>
      </c>
      <c r="W171" s="97">
        <f>V171</f>
        <v>910</v>
      </c>
      <c r="X171" s="108"/>
      <c r="Y171" s="108"/>
      <c r="Z171" s="108"/>
      <c r="AA171" s="108"/>
      <c r="AB171" s="82">
        <f t="shared" si="49"/>
        <v>0</v>
      </c>
      <c r="AC171" s="82">
        <f t="shared" si="49"/>
        <v>0</v>
      </c>
      <c r="AD171" s="83">
        <f t="shared" si="49"/>
        <v>910</v>
      </c>
      <c r="AE171" s="84">
        <f t="shared" si="50"/>
        <v>910</v>
      </c>
      <c r="AF171" s="99">
        <f t="shared" si="51"/>
        <v>0.15165149999999999</v>
      </c>
      <c r="AG171" s="99">
        <f t="shared" si="52"/>
        <v>6.0970000000000003E-2</v>
      </c>
      <c r="AH171" s="97"/>
      <c r="AI171" s="97"/>
      <c r="AJ171" s="97"/>
      <c r="AK171" s="97"/>
      <c r="AL171" s="83">
        <v>6.6660000000000004</v>
      </c>
      <c r="AM171" s="124">
        <v>40</v>
      </c>
      <c r="AN171" s="124">
        <v>6.7000000000000004E-2</v>
      </c>
      <c r="AO171" s="97"/>
    </row>
    <row r="172" spans="1:57" s="102" customFormat="1" ht="20.100000000000001" customHeight="1" x14ac:dyDescent="0.25">
      <c r="A172" s="112"/>
      <c r="B172" s="113"/>
      <c r="C172" s="114" t="s">
        <v>96</v>
      </c>
      <c r="D172" s="115"/>
      <c r="E172" s="115"/>
      <c r="F172" s="115"/>
      <c r="G172" s="115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>
        <f>SUM(R150:R171)</f>
        <v>13070</v>
      </c>
      <c r="S172" s="116">
        <f>SUM(S150:S171)</f>
        <v>13070</v>
      </c>
      <c r="T172" s="116"/>
      <c r="U172" s="116"/>
      <c r="V172" s="116">
        <f>SUM(V150:V171)</f>
        <v>10860</v>
      </c>
      <c r="W172" s="116">
        <f>SUM(W150:W171)</f>
        <v>10860</v>
      </c>
      <c r="X172" s="116"/>
      <c r="Y172" s="116"/>
      <c r="Z172" s="116"/>
      <c r="AA172" s="116"/>
      <c r="AB172" s="131">
        <f t="shared" ref="AB172:AG172" si="53">SUM(AB150:AB171)</f>
        <v>0</v>
      </c>
      <c r="AC172" s="131">
        <f t="shared" si="53"/>
        <v>0</v>
      </c>
      <c r="AD172" s="131">
        <f t="shared" si="53"/>
        <v>23930</v>
      </c>
      <c r="AE172" s="131">
        <f t="shared" si="53"/>
        <v>23930</v>
      </c>
      <c r="AF172" s="132">
        <f t="shared" si="53"/>
        <v>3.9879344999999997</v>
      </c>
      <c r="AG172" s="132">
        <f t="shared" si="53"/>
        <v>1.60331</v>
      </c>
      <c r="AH172" s="118"/>
      <c r="AI172" s="118"/>
      <c r="AJ172" s="118"/>
      <c r="AK172" s="118"/>
      <c r="AL172" s="116">
        <v>7</v>
      </c>
      <c r="AM172" s="116">
        <v>40</v>
      </c>
      <c r="AN172" s="116">
        <v>6.7000000000000004E-2</v>
      </c>
      <c r="AO172" s="118"/>
    </row>
    <row r="173" spans="1:57" s="102" customFormat="1" ht="20.100000000000001" customHeight="1" x14ac:dyDescent="0.25">
      <c r="A173" s="75">
        <v>1</v>
      </c>
      <c r="B173" s="75" t="s">
        <v>200</v>
      </c>
      <c r="C173" s="94" t="s">
        <v>201</v>
      </c>
      <c r="D173" s="134" t="s">
        <v>202</v>
      </c>
      <c r="E173" s="95" t="s">
        <v>47</v>
      </c>
      <c r="F173" s="95" t="s">
        <v>47</v>
      </c>
      <c r="G173" s="95" t="s">
        <v>47</v>
      </c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6">
        <v>680</v>
      </c>
      <c r="S173" s="98">
        <f>SUM(P173:R173)</f>
        <v>680</v>
      </c>
      <c r="T173" s="77"/>
      <c r="U173" s="77"/>
      <c r="V173" s="77"/>
      <c r="W173" s="77"/>
      <c r="X173" s="77"/>
      <c r="Y173" s="77"/>
      <c r="Z173" s="77"/>
      <c r="AA173" s="77"/>
      <c r="AB173" s="82">
        <f t="shared" ref="AB173:AD181" si="54">L173+H173+X173+P173+T173</f>
        <v>0</v>
      </c>
      <c r="AC173" s="82">
        <f t="shared" si="54"/>
        <v>0</v>
      </c>
      <c r="AD173" s="82">
        <f t="shared" si="54"/>
        <v>680</v>
      </c>
      <c r="AE173" s="84">
        <f t="shared" ref="AE173:AE181" si="55">AB173+AC173+AD173</f>
        <v>680</v>
      </c>
      <c r="AF173" s="99">
        <f t="shared" ref="AF173:AF181" si="56">AE173/AM173*AL173/1000</f>
        <v>2.1760000000000002E-2</v>
      </c>
      <c r="AG173" s="99">
        <f t="shared" ref="AG173:AG181" si="57">AE173*AN173/1000</f>
        <v>1.4959999999999999E-2</v>
      </c>
      <c r="AH173" s="76"/>
      <c r="AI173" s="76"/>
      <c r="AJ173" s="76"/>
      <c r="AK173" s="76"/>
      <c r="AL173" s="100">
        <v>32</v>
      </c>
      <c r="AM173" s="100">
        <v>1000</v>
      </c>
      <c r="AN173" s="97">
        <v>2.1999999999999999E-2</v>
      </c>
      <c r="AO173" s="76"/>
      <c r="AP173" s="104"/>
    </row>
    <row r="174" spans="1:57" s="102" customFormat="1" ht="20.100000000000001" customHeight="1" x14ac:dyDescent="0.25">
      <c r="A174" s="75">
        <v>2</v>
      </c>
      <c r="B174" s="75" t="s">
        <v>200</v>
      </c>
      <c r="C174" s="94" t="s">
        <v>201</v>
      </c>
      <c r="D174" s="134" t="s">
        <v>202</v>
      </c>
      <c r="E174" s="135">
        <v>11</v>
      </c>
      <c r="F174" s="135">
        <v>77</v>
      </c>
      <c r="G174" s="135">
        <v>22</v>
      </c>
      <c r="H174" s="100"/>
      <c r="I174" s="100"/>
      <c r="J174" s="100"/>
      <c r="K174" s="100"/>
      <c r="L174" s="100"/>
      <c r="M174" s="100"/>
      <c r="N174" s="100"/>
      <c r="O174" s="100"/>
      <c r="P174" s="111"/>
      <c r="Q174" s="111"/>
      <c r="R174" s="76">
        <v>55592</v>
      </c>
      <c r="S174" s="98">
        <f>SUM(P174:R174)</f>
        <v>55592</v>
      </c>
      <c r="T174" s="76"/>
      <c r="U174" s="76"/>
      <c r="V174" s="100">
        <v>2140</v>
      </c>
      <c r="W174" s="98">
        <f>SUM(T174:V174)</f>
        <v>2140</v>
      </c>
      <c r="X174" s="98"/>
      <c r="Y174" s="98"/>
      <c r="Z174" s="98"/>
      <c r="AA174" s="98"/>
      <c r="AB174" s="82">
        <f t="shared" si="54"/>
        <v>0</v>
      </c>
      <c r="AC174" s="82">
        <f t="shared" si="54"/>
        <v>0</v>
      </c>
      <c r="AD174" s="82">
        <f t="shared" si="54"/>
        <v>57732</v>
      </c>
      <c r="AE174" s="84">
        <f t="shared" si="55"/>
        <v>57732</v>
      </c>
      <c r="AF174" s="99">
        <f t="shared" si="56"/>
        <v>1.847424</v>
      </c>
      <c r="AG174" s="99">
        <f t="shared" si="57"/>
        <v>1.2701039999999999</v>
      </c>
      <c r="AH174" s="76"/>
      <c r="AI174" s="76"/>
      <c r="AJ174" s="76"/>
      <c r="AK174" s="76"/>
      <c r="AL174" s="100">
        <v>32</v>
      </c>
      <c r="AM174" s="100">
        <v>1000</v>
      </c>
      <c r="AN174" s="97">
        <v>2.1999999999999999E-2</v>
      </c>
      <c r="AO174" s="76"/>
    </row>
    <row r="175" spans="1:57" s="102" customFormat="1" ht="20.100000000000001" customHeight="1" x14ac:dyDescent="0.25">
      <c r="A175" s="75">
        <v>3</v>
      </c>
      <c r="B175" s="75" t="s">
        <v>200</v>
      </c>
      <c r="C175" s="94" t="s">
        <v>201</v>
      </c>
      <c r="D175" s="134" t="s">
        <v>202</v>
      </c>
      <c r="E175" s="135" t="s">
        <v>130</v>
      </c>
      <c r="F175" s="135">
        <v>77</v>
      </c>
      <c r="G175" s="135">
        <v>22</v>
      </c>
      <c r="H175" s="100"/>
      <c r="I175" s="100"/>
      <c r="J175" s="100"/>
      <c r="K175" s="100"/>
      <c r="L175" s="100"/>
      <c r="M175" s="100"/>
      <c r="N175" s="100"/>
      <c r="O175" s="100"/>
      <c r="P175" s="111"/>
      <c r="Q175" s="111"/>
      <c r="R175" s="111"/>
      <c r="S175" s="111"/>
      <c r="T175" s="76"/>
      <c r="U175" s="76"/>
      <c r="V175" s="100">
        <v>4980</v>
      </c>
      <c r="W175" s="98">
        <f>SUM(T175:V175)</f>
        <v>4980</v>
      </c>
      <c r="X175" s="98"/>
      <c r="Y175" s="98"/>
      <c r="Z175" s="98"/>
      <c r="AA175" s="98"/>
      <c r="AB175" s="82">
        <f t="shared" si="54"/>
        <v>0</v>
      </c>
      <c r="AC175" s="82">
        <f t="shared" si="54"/>
        <v>0</v>
      </c>
      <c r="AD175" s="82">
        <f t="shared" si="54"/>
        <v>4980</v>
      </c>
      <c r="AE175" s="84">
        <f t="shared" si="55"/>
        <v>4980</v>
      </c>
      <c r="AF175" s="99">
        <f t="shared" si="56"/>
        <v>0.15936</v>
      </c>
      <c r="AG175" s="99">
        <f t="shared" si="57"/>
        <v>0.10955999999999999</v>
      </c>
      <c r="AH175" s="76"/>
      <c r="AI175" s="76"/>
      <c r="AJ175" s="76"/>
      <c r="AK175" s="76"/>
      <c r="AL175" s="100">
        <v>32</v>
      </c>
      <c r="AM175" s="100">
        <v>1000</v>
      </c>
      <c r="AN175" s="97">
        <v>2.1999999999999999E-2</v>
      </c>
      <c r="AO175" s="76"/>
    </row>
    <row r="176" spans="1:57" s="102" customFormat="1" ht="20.100000000000001" customHeight="1" x14ac:dyDescent="0.25">
      <c r="A176" s="75">
        <v>4</v>
      </c>
      <c r="B176" s="75" t="s">
        <v>200</v>
      </c>
      <c r="C176" s="94" t="s">
        <v>201</v>
      </c>
      <c r="D176" s="134" t="s">
        <v>202</v>
      </c>
      <c r="E176" s="136" t="s">
        <v>175</v>
      </c>
      <c r="F176" s="128">
        <v>77</v>
      </c>
      <c r="G176" s="128">
        <v>22</v>
      </c>
      <c r="H176" s="100"/>
      <c r="I176" s="100"/>
      <c r="J176" s="100">
        <v>4050</v>
      </c>
      <c r="K176" s="76">
        <f>SUM(H176:J176)</f>
        <v>4050</v>
      </c>
      <c r="L176" s="100"/>
      <c r="M176" s="100"/>
      <c r="N176" s="100"/>
      <c r="O176" s="100"/>
      <c r="P176" s="111"/>
      <c r="Q176" s="111"/>
      <c r="R176" s="111"/>
      <c r="S176" s="111"/>
      <c r="T176" s="76"/>
      <c r="U176" s="76"/>
      <c r="V176" s="100"/>
      <c r="W176" s="98"/>
      <c r="X176" s="98"/>
      <c r="Y176" s="98"/>
      <c r="Z176" s="98"/>
      <c r="AA176" s="98"/>
      <c r="AB176" s="82">
        <f t="shared" si="54"/>
        <v>0</v>
      </c>
      <c r="AC176" s="82">
        <f t="shared" si="54"/>
        <v>0</v>
      </c>
      <c r="AD176" s="82">
        <f t="shared" si="54"/>
        <v>4050</v>
      </c>
      <c r="AE176" s="84">
        <f t="shared" si="55"/>
        <v>4050</v>
      </c>
      <c r="AF176" s="99">
        <f t="shared" si="56"/>
        <v>0.12959999999999999</v>
      </c>
      <c r="AG176" s="99">
        <f t="shared" si="57"/>
        <v>8.9099999999999999E-2</v>
      </c>
      <c r="AH176" s="76"/>
      <c r="AI176" s="76"/>
      <c r="AJ176" s="76"/>
      <c r="AK176" s="76"/>
      <c r="AL176" s="100">
        <v>32</v>
      </c>
      <c r="AM176" s="100">
        <v>1000</v>
      </c>
      <c r="AN176" s="97">
        <v>2.1999999999999999E-2</v>
      </c>
      <c r="AO176" s="76"/>
    </row>
    <row r="177" spans="1:41" s="102" customFormat="1" ht="20.100000000000001" customHeight="1" x14ac:dyDescent="0.25">
      <c r="A177" s="75">
        <v>5</v>
      </c>
      <c r="B177" s="75" t="s">
        <v>200</v>
      </c>
      <c r="C177" s="94" t="s">
        <v>201</v>
      </c>
      <c r="D177" s="134" t="s">
        <v>202</v>
      </c>
      <c r="E177" s="136" t="s">
        <v>175</v>
      </c>
      <c r="F177" s="128">
        <v>76</v>
      </c>
      <c r="G177" s="128">
        <v>22</v>
      </c>
      <c r="H177" s="100"/>
      <c r="I177" s="100"/>
      <c r="J177" s="100">
        <v>10000</v>
      </c>
      <c r="K177" s="76">
        <f>SUM(H177:J177)</f>
        <v>10000</v>
      </c>
      <c r="L177" s="100"/>
      <c r="M177" s="100"/>
      <c r="N177" s="100"/>
      <c r="O177" s="100"/>
      <c r="P177" s="111"/>
      <c r="Q177" s="111"/>
      <c r="R177" s="111"/>
      <c r="S177" s="111"/>
      <c r="T177" s="76"/>
      <c r="U177" s="76"/>
      <c r="V177" s="100"/>
      <c r="W177" s="98"/>
      <c r="X177" s="98"/>
      <c r="Y177" s="98"/>
      <c r="Z177" s="98"/>
      <c r="AA177" s="98"/>
      <c r="AB177" s="82">
        <f t="shared" si="54"/>
        <v>0</v>
      </c>
      <c r="AC177" s="82">
        <f t="shared" si="54"/>
        <v>0</v>
      </c>
      <c r="AD177" s="82">
        <f t="shared" si="54"/>
        <v>10000</v>
      </c>
      <c r="AE177" s="84">
        <f t="shared" si="55"/>
        <v>10000</v>
      </c>
      <c r="AF177" s="99">
        <f t="shared" si="56"/>
        <v>0.32</v>
      </c>
      <c r="AG177" s="99">
        <f t="shared" si="57"/>
        <v>0.22</v>
      </c>
      <c r="AH177" s="76"/>
      <c r="AI177" s="76"/>
      <c r="AJ177" s="76"/>
      <c r="AK177" s="76"/>
      <c r="AL177" s="100">
        <v>32</v>
      </c>
      <c r="AM177" s="100">
        <v>1000</v>
      </c>
      <c r="AN177" s="97">
        <v>2.1999999999999999E-2</v>
      </c>
      <c r="AO177" s="76"/>
    </row>
    <row r="178" spans="1:41" s="102" customFormat="1" ht="20.100000000000001" customHeight="1" x14ac:dyDescent="0.25">
      <c r="A178" s="75">
        <v>6</v>
      </c>
      <c r="B178" s="75" t="s">
        <v>200</v>
      </c>
      <c r="C178" s="94" t="s">
        <v>201</v>
      </c>
      <c r="D178" s="134" t="s">
        <v>202</v>
      </c>
      <c r="E178" s="136" t="s">
        <v>47</v>
      </c>
      <c r="F178" s="128">
        <v>75</v>
      </c>
      <c r="G178" s="128">
        <v>22</v>
      </c>
      <c r="H178" s="100"/>
      <c r="I178" s="100"/>
      <c r="J178" s="100">
        <v>82</v>
      </c>
      <c r="K178" s="76">
        <f>SUM(H178:J178)</f>
        <v>82</v>
      </c>
      <c r="L178" s="100"/>
      <c r="M178" s="100"/>
      <c r="N178" s="100"/>
      <c r="O178" s="100"/>
      <c r="P178" s="111"/>
      <c r="Q178" s="111"/>
      <c r="R178" s="111"/>
      <c r="S178" s="111"/>
      <c r="T178" s="76"/>
      <c r="U178" s="76"/>
      <c r="V178" s="100"/>
      <c r="W178" s="98"/>
      <c r="X178" s="98"/>
      <c r="Y178" s="98"/>
      <c r="Z178" s="98"/>
      <c r="AA178" s="98"/>
      <c r="AB178" s="82">
        <f t="shared" si="54"/>
        <v>0</v>
      </c>
      <c r="AC178" s="82">
        <f t="shared" si="54"/>
        <v>0</v>
      </c>
      <c r="AD178" s="82">
        <f t="shared" si="54"/>
        <v>82</v>
      </c>
      <c r="AE178" s="84">
        <f t="shared" si="55"/>
        <v>82</v>
      </c>
      <c r="AF178" s="99">
        <f t="shared" si="56"/>
        <v>2.624E-3</v>
      </c>
      <c r="AG178" s="99">
        <f t="shared" si="57"/>
        <v>1.8039999999999998E-3</v>
      </c>
      <c r="AH178" s="76"/>
      <c r="AI178" s="76"/>
      <c r="AJ178" s="76"/>
      <c r="AK178" s="76"/>
      <c r="AL178" s="100">
        <v>32</v>
      </c>
      <c r="AM178" s="100">
        <v>1000</v>
      </c>
      <c r="AN178" s="97">
        <v>2.1999999999999999E-2</v>
      </c>
      <c r="AO178" s="76"/>
    </row>
    <row r="179" spans="1:41" s="102" customFormat="1" ht="20.100000000000001" customHeight="1" x14ac:dyDescent="0.25">
      <c r="A179" s="75">
        <v>7</v>
      </c>
      <c r="B179" s="75" t="s">
        <v>200</v>
      </c>
      <c r="C179" s="94" t="s">
        <v>201</v>
      </c>
      <c r="D179" s="134" t="s">
        <v>202</v>
      </c>
      <c r="E179" s="136" t="s">
        <v>203</v>
      </c>
      <c r="F179" s="128">
        <v>72</v>
      </c>
      <c r="G179" s="128">
        <v>22</v>
      </c>
      <c r="H179" s="100"/>
      <c r="I179" s="100"/>
      <c r="J179" s="100">
        <v>8226</v>
      </c>
      <c r="K179" s="76">
        <f>SUM(H179:J179)</f>
        <v>8226</v>
      </c>
      <c r="L179" s="100"/>
      <c r="M179" s="100"/>
      <c r="N179" s="100"/>
      <c r="O179" s="100"/>
      <c r="P179" s="111"/>
      <c r="Q179" s="111"/>
      <c r="R179" s="111"/>
      <c r="S179" s="111"/>
      <c r="T179" s="76"/>
      <c r="U179" s="76"/>
      <c r="V179" s="100"/>
      <c r="W179" s="98"/>
      <c r="X179" s="98"/>
      <c r="Y179" s="98"/>
      <c r="Z179" s="98"/>
      <c r="AA179" s="98"/>
      <c r="AB179" s="82">
        <f t="shared" si="54"/>
        <v>0</v>
      </c>
      <c r="AC179" s="82">
        <f t="shared" si="54"/>
        <v>0</v>
      </c>
      <c r="AD179" s="82">
        <f t="shared" si="54"/>
        <v>8226</v>
      </c>
      <c r="AE179" s="84">
        <f t="shared" si="55"/>
        <v>8226</v>
      </c>
      <c r="AF179" s="99">
        <f t="shared" si="56"/>
        <v>0.26323200000000002</v>
      </c>
      <c r="AG179" s="99">
        <f t="shared" si="57"/>
        <v>0.18097199999999997</v>
      </c>
      <c r="AH179" s="76"/>
      <c r="AI179" s="76"/>
      <c r="AJ179" s="76"/>
      <c r="AK179" s="76"/>
      <c r="AL179" s="100">
        <v>32</v>
      </c>
      <c r="AM179" s="100">
        <v>1000</v>
      </c>
      <c r="AN179" s="97">
        <v>2.1999999999999999E-2</v>
      </c>
      <c r="AO179" s="76"/>
    </row>
    <row r="180" spans="1:41" s="102" customFormat="1" ht="20.100000000000001" customHeight="1" x14ac:dyDescent="0.25">
      <c r="A180" s="75">
        <v>8</v>
      </c>
      <c r="B180" s="75" t="s">
        <v>200</v>
      </c>
      <c r="C180" s="94" t="s">
        <v>201</v>
      </c>
      <c r="D180" s="134" t="s">
        <v>202</v>
      </c>
      <c r="E180" s="136" t="s">
        <v>40</v>
      </c>
      <c r="F180" s="128">
        <v>71</v>
      </c>
      <c r="G180" s="128">
        <v>22</v>
      </c>
      <c r="H180" s="100"/>
      <c r="I180" s="100"/>
      <c r="J180" s="100">
        <v>1450</v>
      </c>
      <c r="K180" s="76">
        <f>SUM(H180:J180)</f>
        <v>1450</v>
      </c>
      <c r="L180" s="100"/>
      <c r="M180" s="100"/>
      <c r="N180" s="100"/>
      <c r="O180" s="100"/>
      <c r="P180" s="111"/>
      <c r="Q180" s="111"/>
      <c r="R180" s="111"/>
      <c r="S180" s="111"/>
      <c r="T180" s="76"/>
      <c r="U180" s="76"/>
      <c r="V180" s="100"/>
      <c r="W180" s="98"/>
      <c r="X180" s="98"/>
      <c r="Y180" s="98"/>
      <c r="Z180" s="98"/>
      <c r="AA180" s="98"/>
      <c r="AB180" s="82">
        <f t="shared" si="54"/>
        <v>0</v>
      </c>
      <c r="AC180" s="82">
        <f t="shared" si="54"/>
        <v>0</v>
      </c>
      <c r="AD180" s="82">
        <f t="shared" si="54"/>
        <v>1450</v>
      </c>
      <c r="AE180" s="84">
        <f t="shared" si="55"/>
        <v>1450</v>
      </c>
      <c r="AF180" s="99">
        <f t="shared" si="56"/>
        <v>4.6399999999999997E-2</v>
      </c>
      <c r="AG180" s="99">
        <f t="shared" si="57"/>
        <v>3.1899999999999998E-2</v>
      </c>
      <c r="AH180" s="76"/>
      <c r="AI180" s="76"/>
      <c r="AJ180" s="76"/>
      <c r="AK180" s="76"/>
      <c r="AL180" s="100">
        <v>32</v>
      </c>
      <c r="AM180" s="100">
        <v>1000</v>
      </c>
      <c r="AN180" s="97">
        <v>2.1999999999999999E-2</v>
      </c>
      <c r="AO180" s="76"/>
    </row>
    <row r="181" spans="1:41" s="102" customFormat="1" ht="20.100000000000001" customHeight="1" x14ac:dyDescent="0.25">
      <c r="A181" s="75">
        <v>9</v>
      </c>
      <c r="B181" s="75" t="s">
        <v>200</v>
      </c>
      <c r="C181" s="94" t="s">
        <v>201</v>
      </c>
      <c r="D181" s="134" t="s">
        <v>202</v>
      </c>
      <c r="E181" s="75">
        <v>9</v>
      </c>
      <c r="F181" s="75">
        <v>67</v>
      </c>
      <c r="G181" s="75">
        <v>22</v>
      </c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6">
        <v>39900</v>
      </c>
      <c r="S181" s="98">
        <f>SUM(P181:R181)</f>
        <v>39900</v>
      </c>
      <c r="T181" s="77"/>
      <c r="U181" s="77"/>
      <c r="V181" s="77"/>
      <c r="W181" s="77"/>
      <c r="X181" s="77"/>
      <c r="Y181" s="77"/>
      <c r="Z181" s="77"/>
      <c r="AA181" s="77"/>
      <c r="AB181" s="82">
        <f t="shared" si="54"/>
        <v>0</v>
      </c>
      <c r="AC181" s="82">
        <f t="shared" si="54"/>
        <v>0</v>
      </c>
      <c r="AD181" s="82">
        <f t="shared" si="54"/>
        <v>39900</v>
      </c>
      <c r="AE181" s="84">
        <f t="shared" si="55"/>
        <v>39900</v>
      </c>
      <c r="AF181" s="99">
        <f t="shared" si="56"/>
        <v>1.2767999999999999</v>
      </c>
      <c r="AG181" s="99">
        <f t="shared" si="57"/>
        <v>0.87779999999999991</v>
      </c>
      <c r="AH181" s="76"/>
      <c r="AI181" s="76"/>
      <c r="AJ181" s="76"/>
      <c r="AK181" s="76"/>
      <c r="AL181" s="100">
        <v>32</v>
      </c>
      <c r="AM181" s="100">
        <v>1000</v>
      </c>
      <c r="AN181" s="97">
        <v>2.1999999999999999E-2</v>
      </c>
      <c r="AO181" s="76"/>
    </row>
    <row r="182" spans="1:41" s="102" customFormat="1" ht="20.100000000000001" customHeight="1" x14ac:dyDescent="0.25">
      <c r="A182" s="112"/>
      <c r="B182" s="113"/>
      <c r="C182" s="114" t="s">
        <v>96</v>
      </c>
      <c r="D182" s="115"/>
      <c r="E182" s="115"/>
      <c r="F182" s="115"/>
      <c r="G182" s="115"/>
      <c r="H182" s="116"/>
      <c r="I182" s="116"/>
      <c r="J182" s="116">
        <f>SUM(J173:J181)</f>
        <v>23808</v>
      </c>
      <c r="K182" s="116">
        <f>SUM(K173:K181)</f>
        <v>23808</v>
      </c>
      <c r="L182" s="116"/>
      <c r="M182" s="116"/>
      <c r="N182" s="116"/>
      <c r="O182" s="116"/>
      <c r="P182" s="116"/>
      <c r="Q182" s="116"/>
      <c r="R182" s="116">
        <f>SUM(R173:R181)</f>
        <v>96172</v>
      </c>
      <c r="S182" s="116">
        <f>SUM(S173:S181)</f>
        <v>96172</v>
      </c>
      <c r="T182" s="116"/>
      <c r="U182" s="116"/>
      <c r="V182" s="116">
        <f>SUM(V173:V181)</f>
        <v>7120</v>
      </c>
      <c r="W182" s="116">
        <f>SUM(W173:W181)</f>
        <v>7120</v>
      </c>
      <c r="X182" s="116"/>
      <c r="Y182" s="116"/>
      <c r="Z182" s="116"/>
      <c r="AA182" s="116"/>
      <c r="AB182" s="131">
        <f t="shared" ref="AB182:AG182" si="58">SUM(AB173:AB181)</f>
        <v>0</v>
      </c>
      <c r="AC182" s="131">
        <f t="shared" si="58"/>
        <v>0</v>
      </c>
      <c r="AD182" s="131">
        <f t="shared" si="58"/>
        <v>127100</v>
      </c>
      <c r="AE182" s="131">
        <f t="shared" si="58"/>
        <v>127100</v>
      </c>
      <c r="AF182" s="132">
        <f t="shared" si="58"/>
        <v>4.0671999999999997</v>
      </c>
      <c r="AG182" s="132">
        <f t="shared" si="58"/>
        <v>2.7961999999999998</v>
      </c>
      <c r="AH182" s="118"/>
      <c r="AI182" s="118"/>
      <c r="AJ182" s="118"/>
      <c r="AK182" s="118"/>
      <c r="AL182" s="119">
        <v>32</v>
      </c>
      <c r="AM182" s="119">
        <v>1000</v>
      </c>
      <c r="AN182" s="137">
        <v>2.1999999999999999E-2</v>
      </c>
      <c r="AO182" s="118"/>
    </row>
    <row r="183" spans="1:41" s="102" customFormat="1" ht="20.100000000000001" customHeight="1" x14ac:dyDescent="0.25">
      <c r="A183" s="75">
        <v>1</v>
      </c>
      <c r="B183" s="75" t="s">
        <v>204</v>
      </c>
      <c r="C183" s="138" t="s">
        <v>205</v>
      </c>
      <c r="D183" s="134" t="s">
        <v>202</v>
      </c>
      <c r="E183" s="75">
        <v>2</v>
      </c>
      <c r="F183" s="75">
        <v>89</v>
      </c>
      <c r="G183" s="75">
        <v>22</v>
      </c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6">
        <v>945</v>
      </c>
      <c r="S183" s="98">
        <f>SUM(P183:R183)</f>
        <v>945</v>
      </c>
      <c r="T183" s="77"/>
      <c r="U183" s="77"/>
      <c r="V183" s="77"/>
      <c r="W183" s="77"/>
      <c r="X183" s="77"/>
      <c r="Y183" s="77"/>
      <c r="Z183" s="77"/>
      <c r="AA183" s="77"/>
      <c r="AB183" s="82">
        <f>L183+H183+X183+P183+T183</f>
        <v>0</v>
      </c>
      <c r="AC183" s="82">
        <f>M183+I183+Y183+Q183+U183</f>
        <v>0</v>
      </c>
      <c r="AD183" s="82">
        <f>N183+J183+Z183+R183+V183</f>
        <v>945</v>
      </c>
      <c r="AE183" s="84">
        <f>AB183+AC183+AD183</f>
        <v>945</v>
      </c>
      <c r="AF183" s="99">
        <f>AE183/AM183*AL183/1000</f>
        <v>3.2550000000000003E-2</v>
      </c>
      <c r="AG183" s="99">
        <f>AE183*AN183/1000</f>
        <v>2.0789999999999999E-2</v>
      </c>
      <c r="AH183" s="76"/>
      <c r="AI183" s="76"/>
      <c r="AJ183" s="76"/>
      <c r="AK183" s="76"/>
      <c r="AL183" s="100">
        <v>31</v>
      </c>
      <c r="AM183" s="100">
        <v>900</v>
      </c>
      <c r="AN183" s="101">
        <v>2.1999999999999999E-2</v>
      </c>
      <c r="AO183" s="76"/>
    </row>
    <row r="184" spans="1:41" s="102" customFormat="1" ht="20.100000000000001" customHeight="1" x14ac:dyDescent="0.25">
      <c r="A184" s="112"/>
      <c r="B184" s="113"/>
      <c r="C184" s="114" t="s">
        <v>96</v>
      </c>
      <c r="D184" s="115"/>
      <c r="E184" s="115"/>
      <c r="F184" s="115"/>
      <c r="G184" s="115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>
        <f>SUM(R183)</f>
        <v>945</v>
      </c>
      <c r="S184" s="116">
        <f>SUM(S183)</f>
        <v>945</v>
      </c>
      <c r="T184" s="116"/>
      <c r="U184" s="116"/>
      <c r="V184" s="116"/>
      <c r="W184" s="116"/>
      <c r="X184" s="116"/>
      <c r="Y184" s="116"/>
      <c r="Z184" s="116"/>
      <c r="AA184" s="116"/>
      <c r="AB184" s="116">
        <f t="shared" ref="AB184:AG184" si="59">SUM(AB183)</f>
        <v>0</v>
      </c>
      <c r="AC184" s="116">
        <f t="shared" si="59"/>
        <v>0</v>
      </c>
      <c r="AD184" s="116">
        <f t="shared" si="59"/>
        <v>945</v>
      </c>
      <c r="AE184" s="116">
        <f t="shared" si="59"/>
        <v>945</v>
      </c>
      <c r="AF184" s="132">
        <f>SUM(AF183)</f>
        <v>3.2550000000000003E-2</v>
      </c>
      <c r="AG184" s="132">
        <f t="shared" si="59"/>
        <v>2.0789999999999999E-2</v>
      </c>
      <c r="AH184" s="118"/>
      <c r="AI184" s="118"/>
      <c r="AJ184" s="118"/>
      <c r="AK184" s="118"/>
      <c r="AL184" s="119">
        <v>31</v>
      </c>
      <c r="AM184" s="119">
        <v>900</v>
      </c>
      <c r="AN184" s="137">
        <v>2.1999999999999999E-2</v>
      </c>
      <c r="AO184" s="118"/>
    </row>
    <row r="185" spans="1:41" s="102" customFormat="1" ht="20.100000000000001" customHeight="1" x14ac:dyDescent="0.25">
      <c r="A185" s="75">
        <v>1</v>
      </c>
      <c r="B185" s="75" t="s">
        <v>206</v>
      </c>
      <c r="C185" s="94" t="s">
        <v>207</v>
      </c>
      <c r="D185" s="95" t="s">
        <v>29</v>
      </c>
      <c r="E185" s="135" t="s">
        <v>76</v>
      </c>
      <c r="F185" s="135">
        <v>87</v>
      </c>
      <c r="G185" s="135">
        <v>10</v>
      </c>
      <c r="H185" s="100"/>
      <c r="I185" s="100"/>
      <c r="J185" s="100"/>
      <c r="K185" s="100"/>
      <c r="L185" s="100"/>
      <c r="M185" s="100"/>
      <c r="N185" s="100"/>
      <c r="O185" s="100"/>
      <c r="P185" s="111"/>
      <c r="Q185" s="111"/>
      <c r="R185" s="111"/>
      <c r="S185" s="111"/>
      <c r="T185" s="76"/>
      <c r="U185" s="76"/>
      <c r="V185" s="100">
        <v>1880</v>
      </c>
      <c r="W185" s="98">
        <v>1880</v>
      </c>
      <c r="X185" s="98"/>
      <c r="Y185" s="98"/>
      <c r="Z185" s="98"/>
      <c r="AA185" s="98"/>
      <c r="AB185" s="82">
        <f>H185+L185+P185+T185+X185</f>
        <v>0</v>
      </c>
      <c r="AC185" s="82">
        <f>I185+M185+Q185+U185+Y185</f>
        <v>0</v>
      </c>
      <c r="AD185" s="82">
        <f>J185+N185+R185+V185+Z185</f>
        <v>1880</v>
      </c>
      <c r="AE185" s="84">
        <f>AB185+AC185+AD185</f>
        <v>1880</v>
      </c>
      <c r="AF185" s="99">
        <f>AE185/AM185*AL185/1000</f>
        <v>0.11358333333333333</v>
      </c>
      <c r="AG185" s="99">
        <f>AE185*AN185/1000</f>
        <v>3.1960000000000002E-2</v>
      </c>
      <c r="AH185" s="76"/>
      <c r="AI185" s="76"/>
      <c r="AJ185" s="76"/>
      <c r="AK185" s="76"/>
      <c r="AL185" s="100">
        <v>29</v>
      </c>
      <c r="AM185" s="100">
        <v>480</v>
      </c>
      <c r="AN185" s="101">
        <v>1.7000000000000001E-2</v>
      </c>
      <c r="AO185" s="76"/>
    </row>
    <row r="186" spans="1:41" s="102" customFormat="1" ht="20.100000000000001" customHeight="1" x14ac:dyDescent="0.25">
      <c r="A186" s="75">
        <v>2</v>
      </c>
      <c r="B186" s="75" t="s">
        <v>206</v>
      </c>
      <c r="C186" s="94" t="s">
        <v>207</v>
      </c>
      <c r="D186" s="95" t="s">
        <v>29</v>
      </c>
      <c r="E186" s="135" t="s">
        <v>191</v>
      </c>
      <c r="F186" s="135">
        <v>85</v>
      </c>
      <c r="G186" s="135">
        <v>10</v>
      </c>
      <c r="H186" s="100"/>
      <c r="I186" s="100"/>
      <c r="J186" s="100"/>
      <c r="K186" s="100"/>
      <c r="L186" s="100"/>
      <c r="M186" s="100"/>
      <c r="N186" s="100"/>
      <c r="O186" s="100"/>
      <c r="P186" s="111"/>
      <c r="Q186" s="111"/>
      <c r="R186" s="111"/>
      <c r="S186" s="111"/>
      <c r="T186" s="76"/>
      <c r="U186" s="76"/>
      <c r="V186" s="100">
        <v>741</v>
      </c>
      <c r="W186" s="98">
        <f>SUM(T186:V186)</f>
        <v>741</v>
      </c>
      <c r="X186" s="98"/>
      <c r="Y186" s="98"/>
      <c r="Z186" s="98"/>
      <c r="AA186" s="98"/>
      <c r="AB186" s="82">
        <f>P186+T186</f>
        <v>0</v>
      </c>
      <c r="AC186" s="82">
        <f>Q186+U186</f>
        <v>0</v>
      </c>
      <c r="AD186" s="83">
        <f>R186+V186</f>
        <v>741</v>
      </c>
      <c r="AE186" s="84">
        <f>AB186+AC186+AD186</f>
        <v>741</v>
      </c>
      <c r="AF186" s="99">
        <f>AE186/AM186*AL186/1000</f>
        <v>4.4768749999999996E-2</v>
      </c>
      <c r="AG186" s="99">
        <f>AE186*AN186/1000</f>
        <v>1.2597000000000001E-2</v>
      </c>
      <c r="AH186" s="76"/>
      <c r="AI186" s="76"/>
      <c r="AJ186" s="76"/>
      <c r="AK186" s="76"/>
      <c r="AL186" s="100">
        <v>29</v>
      </c>
      <c r="AM186" s="100">
        <v>480</v>
      </c>
      <c r="AN186" s="101">
        <v>1.7000000000000001E-2</v>
      </c>
      <c r="AO186" s="76"/>
    </row>
    <row r="187" spans="1:41" s="102" customFormat="1" ht="20.100000000000001" customHeight="1" x14ac:dyDescent="0.25">
      <c r="A187" s="75">
        <v>3</v>
      </c>
      <c r="B187" s="75" t="s">
        <v>206</v>
      </c>
      <c r="C187" s="94" t="s">
        <v>207</v>
      </c>
      <c r="D187" s="95" t="s">
        <v>29</v>
      </c>
      <c r="E187" s="135">
        <v>0</v>
      </c>
      <c r="F187" s="135">
        <v>0</v>
      </c>
      <c r="G187" s="135">
        <v>0</v>
      </c>
      <c r="H187" s="100"/>
      <c r="I187" s="100"/>
      <c r="J187" s="100">
        <v>14</v>
      </c>
      <c r="K187" s="98">
        <f>SUM(H187:J187)</f>
        <v>14</v>
      </c>
      <c r="L187" s="100"/>
      <c r="M187" s="100"/>
      <c r="N187" s="100"/>
      <c r="O187" s="100"/>
      <c r="P187" s="111"/>
      <c r="Q187" s="111"/>
      <c r="R187" s="111"/>
      <c r="S187" s="111"/>
      <c r="T187" s="76"/>
      <c r="U187" s="76"/>
      <c r="V187" s="100"/>
      <c r="W187" s="98"/>
      <c r="X187" s="98"/>
      <c r="Y187" s="98"/>
      <c r="Z187" s="98"/>
      <c r="AA187" s="98"/>
      <c r="AB187" s="82">
        <f>H187+L187+P187+T187+X187</f>
        <v>0</v>
      </c>
      <c r="AC187" s="82">
        <f>I187+M187+Q187+U187+Y187</f>
        <v>0</v>
      </c>
      <c r="AD187" s="82">
        <f>J187+N187+R187+V187+Z187</f>
        <v>14</v>
      </c>
      <c r="AE187" s="84">
        <f>AB187+AC187+AD187</f>
        <v>14</v>
      </c>
      <c r="AF187" s="99">
        <f>AE187/AM187*AL187/1000</f>
        <v>8.4583333333333331E-4</v>
      </c>
      <c r="AG187" s="99">
        <f>AE187*AN187/1000</f>
        <v>2.3800000000000001E-4</v>
      </c>
      <c r="AH187" s="76"/>
      <c r="AI187" s="76"/>
      <c r="AJ187" s="76"/>
      <c r="AK187" s="76"/>
      <c r="AL187" s="100">
        <v>29</v>
      </c>
      <c r="AM187" s="100">
        <v>480</v>
      </c>
      <c r="AN187" s="101">
        <v>1.7000000000000001E-2</v>
      </c>
      <c r="AO187" s="76"/>
    </row>
    <row r="188" spans="1:41" s="102" customFormat="1" ht="20.100000000000001" customHeight="1" x14ac:dyDescent="0.25">
      <c r="A188" s="112"/>
      <c r="B188" s="113"/>
      <c r="C188" s="114" t="s">
        <v>96</v>
      </c>
      <c r="D188" s="115"/>
      <c r="E188" s="115"/>
      <c r="F188" s="115"/>
      <c r="G188" s="115"/>
      <c r="H188" s="139"/>
      <c r="I188" s="139"/>
      <c r="J188" s="116">
        <f>SUM(J185:J187)</f>
        <v>14</v>
      </c>
      <c r="K188" s="116">
        <f>SUM(K185:K187)</f>
        <v>14</v>
      </c>
      <c r="L188" s="139"/>
      <c r="M188" s="139"/>
      <c r="N188" s="139"/>
      <c r="O188" s="139"/>
      <c r="P188" s="139"/>
      <c r="Q188" s="139"/>
      <c r="R188" s="139"/>
      <c r="S188" s="139"/>
      <c r="T188" s="118"/>
      <c r="U188" s="118"/>
      <c r="V188" s="116">
        <f>SUM(V185:V187)</f>
        <v>2621</v>
      </c>
      <c r="W188" s="116">
        <f>SUM(W185:W187)</f>
        <v>2621</v>
      </c>
      <c r="X188" s="116"/>
      <c r="Y188" s="116"/>
      <c r="Z188" s="116"/>
      <c r="AA188" s="116"/>
      <c r="AB188" s="116">
        <f t="shared" ref="AB188:AG188" si="60">SUM(AB185:AB187)</f>
        <v>0</v>
      </c>
      <c r="AC188" s="116">
        <f t="shared" si="60"/>
        <v>0</v>
      </c>
      <c r="AD188" s="116">
        <f t="shared" si="60"/>
        <v>2635</v>
      </c>
      <c r="AE188" s="116">
        <f t="shared" si="60"/>
        <v>2635</v>
      </c>
      <c r="AF188" s="132">
        <f t="shared" si="60"/>
        <v>0.15919791666666666</v>
      </c>
      <c r="AG188" s="132">
        <f t="shared" si="60"/>
        <v>4.4795000000000001E-2</v>
      </c>
      <c r="AH188" s="118"/>
      <c r="AI188" s="118"/>
      <c r="AJ188" s="118"/>
      <c r="AK188" s="118"/>
      <c r="AL188" s="116">
        <v>29</v>
      </c>
      <c r="AM188" s="116">
        <v>480</v>
      </c>
      <c r="AN188" s="140">
        <v>1.7000000000000001E-2</v>
      </c>
      <c r="AO188" s="118"/>
    </row>
    <row r="189" spans="1:41" s="102" customFormat="1" ht="20.100000000000001" customHeight="1" x14ac:dyDescent="0.25">
      <c r="A189" s="75">
        <v>1</v>
      </c>
      <c r="B189" s="75" t="s">
        <v>208</v>
      </c>
      <c r="C189" s="94" t="s">
        <v>209</v>
      </c>
      <c r="D189" s="134" t="s">
        <v>210</v>
      </c>
      <c r="E189" s="135" t="s">
        <v>47</v>
      </c>
      <c r="F189" s="135">
        <v>0</v>
      </c>
      <c r="G189" s="135">
        <v>22</v>
      </c>
      <c r="H189" s="100"/>
      <c r="I189" s="100"/>
      <c r="J189" s="100"/>
      <c r="K189" s="100"/>
      <c r="L189" s="100"/>
      <c r="M189" s="100"/>
      <c r="N189" s="100"/>
      <c r="O189" s="100"/>
      <c r="P189" s="111"/>
      <c r="Q189" s="111"/>
      <c r="R189" s="111"/>
      <c r="S189" s="111"/>
      <c r="T189" s="76"/>
      <c r="U189" s="76"/>
      <c r="V189" s="141">
        <v>0.4</v>
      </c>
      <c r="W189" s="142">
        <f>SUM(T189:V189)</f>
        <v>0.4</v>
      </c>
      <c r="X189" s="142"/>
      <c r="Y189" s="142"/>
      <c r="Z189" s="142"/>
      <c r="AA189" s="142"/>
      <c r="AB189" s="82">
        <f>P189+T189</f>
        <v>0</v>
      </c>
      <c r="AC189" s="82">
        <f>Q189+U189</f>
        <v>0</v>
      </c>
      <c r="AD189" s="143">
        <f>R189+V189</f>
        <v>0.4</v>
      </c>
      <c r="AE189" s="144">
        <f>AB189+AC189+AD189</f>
        <v>0.4</v>
      </c>
      <c r="AF189" s="99">
        <f>AE189/AM189*AL189/1000</f>
        <v>5.2500000000000008E-4</v>
      </c>
      <c r="AG189" s="99">
        <f>AE189*AN189/1000</f>
        <v>8.000000000000002E-5</v>
      </c>
      <c r="AH189" s="76"/>
      <c r="AI189" s="76"/>
      <c r="AJ189" s="76"/>
      <c r="AK189" s="76"/>
      <c r="AL189" s="145">
        <v>42</v>
      </c>
      <c r="AM189" s="145">
        <v>32</v>
      </c>
      <c r="AN189" s="146">
        <v>0.2</v>
      </c>
      <c r="AO189" s="76"/>
    </row>
    <row r="190" spans="1:41" s="102" customFormat="1" ht="20.100000000000001" customHeight="1" x14ac:dyDescent="0.25">
      <c r="A190" s="112"/>
      <c r="B190" s="113"/>
      <c r="C190" s="114" t="s">
        <v>96</v>
      </c>
      <c r="D190" s="115"/>
      <c r="E190" s="115"/>
      <c r="F190" s="115"/>
      <c r="G190" s="115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18"/>
      <c r="U190" s="118"/>
      <c r="V190" s="140">
        <f>V189</f>
        <v>0.4</v>
      </c>
      <c r="W190" s="140">
        <f t="shared" ref="W190:AE190" si="61">W189</f>
        <v>0.4</v>
      </c>
      <c r="X190" s="140"/>
      <c r="Y190" s="140"/>
      <c r="Z190" s="140"/>
      <c r="AA190" s="140"/>
      <c r="AB190" s="126">
        <f t="shared" si="61"/>
        <v>0</v>
      </c>
      <c r="AC190" s="126">
        <f t="shared" si="61"/>
        <v>0</v>
      </c>
      <c r="AD190" s="140">
        <f t="shared" si="61"/>
        <v>0.4</v>
      </c>
      <c r="AE190" s="140">
        <f t="shared" si="61"/>
        <v>0.4</v>
      </c>
      <c r="AF190" s="132">
        <f>AF189</f>
        <v>5.2500000000000008E-4</v>
      </c>
      <c r="AG190" s="132">
        <f>AG189</f>
        <v>8.000000000000002E-5</v>
      </c>
      <c r="AH190" s="118"/>
      <c r="AI190" s="118"/>
      <c r="AJ190" s="118"/>
      <c r="AK190" s="118"/>
      <c r="AL190" s="116">
        <v>42</v>
      </c>
      <c r="AM190" s="116">
        <v>32</v>
      </c>
      <c r="AN190" s="140">
        <v>0.2</v>
      </c>
      <c r="AO190" s="118"/>
    </row>
    <row r="191" spans="1:41" s="102" customFormat="1" ht="20.100000000000001" customHeight="1" x14ac:dyDescent="0.25">
      <c r="A191" s="75">
        <v>1</v>
      </c>
      <c r="B191" s="75" t="s">
        <v>211</v>
      </c>
      <c r="C191" s="94" t="s">
        <v>212</v>
      </c>
      <c r="D191" s="134" t="s">
        <v>29</v>
      </c>
      <c r="E191" s="135" t="s">
        <v>186</v>
      </c>
      <c r="F191" s="135">
        <v>53</v>
      </c>
      <c r="G191" s="135">
        <v>10</v>
      </c>
      <c r="H191" s="100"/>
      <c r="I191" s="100"/>
      <c r="J191" s="100"/>
      <c r="K191" s="100"/>
      <c r="L191" s="100"/>
      <c r="M191" s="100"/>
      <c r="N191" s="100"/>
      <c r="O191" s="100"/>
      <c r="P191" s="111"/>
      <c r="Q191" s="111"/>
      <c r="R191" s="111"/>
      <c r="S191" s="111"/>
      <c r="T191" s="76"/>
      <c r="U191" s="76"/>
      <c r="V191" s="76">
        <v>125</v>
      </c>
      <c r="W191" s="98">
        <f>SUM(T191:V191)</f>
        <v>125</v>
      </c>
      <c r="X191" s="98"/>
      <c r="Y191" s="98"/>
      <c r="Z191" s="98"/>
      <c r="AA191" s="98"/>
      <c r="AB191" s="82">
        <f>P191+T191</f>
        <v>0</v>
      </c>
      <c r="AC191" s="82">
        <f>Q191+U191</f>
        <v>0</v>
      </c>
      <c r="AD191" s="83">
        <f>R191+V191</f>
        <v>125</v>
      </c>
      <c r="AE191" s="84">
        <f>AB191+AC191+AD191</f>
        <v>125</v>
      </c>
      <c r="AF191" s="99">
        <f>AE191/AM191*AL191/1000</f>
        <v>7.9861111111111119E-2</v>
      </c>
      <c r="AG191" s="99">
        <f>AE191*AN191/1000</f>
        <v>2.5499999999999998E-2</v>
      </c>
      <c r="AH191" s="76"/>
      <c r="AI191" s="76"/>
      <c r="AJ191" s="76"/>
      <c r="AK191" s="100">
        <v>5</v>
      </c>
      <c r="AL191" s="100">
        <v>23</v>
      </c>
      <c r="AM191" s="100">
        <v>36</v>
      </c>
      <c r="AN191" s="101">
        <v>0.20399999999999999</v>
      </c>
      <c r="AO191" s="76"/>
    </row>
    <row r="192" spans="1:41" s="102" customFormat="1" ht="20.100000000000001" customHeight="1" x14ac:dyDescent="0.25">
      <c r="A192" s="112"/>
      <c r="B192" s="113"/>
      <c r="C192" s="114" t="s">
        <v>96</v>
      </c>
      <c r="D192" s="115"/>
      <c r="E192" s="115"/>
      <c r="F192" s="115"/>
      <c r="G192" s="115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18"/>
      <c r="U192" s="118"/>
      <c r="V192" s="116">
        <f>V191</f>
        <v>125</v>
      </c>
      <c r="W192" s="116">
        <f t="shared" ref="W192:AG192" si="62">W191</f>
        <v>125</v>
      </c>
      <c r="X192" s="116"/>
      <c r="Y192" s="116"/>
      <c r="Z192" s="116"/>
      <c r="AA192" s="116"/>
      <c r="AB192" s="116">
        <f t="shared" si="62"/>
        <v>0</v>
      </c>
      <c r="AC192" s="116">
        <f t="shared" si="62"/>
        <v>0</v>
      </c>
      <c r="AD192" s="116">
        <f t="shared" si="62"/>
        <v>125</v>
      </c>
      <c r="AE192" s="116">
        <f t="shared" si="62"/>
        <v>125</v>
      </c>
      <c r="AF192" s="132">
        <f t="shared" si="62"/>
        <v>7.9861111111111119E-2</v>
      </c>
      <c r="AG192" s="132">
        <f t="shared" si="62"/>
        <v>2.5499999999999998E-2</v>
      </c>
      <c r="AH192" s="118"/>
      <c r="AI192" s="118"/>
      <c r="AJ192" s="118"/>
      <c r="AK192" s="119">
        <v>5</v>
      </c>
      <c r="AL192" s="119">
        <v>23</v>
      </c>
      <c r="AM192" s="119">
        <v>36</v>
      </c>
      <c r="AN192" s="137">
        <v>0.20399999999999999</v>
      </c>
      <c r="AO192" s="118"/>
    </row>
    <row r="193" spans="1:42" s="102" customFormat="1" ht="20.100000000000001" customHeight="1" x14ac:dyDescent="0.25">
      <c r="A193" s="75">
        <v>1</v>
      </c>
      <c r="B193" s="75" t="s">
        <v>213</v>
      </c>
      <c r="C193" s="94" t="s">
        <v>214</v>
      </c>
      <c r="D193" s="134" t="s">
        <v>29</v>
      </c>
      <c r="E193" s="135">
        <v>10</v>
      </c>
      <c r="F193" s="135">
        <v>67</v>
      </c>
      <c r="G193" s="147" t="s">
        <v>130</v>
      </c>
      <c r="H193" s="148"/>
      <c r="I193" s="148"/>
      <c r="J193" s="148"/>
      <c r="K193" s="148"/>
      <c r="L193" s="148"/>
      <c r="M193" s="148"/>
      <c r="N193" s="148"/>
      <c r="O193" s="148"/>
      <c r="P193" s="111"/>
      <c r="Q193" s="111"/>
      <c r="R193" s="111"/>
      <c r="S193" s="111"/>
      <c r="T193" s="76"/>
      <c r="U193" s="76"/>
      <c r="V193" s="76">
        <v>28</v>
      </c>
      <c r="W193" s="98">
        <f>SUM(T193:V193)</f>
        <v>28</v>
      </c>
      <c r="X193" s="98"/>
      <c r="Y193" s="98"/>
      <c r="Z193" s="98"/>
      <c r="AA193" s="98"/>
      <c r="AB193" s="82">
        <f>P193+T193</f>
        <v>0</v>
      </c>
      <c r="AC193" s="82">
        <f>Q193+U193</f>
        <v>0</v>
      </c>
      <c r="AD193" s="83">
        <f>R193+V193</f>
        <v>28</v>
      </c>
      <c r="AE193" s="84">
        <f>AB193+AC193+AD193</f>
        <v>28</v>
      </c>
      <c r="AF193" s="99">
        <f>AE193/AM193*AL193/1000</f>
        <v>1.9599999999999999E-2</v>
      </c>
      <c r="AG193" s="99">
        <f>AE193*AN193/1000</f>
        <v>1.4E-2</v>
      </c>
      <c r="AH193" s="76"/>
      <c r="AI193" s="76"/>
      <c r="AJ193" s="76"/>
      <c r="AK193" s="76"/>
      <c r="AL193" s="100">
        <v>14</v>
      </c>
      <c r="AM193" s="100">
        <v>20</v>
      </c>
      <c r="AN193" s="101">
        <v>0.5</v>
      </c>
      <c r="AO193" s="76"/>
    </row>
    <row r="194" spans="1:42" s="102" customFormat="1" ht="20.100000000000001" customHeight="1" x14ac:dyDescent="0.25">
      <c r="A194" s="112"/>
      <c r="B194" s="113"/>
      <c r="C194" s="114" t="s">
        <v>96</v>
      </c>
      <c r="D194" s="115"/>
      <c r="E194" s="115"/>
      <c r="F194" s="115"/>
      <c r="G194" s="115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18"/>
      <c r="U194" s="118"/>
      <c r="V194" s="116">
        <f>V193</f>
        <v>28</v>
      </c>
      <c r="W194" s="116">
        <f t="shared" ref="W194:AG194" si="63">W193</f>
        <v>28</v>
      </c>
      <c r="X194" s="116"/>
      <c r="Y194" s="116"/>
      <c r="Z194" s="116"/>
      <c r="AA194" s="116"/>
      <c r="AB194" s="116">
        <f t="shared" si="63"/>
        <v>0</v>
      </c>
      <c r="AC194" s="116">
        <f t="shared" si="63"/>
        <v>0</v>
      </c>
      <c r="AD194" s="116">
        <f t="shared" si="63"/>
        <v>28</v>
      </c>
      <c r="AE194" s="116">
        <f t="shared" si="63"/>
        <v>28</v>
      </c>
      <c r="AF194" s="132">
        <f t="shared" si="63"/>
        <v>1.9599999999999999E-2</v>
      </c>
      <c r="AG194" s="132">
        <f t="shared" si="63"/>
        <v>1.4E-2</v>
      </c>
      <c r="AH194" s="118"/>
      <c r="AI194" s="118"/>
      <c r="AJ194" s="118"/>
      <c r="AK194" s="118"/>
      <c r="AL194" s="119">
        <v>14</v>
      </c>
      <c r="AM194" s="119">
        <v>20</v>
      </c>
      <c r="AN194" s="137">
        <v>0.5</v>
      </c>
      <c r="AO194" s="118"/>
    </row>
    <row r="195" spans="1:42" s="102" customFormat="1" ht="20.100000000000001" customHeight="1" x14ac:dyDescent="0.25">
      <c r="A195" s="75">
        <v>1</v>
      </c>
      <c r="B195" s="75" t="s">
        <v>215</v>
      </c>
      <c r="C195" s="94" t="s">
        <v>216</v>
      </c>
      <c r="D195" s="134" t="s">
        <v>29</v>
      </c>
      <c r="E195" s="135">
        <v>15</v>
      </c>
      <c r="F195" s="135">
        <v>67</v>
      </c>
      <c r="G195" s="147" t="s">
        <v>130</v>
      </c>
      <c r="H195" s="148"/>
      <c r="I195" s="148"/>
      <c r="J195" s="148"/>
      <c r="K195" s="148"/>
      <c r="L195" s="148"/>
      <c r="M195" s="148"/>
      <c r="N195" s="148"/>
      <c r="O195" s="148"/>
      <c r="P195" s="111"/>
      <c r="Q195" s="111"/>
      <c r="R195" s="111"/>
      <c r="S195" s="111"/>
      <c r="T195" s="76"/>
      <c r="U195" s="76"/>
      <c r="V195" s="76">
        <v>46</v>
      </c>
      <c r="W195" s="98">
        <f>SUM(T195:V195)</f>
        <v>46</v>
      </c>
      <c r="X195" s="98"/>
      <c r="Y195" s="98"/>
      <c r="Z195" s="98"/>
      <c r="AA195" s="98"/>
      <c r="AB195" s="82">
        <f>P195+T195</f>
        <v>0</v>
      </c>
      <c r="AC195" s="82">
        <f>Q195+U195</f>
        <v>0</v>
      </c>
      <c r="AD195" s="83">
        <f>R195+V195</f>
        <v>46</v>
      </c>
      <c r="AE195" s="84">
        <f>AB195+AC195+AD195</f>
        <v>46</v>
      </c>
      <c r="AF195" s="99">
        <f>AE195/AM195*AL195/1000</f>
        <v>9.1999999999999998E-2</v>
      </c>
      <c r="AG195" s="99">
        <f>AE195*AN195/1000</f>
        <v>4.5999999999999999E-2</v>
      </c>
      <c r="AH195" s="76"/>
      <c r="AI195" s="76"/>
      <c r="AJ195" s="76"/>
      <c r="AK195" s="76"/>
      <c r="AL195" s="100">
        <v>50</v>
      </c>
      <c r="AM195" s="100">
        <v>25</v>
      </c>
      <c r="AN195" s="101">
        <v>1</v>
      </c>
      <c r="AO195" s="76"/>
    </row>
    <row r="196" spans="1:42" s="102" customFormat="1" ht="20.100000000000001" customHeight="1" x14ac:dyDescent="0.25">
      <c r="A196" s="112"/>
      <c r="B196" s="113"/>
      <c r="C196" s="114" t="s">
        <v>96</v>
      </c>
      <c r="D196" s="115"/>
      <c r="E196" s="115"/>
      <c r="F196" s="115"/>
      <c r="G196" s="115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18"/>
      <c r="U196" s="118"/>
      <c r="V196" s="116">
        <f>V195</f>
        <v>46</v>
      </c>
      <c r="W196" s="116">
        <f>W195</f>
        <v>46</v>
      </c>
      <c r="X196" s="116"/>
      <c r="Y196" s="116"/>
      <c r="Z196" s="116"/>
      <c r="AA196" s="116"/>
      <c r="AB196" s="116">
        <f t="shared" ref="AB196:AG196" si="64">AB195</f>
        <v>0</v>
      </c>
      <c r="AC196" s="116">
        <f t="shared" si="64"/>
        <v>0</v>
      </c>
      <c r="AD196" s="116">
        <f t="shared" si="64"/>
        <v>46</v>
      </c>
      <c r="AE196" s="116">
        <f t="shared" si="64"/>
        <v>46</v>
      </c>
      <c r="AF196" s="132">
        <f t="shared" si="64"/>
        <v>9.1999999999999998E-2</v>
      </c>
      <c r="AG196" s="132">
        <f t="shared" si="64"/>
        <v>4.5999999999999999E-2</v>
      </c>
      <c r="AH196" s="118"/>
      <c r="AI196" s="118"/>
      <c r="AJ196" s="118"/>
      <c r="AK196" s="118"/>
      <c r="AL196" s="119">
        <v>50</v>
      </c>
      <c r="AM196" s="119">
        <v>25</v>
      </c>
      <c r="AN196" s="137">
        <v>1</v>
      </c>
      <c r="AO196" s="118"/>
    </row>
    <row r="197" spans="1:42" s="102" customFormat="1" ht="20.100000000000001" customHeight="1" x14ac:dyDescent="0.25">
      <c r="A197" s="75">
        <v>1</v>
      </c>
      <c r="B197" s="75" t="s">
        <v>217</v>
      </c>
      <c r="C197" s="149" t="s">
        <v>218</v>
      </c>
      <c r="D197" s="134" t="s">
        <v>29</v>
      </c>
      <c r="E197" s="95" t="s">
        <v>59</v>
      </c>
      <c r="F197" s="75">
        <v>95</v>
      </c>
      <c r="G197" s="75">
        <v>10</v>
      </c>
      <c r="H197" s="76"/>
      <c r="I197" s="76"/>
      <c r="J197" s="76"/>
      <c r="K197" s="76"/>
      <c r="L197" s="76"/>
      <c r="M197" s="76"/>
      <c r="N197" s="76"/>
      <c r="O197" s="76"/>
      <c r="P197" s="111"/>
      <c r="Q197" s="111"/>
      <c r="R197" s="111"/>
      <c r="S197" s="111"/>
      <c r="T197" s="76"/>
      <c r="U197" s="76"/>
      <c r="V197" s="97">
        <v>315</v>
      </c>
      <c r="W197" s="98">
        <f t="shared" ref="W197:W202" si="65">SUM(T197:V197)</f>
        <v>315</v>
      </c>
      <c r="X197" s="98"/>
      <c r="Y197" s="98"/>
      <c r="Z197" s="98"/>
      <c r="AA197" s="98"/>
      <c r="AB197" s="82">
        <f t="shared" ref="AB197:AD202" si="66">P197+T197</f>
        <v>0</v>
      </c>
      <c r="AC197" s="82">
        <f t="shared" si="66"/>
        <v>0</v>
      </c>
      <c r="AD197" s="83">
        <f t="shared" si="66"/>
        <v>315</v>
      </c>
      <c r="AE197" s="84">
        <f t="shared" ref="AE197:AE202" si="67">AB197+AC197+AD197</f>
        <v>315</v>
      </c>
      <c r="AF197" s="99">
        <f t="shared" ref="AF197:AF202" si="68">AE197/AM197*AL197/1000</f>
        <v>0.189</v>
      </c>
      <c r="AG197" s="99">
        <f t="shared" ref="AG197:AG202" si="69">AE197*AN197/1000</f>
        <v>8.8200000000000001E-2</v>
      </c>
      <c r="AH197" s="76"/>
      <c r="AI197" s="76"/>
      <c r="AJ197" s="76"/>
      <c r="AK197" s="100"/>
      <c r="AL197" s="97">
        <v>30</v>
      </c>
      <c r="AM197" s="97">
        <v>50</v>
      </c>
      <c r="AN197" s="101">
        <v>0.28000000000000003</v>
      </c>
      <c r="AO197" s="76"/>
    </row>
    <row r="198" spans="1:42" s="102" customFormat="1" ht="20.100000000000001" customHeight="1" x14ac:dyDescent="0.25">
      <c r="A198" s="75">
        <v>2</v>
      </c>
      <c r="B198" s="75" t="s">
        <v>219</v>
      </c>
      <c r="C198" s="94" t="s">
        <v>220</v>
      </c>
      <c r="D198" s="134" t="s">
        <v>29</v>
      </c>
      <c r="E198" s="135" t="s">
        <v>59</v>
      </c>
      <c r="F198" s="135">
        <v>91</v>
      </c>
      <c r="G198" s="135">
        <v>10</v>
      </c>
      <c r="H198" s="100"/>
      <c r="I198" s="100"/>
      <c r="J198" s="100"/>
      <c r="K198" s="100"/>
      <c r="L198" s="100"/>
      <c r="M198" s="100"/>
      <c r="N198" s="100"/>
      <c r="O198" s="100"/>
      <c r="P198" s="111"/>
      <c r="Q198" s="111"/>
      <c r="R198" s="111"/>
      <c r="S198" s="111"/>
      <c r="T198" s="76"/>
      <c r="U198" s="76"/>
      <c r="V198" s="76">
        <v>392</v>
      </c>
      <c r="W198" s="98">
        <f t="shared" si="65"/>
        <v>392</v>
      </c>
      <c r="X198" s="98"/>
      <c r="Y198" s="98"/>
      <c r="Z198" s="98"/>
      <c r="AA198" s="98"/>
      <c r="AB198" s="82">
        <f t="shared" si="66"/>
        <v>0</v>
      </c>
      <c r="AC198" s="82">
        <f t="shared" si="66"/>
        <v>0</v>
      </c>
      <c r="AD198" s="83">
        <f t="shared" si="66"/>
        <v>392</v>
      </c>
      <c r="AE198" s="84">
        <f t="shared" si="67"/>
        <v>392</v>
      </c>
      <c r="AF198" s="99">
        <f t="shared" si="68"/>
        <v>0.23519999999999999</v>
      </c>
      <c r="AG198" s="99">
        <f t="shared" si="69"/>
        <v>0.10976000000000001</v>
      </c>
      <c r="AH198" s="76"/>
      <c r="AI198" s="76"/>
      <c r="AJ198" s="76"/>
      <c r="AK198" s="100">
        <v>2</v>
      </c>
      <c r="AL198" s="97">
        <v>30</v>
      </c>
      <c r="AM198" s="97">
        <v>50</v>
      </c>
      <c r="AN198" s="101">
        <v>0.28000000000000003</v>
      </c>
      <c r="AO198" s="76"/>
    </row>
    <row r="199" spans="1:42" s="102" customFormat="1" ht="20.100000000000001" customHeight="1" x14ac:dyDescent="0.25">
      <c r="A199" s="75">
        <v>3</v>
      </c>
      <c r="B199" s="75" t="s">
        <v>221</v>
      </c>
      <c r="C199" s="94" t="s">
        <v>222</v>
      </c>
      <c r="D199" s="134" t="s">
        <v>29</v>
      </c>
      <c r="E199" s="135" t="s">
        <v>59</v>
      </c>
      <c r="F199" s="135">
        <v>90</v>
      </c>
      <c r="G199" s="135">
        <v>10</v>
      </c>
      <c r="H199" s="100"/>
      <c r="I199" s="100"/>
      <c r="J199" s="100"/>
      <c r="K199" s="100"/>
      <c r="L199" s="100"/>
      <c r="M199" s="100"/>
      <c r="N199" s="100"/>
      <c r="O199" s="100"/>
      <c r="P199" s="111"/>
      <c r="Q199" s="111"/>
      <c r="R199" s="111"/>
      <c r="S199" s="111"/>
      <c r="T199" s="76"/>
      <c r="U199" s="76"/>
      <c r="V199" s="100">
        <v>940</v>
      </c>
      <c r="W199" s="98">
        <f t="shared" si="65"/>
        <v>940</v>
      </c>
      <c r="X199" s="98"/>
      <c r="Y199" s="98"/>
      <c r="Z199" s="98"/>
      <c r="AA199" s="98"/>
      <c r="AB199" s="82">
        <f t="shared" si="66"/>
        <v>0</v>
      </c>
      <c r="AC199" s="82">
        <f t="shared" si="66"/>
        <v>0</v>
      </c>
      <c r="AD199" s="83">
        <f t="shared" si="66"/>
        <v>940</v>
      </c>
      <c r="AE199" s="84">
        <f t="shared" si="67"/>
        <v>940</v>
      </c>
      <c r="AF199" s="99">
        <f t="shared" si="68"/>
        <v>0.56399999999999995</v>
      </c>
      <c r="AG199" s="99">
        <f t="shared" si="69"/>
        <v>0.26320000000000005</v>
      </c>
      <c r="AH199" s="76"/>
      <c r="AI199" s="76"/>
      <c r="AJ199" s="76"/>
      <c r="AK199" s="100"/>
      <c r="AL199" s="97">
        <v>30</v>
      </c>
      <c r="AM199" s="97">
        <v>50</v>
      </c>
      <c r="AN199" s="101">
        <v>0.28000000000000003</v>
      </c>
      <c r="AO199" s="76"/>
    </row>
    <row r="200" spans="1:42" s="102" customFormat="1" ht="20.100000000000001" customHeight="1" x14ac:dyDescent="0.25">
      <c r="A200" s="75">
        <v>4</v>
      </c>
      <c r="B200" s="75" t="s">
        <v>217</v>
      </c>
      <c r="C200" s="149" t="s">
        <v>218</v>
      </c>
      <c r="D200" s="134" t="s">
        <v>29</v>
      </c>
      <c r="E200" s="95" t="s">
        <v>175</v>
      </c>
      <c r="F200" s="75">
        <v>89</v>
      </c>
      <c r="G200" s="75">
        <v>10</v>
      </c>
      <c r="H200" s="76"/>
      <c r="I200" s="76"/>
      <c r="J200" s="76"/>
      <c r="K200" s="76"/>
      <c r="L200" s="76"/>
      <c r="M200" s="76"/>
      <c r="N200" s="76"/>
      <c r="O200" s="76"/>
      <c r="P200" s="111"/>
      <c r="Q200" s="111"/>
      <c r="R200" s="76">
        <v>275</v>
      </c>
      <c r="S200" s="98">
        <f>SUM(P200:R200)</f>
        <v>275</v>
      </c>
      <c r="T200" s="76"/>
      <c r="U200" s="76"/>
      <c r="V200" s="97">
        <v>636</v>
      </c>
      <c r="W200" s="98">
        <f t="shared" si="65"/>
        <v>636</v>
      </c>
      <c r="X200" s="98"/>
      <c r="Y200" s="98"/>
      <c r="Z200" s="98"/>
      <c r="AA200" s="98"/>
      <c r="AB200" s="82">
        <f t="shared" si="66"/>
        <v>0</v>
      </c>
      <c r="AC200" s="82">
        <f t="shared" si="66"/>
        <v>0</v>
      </c>
      <c r="AD200" s="83">
        <f t="shared" si="66"/>
        <v>911</v>
      </c>
      <c r="AE200" s="84">
        <f t="shared" si="67"/>
        <v>911</v>
      </c>
      <c r="AF200" s="99">
        <f t="shared" si="68"/>
        <v>0.54659999999999986</v>
      </c>
      <c r="AG200" s="99">
        <f t="shared" si="69"/>
        <v>0.25508000000000003</v>
      </c>
      <c r="AH200" s="76"/>
      <c r="AI200" s="76"/>
      <c r="AJ200" s="76"/>
      <c r="AK200" s="100">
        <v>1</v>
      </c>
      <c r="AL200" s="97">
        <v>30</v>
      </c>
      <c r="AM200" s="97">
        <v>50</v>
      </c>
      <c r="AN200" s="101">
        <v>0.28000000000000003</v>
      </c>
      <c r="AO200" s="76"/>
      <c r="AP200" s="104"/>
    </row>
    <row r="201" spans="1:42" s="102" customFormat="1" ht="20.100000000000001" customHeight="1" x14ac:dyDescent="0.25">
      <c r="A201" s="75">
        <v>5</v>
      </c>
      <c r="B201" s="75" t="s">
        <v>217</v>
      </c>
      <c r="C201" s="149" t="s">
        <v>218</v>
      </c>
      <c r="D201" s="134" t="s">
        <v>29</v>
      </c>
      <c r="E201" s="95" t="s">
        <v>186</v>
      </c>
      <c r="F201" s="75">
        <v>59</v>
      </c>
      <c r="G201" s="75">
        <v>10</v>
      </c>
      <c r="H201" s="76"/>
      <c r="I201" s="76"/>
      <c r="J201" s="76"/>
      <c r="K201" s="76"/>
      <c r="L201" s="76"/>
      <c r="M201" s="76"/>
      <c r="N201" s="76"/>
      <c r="O201" s="76"/>
      <c r="P201" s="111"/>
      <c r="Q201" s="111"/>
      <c r="R201" s="111"/>
      <c r="S201" s="111"/>
      <c r="T201" s="76"/>
      <c r="U201" s="76"/>
      <c r="V201" s="76">
        <v>25</v>
      </c>
      <c r="W201" s="98">
        <f t="shared" si="65"/>
        <v>25</v>
      </c>
      <c r="X201" s="98"/>
      <c r="Y201" s="98"/>
      <c r="Z201" s="98"/>
      <c r="AA201" s="98"/>
      <c r="AB201" s="82">
        <f t="shared" si="66"/>
        <v>0</v>
      </c>
      <c r="AC201" s="82">
        <f t="shared" si="66"/>
        <v>0</v>
      </c>
      <c r="AD201" s="83">
        <f t="shared" si="66"/>
        <v>25</v>
      </c>
      <c r="AE201" s="84">
        <f t="shared" si="67"/>
        <v>25</v>
      </c>
      <c r="AF201" s="99">
        <f t="shared" si="68"/>
        <v>1.4999999999999999E-2</v>
      </c>
      <c r="AG201" s="99">
        <f t="shared" si="69"/>
        <v>7.000000000000001E-3</v>
      </c>
      <c r="AH201" s="76"/>
      <c r="AI201" s="76"/>
      <c r="AJ201" s="76"/>
      <c r="AK201" s="100"/>
      <c r="AL201" s="97">
        <v>30</v>
      </c>
      <c r="AM201" s="97">
        <v>50</v>
      </c>
      <c r="AN201" s="101">
        <v>0.28000000000000003</v>
      </c>
      <c r="AO201" s="76"/>
    </row>
    <row r="202" spans="1:42" s="102" customFormat="1" ht="20.100000000000001" customHeight="1" x14ac:dyDescent="0.25">
      <c r="A202" s="75">
        <v>6</v>
      </c>
      <c r="B202" s="75" t="s">
        <v>221</v>
      </c>
      <c r="C202" s="94" t="s">
        <v>222</v>
      </c>
      <c r="D202" s="134" t="s">
        <v>29</v>
      </c>
      <c r="E202" s="135" t="s">
        <v>186</v>
      </c>
      <c r="F202" s="135">
        <v>59</v>
      </c>
      <c r="G202" s="135">
        <v>10</v>
      </c>
      <c r="H202" s="100"/>
      <c r="I202" s="100"/>
      <c r="J202" s="100"/>
      <c r="K202" s="100"/>
      <c r="L202" s="100"/>
      <c r="M202" s="100"/>
      <c r="N202" s="100"/>
      <c r="O202" s="100"/>
      <c r="P202" s="111"/>
      <c r="Q202" s="111"/>
      <c r="R202" s="111"/>
      <c r="S202" s="111"/>
      <c r="T202" s="76"/>
      <c r="U202" s="76"/>
      <c r="V202" s="100">
        <v>28</v>
      </c>
      <c r="W202" s="98">
        <f t="shared" si="65"/>
        <v>28</v>
      </c>
      <c r="X202" s="98"/>
      <c r="Y202" s="98"/>
      <c r="Z202" s="98"/>
      <c r="AA202" s="98"/>
      <c r="AB202" s="82">
        <f t="shared" si="66"/>
        <v>0</v>
      </c>
      <c r="AC202" s="82">
        <f t="shared" si="66"/>
        <v>0</v>
      </c>
      <c r="AD202" s="83">
        <f t="shared" si="66"/>
        <v>28</v>
      </c>
      <c r="AE202" s="84">
        <f t="shared" si="67"/>
        <v>28</v>
      </c>
      <c r="AF202" s="99">
        <f t="shared" si="68"/>
        <v>1.6800000000000002E-2</v>
      </c>
      <c r="AG202" s="99">
        <f t="shared" si="69"/>
        <v>7.8400000000000015E-3</v>
      </c>
      <c r="AH202" s="76"/>
      <c r="AI202" s="76"/>
      <c r="AJ202" s="76"/>
      <c r="AK202" s="100">
        <v>3</v>
      </c>
      <c r="AL202" s="97">
        <v>30</v>
      </c>
      <c r="AM202" s="97">
        <v>50</v>
      </c>
      <c r="AN202" s="101">
        <v>0.28000000000000003</v>
      </c>
      <c r="AO202" s="76"/>
    </row>
    <row r="203" spans="1:42" s="102" customFormat="1" ht="20.100000000000001" customHeight="1" x14ac:dyDescent="0.25">
      <c r="A203" s="112"/>
      <c r="B203" s="113"/>
      <c r="C203" s="114" t="s">
        <v>96</v>
      </c>
      <c r="D203" s="115"/>
      <c r="E203" s="115"/>
      <c r="F203" s="115"/>
      <c r="G203" s="115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16">
        <f>SUM(R197:R202)</f>
        <v>275</v>
      </c>
      <c r="S203" s="116">
        <f>SUM(S197:S202)</f>
        <v>275</v>
      </c>
      <c r="T203" s="118"/>
      <c r="U203" s="118"/>
      <c r="V203" s="116">
        <f>SUM(V197:V202)</f>
        <v>2336</v>
      </c>
      <c r="W203" s="116">
        <f>SUM(W197:W202)</f>
        <v>2336</v>
      </c>
      <c r="X203" s="116"/>
      <c r="Y203" s="116"/>
      <c r="Z203" s="116"/>
      <c r="AA203" s="116"/>
      <c r="AB203" s="131">
        <f t="shared" ref="AB203:AG203" si="70">SUM(AB197:AB202)</f>
        <v>0</v>
      </c>
      <c r="AC203" s="116">
        <f t="shared" si="70"/>
        <v>0</v>
      </c>
      <c r="AD203" s="116">
        <f t="shared" si="70"/>
        <v>2611</v>
      </c>
      <c r="AE203" s="116">
        <f t="shared" si="70"/>
        <v>2611</v>
      </c>
      <c r="AF203" s="132">
        <f t="shared" si="70"/>
        <v>1.5665999999999995</v>
      </c>
      <c r="AG203" s="132">
        <f t="shared" si="70"/>
        <v>0.73108000000000006</v>
      </c>
      <c r="AH203" s="118"/>
      <c r="AI203" s="118"/>
      <c r="AJ203" s="118"/>
      <c r="AK203" s="116">
        <f>SUM(AK197:AK202)</f>
        <v>6</v>
      </c>
      <c r="AL203" s="114">
        <v>30</v>
      </c>
      <c r="AM203" s="114">
        <v>50</v>
      </c>
      <c r="AN203" s="137">
        <v>0.28000000000000003</v>
      </c>
      <c r="AO203" s="118"/>
    </row>
    <row r="204" spans="1:42" s="102" customFormat="1" ht="20.100000000000001" customHeight="1" x14ac:dyDescent="0.25">
      <c r="A204" s="75">
        <v>1</v>
      </c>
      <c r="B204" s="75" t="s">
        <v>223</v>
      </c>
      <c r="C204" s="150" t="s">
        <v>224</v>
      </c>
      <c r="D204" s="95" t="s">
        <v>29</v>
      </c>
      <c r="E204" s="134" t="s">
        <v>70</v>
      </c>
      <c r="F204" s="134" t="s">
        <v>225</v>
      </c>
      <c r="G204" s="134"/>
      <c r="H204" s="151"/>
      <c r="I204" s="151"/>
      <c r="J204" s="151"/>
      <c r="K204" s="151"/>
      <c r="L204" s="151"/>
      <c r="M204" s="151"/>
      <c r="N204" s="151"/>
      <c r="O204" s="151"/>
      <c r="P204" s="111"/>
      <c r="Q204" s="111"/>
      <c r="R204" s="111"/>
      <c r="S204" s="111"/>
      <c r="T204" s="76"/>
      <c r="U204" s="76"/>
      <c r="V204" s="100">
        <v>8441</v>
      </c>
      <c r="W204" s="98">
        <f>SUM(T204:V204)</f>
        <v>8441</v>
      </c>
      <c r="X204" s="98"/>
      <c r="Y204" s="98"/>
      <c r="Z204" s="98"/>
      <c r="AA204" s="98"/>
      <c r="AB204" s="82">
        <f t="shared" ref="AB204:AD205" si="71">P204+T204</f>
        <v>0</v>
      </c>
      <c r="AC204" s="82">
        <f t="shared" si="71"/>
        <v>0</v>
      </c>
      <c r="AD204" s="83">
        <f t="shared" si="71"/>
        <v>8441</v>
      </c>
      <c r="AE204" s="84">
        <f>AB204+AC204+AD204</f>
        <v>8441</v>
      </c>
      <c r="AF204" s="99">
        <f>AE204/AM204*AL204/1000</f>
        <v>0.79134375000000001</v>
      </c>
      <c r="AG204" s="99">
        <f>AE204*AN204/1000</f>
        <v>0.84410000000000007</v>
      </c>
      <c r="AH204" s="76"/>
      <c r="AI204" s="76"/>
      <c r="AJ204" s="76"/>
      <c r="AK204" s="100">
        <v>41</v>
      </c>
      <c r="AL204" s="100">
        <v>30</v>
      </c>
      <c r="AM204" s="100">
        <v>320</v>
      </c>
      <c r="AN204" s="101">
        <v>0.1</v>
      </c>
      <c r="AO204" s="76"/>
    </row>
    <row r="205" spans="1:42" s="102" customFormat="1" ht="20.100000000000001" customHeight="1" x14ac:dyDescent="0.25">
      <c r="A205" s="75">
        <v>2</v>
      </c>
      <c r="B205" s="75" t="s">
        <v>223</v>
      </c>
      <c r="C205" s="150" t="s">
        <v>224</v>
      </c>
      <c r="D205" s="95" t="s">
        <v>29</v>
      </c>
      <c r="E205" s="134">
        <v>6</v>
      </c>
      <c r="F205" s="134">
        <v>78</v>
      </c>
      <c r="G205" s="134"/>
      <c r="H205" s="151"/>
      <c r="I205" s="151"/>
      <c r="J205" s="151"/>
      <c r="K205" s="151"/>
      <c r="L205" s="151"/>
      <c r="M205" s="151"/>
      <c r="N205" s="151"/>
      <c r="O205" s="151"/>
      <c r="P205" s="111"/>
      <c r="Q205" s="111"/>
      <c r="R205" s="111"/>
      <c r="S205" s="111"/>
      <c r="T205" s="76"/>
      <c r="U205" s="76"/>
      <c r="V205" s="100">
        <v>8560</v>
      </c>
      <c r="W205" s="98">
        <f>SUM(T205:V205)</f>
        <v>8560</v>
      </c>
      <c r="X205" s="98"/>
      <c r="Y205" s="98"/>
      <c r="Z205" s="98"/>
      <c r="AA205" s="98"/>
      <c r="AB205" s="82">
        <f t="shared" si="71"/>
        <v>0</v>
      </c>
      <c r="AC205" s="82">
        <f t="shared" si="71"/>
        <v>0</v>
      </c>
      <c r="AD205" s="83">
        <f t="shared" si="71"/>
        <v>8560</v>
      </c>
      <c r="AE205" s="84">
        <f>AB205+AC205+AD205</f>
        <v>8560</v>
      </c>
      <c r="AF205" s="99">
        <f>AE205/AM205*AL205/1000</f>
        <v>0.80249999999999999</v>
      </c>
      <c r="AG205" s="99">
        <f>AE205*AN205/1000</f>
        <v>0.85599999999999998</v>
      </c>
      <c r="AH205" s="76"/>
      <c r="AI205" s="76"/>
      <c r="AJ205" s="76"/>
      <c r="AK205" s="100"/>
      <c r="AL205" s="100">
        <v>30</v>
      </c>
      <c r="AM205" s="100">
        <v>320</v>
      </c>
      <c r="AN205" s="101">
        <v>0.1</v>
      </c>
      <c r="AO205" s="76"/>
    </row>
    <row r="206" spans="1:42" s="102" customFormat="1" ht="20.100000000000001" customHeight="1" x14ac:dyDescent="0.25">
      <c r="A206" s="112"/>
      <c r="B206" s="113"/>
      <c r="C206" s="114" t="s">
        <v>96</v>
      </c>
      <c r="D206" s="115"/>
      <c r="E206" s="115"/>
      <c r="F206" s="115"/>
      <c r="G206" s="115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18"/>
      <c r="U206" s="118"/>
      <c r="V206" s="116">
        <f>SUM(V204:V205)</f>
        <v>17001</v>
      </c>
      <c r="W206" s="116">
        <f t="shared" ref="W206:AE206" si="72">SUM(W204:W205)</f>
        <v>17001</v>
      </c>
      <c r="X206" s="116"/>
      <c r="Y206" s="116"/>
      <c r="Z206" s="116"/>
      <c r="AA206" s="116"/>
      <c r="AB206" s="131">
        <f>SUM(AB204:AB205)</f>
        <v>0</v>
      </c>
      <c r="AC206" s="116">
        <f t="shared" si="72"/>
        <v>0</v>
      </c>
      <c r="AD206" s="116">
        <f t="shared" si="72"/>
        <v>17001</v>
      </c>
      <c r="AE206" s="116">
        <f t="shared" si="72"/>
        <v>17001</v>
      </c>
      <c r="AF206" s="132">
        <f>SUM(AF204:AF205)</f>
        <v>1.59384375</v>
      </c>
      <c r="AG206" s="132">
        <f>SUM(AG204:AG205)</f>
        <v>1.7000999999999999</v>
      </c>
      <c r="AH206" s="118"/>
      <c r="AI206" s="118"/>
      <c r="AJ206" s="118"/>
      <c r="AK206" s="118"/>
      <c r="AL206" s="119">
        <v>30</v>
      </c>
      <c r="AM206" s="119">
        <v>320</v>
      </c>
      <c r="AN206" s="137">
        <v>0.1</v>
      </c>
      <c r="AO206" s="118"/>
    </row>
    <row r="207" spans="1:42" s="102" customFormat="1" ht="20.100000000000001" customHeight="1" x14ac:dyDescent="0.25">
      <c r="A207" s="75">
        <v>1</v>
      </c>
      <c r="B207" s="75" t="s">
        <v>226</v>
      </c>
      <c r="C207" s="152" t="s">
        <v>227</v>
      </c>
      <c r="D207" s="95" t="s">
        <v>29</v>
      </c>
      <c r="E207" s="75">
        <v>2</v>
      </c>
      <c r="F207" s="75">
        <v>72</v>
      </c>
      <c r="G207" s="75">
        <v>10</v>
      </c>
      <c r="H207" s="111"/>
      <c r="I207" s="111"/>
      <c r="J207" s="76"/>
      <c r="K207" s="100"/>
      <c r="L207" s="111"/>
      <c r="M207" s="111"/>
      <c r="N207" s="111"/>
      <c r="O207" s="111"/>
      <c r="P207" s="111"/>
      <c r="Q207" s="111"/>
      <c r="R207" s="76">
        <v>1500</v>
      </c>
      <c r="S207" s="100">
        <f>SUM(P207:R207)</f>
        <v>1500</v>
      </c>
      <c r="T207" s="76"/>
      <c r="U207" s="76"/>
      <c r="V207" s="76"/>
      <c r="W207" s="98"/>
      <c r="X207" s="77"/>
      <c r="Y207" s="77"/>
      <c r="Z207" s="77"/>
      <c r="AA207" s="77"/>
      <c r="AB207" s="82">
        <f>H207+L207+P207+T207+X207</f>
        <v>0</v>
      </c>
      <c r="AC207" s="82">
        <f>I207+M207+Q207+U207+Y207</f>
        <v>0</v>
      </c>
      <c r="AD207" s="82">
        <f>J207+N207+R207+V207+Z207</f>
        <v>1500</v>
      </c>
      <c r="AE207" s="84">
        <f>AB207+AC207+AD207</f>
        <v>1500</v>
      </c>
      <c r="AF207" s="99">
        <f>AE207/AM207*AL207/1000</f>
        <v>0.03</v>
      </c>
      <c r="AG207" s="99">
        <f>AE207*AN207/1000</f>
        <v>4.4999999999999997E-3</v>
      </c>
      <c r="AH207" s="76"/>
      <c r="AI207" s="76"/>
      <c r="AJ207" s="76"/>
      <c r="AK207" s="76"/>
      <c r="AL207" s="100">
        <v>30</v>
      </c>
      <c r="AM207" s="100">
        <v>1500</v>
      </c>
      <c r="AN207" s="101">
        <v>3.0000000000000001E-3</v>
      </c>
      <c r="AO207" s="76"/>
    </row>
    <row r="208" spans="1:42" s="102" customFormat="1" ht="20.100000000000001" customHeight="1" x14ac:dyDescent="0.25">
      <c r="A208" s="75">
        <v>2</v>
      </c>
      <c r="B208" s="75" t="s">
        <v>226</v>
      </c>
      <c r="C208" s="152" t="s">
        <v>227</v>
      </c>
      <c r="D208" s="95" t="s">
        <v>29</v>
      </c>
      <c r="E208" s="75">
        <v>5</v>
      </c>
      <c r="F208" s="75">
        <v>71</v>
      </c>
      <c r="G208" s="75">
        <v>10</v>
      </c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76"/>
      <c r="U208" s="76"/>
      <c r="V208" s="76">
        <v>18300</v>
      </c>
      <c r="W208" s="98">
        <f>SUM(T208:V208)</f>
        <v>18300</v>
      </c>
      <c r="X208" s="77"/>
      <c r="Y208" s="77"/>
      <c r="Z208" s="77"/>
      <c r="AA208" s="77"/>
      <c r="AB208" s="82">
        <f>P208+T208</f>
        <v>0</v>
      </c>
      <c r="AC208" s="82">
        <f>Q208+U208</f>
        <v>0</v>
      </c>
      <c r="AD208" s="83">
        <f>R208+V208</f>
        <v>18300</v>
      </c>
      <c r="AE208" s="84">
        <f>AB208+AC208+AD208</f>
        <v>18300</v>
      </c>
      <c r="AF208" s="99">
        <f>AE208/AM208*AL208/1000</f>
        <v>0.36599999999999999</v>
      </c>
      <c r="AG208" s="99">
        <f>AE208*AN208/1000</f>
        <v>5.4899999999999997E-2</v>
      </c>
      <c r="AH208" s="76"/>
      <c r="AI208" s="76"/>
      <c r="AJ208" s="76"/>
      <c r="AK208" s="76"/>
      <c r="AL208" s="100">
        <v>30</v>
      </c>
      <c r="AM208" s="100">
        <v>1500</v>
      </c>
      <c r="AN208" s="101">
        <v>3.0000000000000001E-3</v>
      </c>
      <c r="AO208" s="76"/>
    </row>
    <row r="209" spans="1:57" s="102" customFormat="1" ht="20.100000000000001" customHeight="1" x14ac:dyDescent="0.25">
      <c r="A209" s="75">
        <v>3</v>
      </c>
      <c r="B209" s="75" t="s">
        <v>226</v>
      </c>
      <c r="C209" s="152" t="s">
        <v>227</v>
      </c>
      <c r="D209" s="95" t="s">
        <v>29</v>
      </c>
      <c r="E209" s="75">
        <v>8</v>
      </c>
      <c r="F209" s="75">
        <v>59</v>
      </c>
      <c r="G209" s="75">
        <v>10</v>
      </c>
      <c r="H209" s="111"/>
      <c r="I209" s="111"/>
      <c r="J209" s="76"/>
      <c r="K209" s="100"/>
      <c r="L209" s="111"/>
      <c r="M209" s="111"/>
      <c r="N209" s="111"/>
      <c r="O209" s="111"/>
      <c r="P209" s="111"/>
      <c r="Q209" s="111"/>
      <c r="R209" s="76">
        <v>25</v>
      </c>
      <c r="S209" s="100">
        <f>SUM(P209:R209)</f>
        <v>25</v>
      </c>
      <c r="T209" s="76"/>
      <c r="U209" s="76"/>
      <c r="V209" s="76"/>
      <c r="W209" s="98"/>
      <c r="X209" s="77"/>
      <c r="Y209" s="77"/>
      <c r="Z209" s="77"/>
      <c r="AA209" s="77"/>
      <c r="AB209" s="82">
        <f>H209+L209+P209+T209+X209</f>
        <v>0</v>
      </c>
      <c r="AC209" s="82">
        <f>I209+M209+Q209+U209+Y209</f>
        <v>0</v>
      </c>
      <c r="AD209" s="82">
        <f>J209+N209+R209+V209+Z209</f>
        <v>25</v>
      </c>
      <c r="AE209" s="84">
        <f>AB209+AC209+AD209</f>
        <v>25</v>
      </c>
      <c r="AF209" s="99">
        <f>AE209/AM209*AL209/1000</f>
        <v>5.0000000000000001E-4</v>
      </c>
      <c r="AG209" s="99">
        <f>AE209*AN209/1000</f>
        <v>7.4999999999999993E-5</v>
      </c>
      <c r="AH209" s="76"/>
      <c r="AI209" s="76"/>
      <c r="AJ209" s="76"/>
      <c r="AK209" s="76"/>
      <c r="AL209" s="100">
        <v>30</v>
      </c>
      <c r="AM209" s="100">
        <v>1500</v>
      </c>
      <c r="AN209" s="101">
        <v>3.0000000000000001E-3</v>
      </c>
      <c r="AO209" s="76"/>
    </row>
    <row r="210" spans="1:57" s="102" customFormat="1" ht="20.100000000000001" customHeight="1" x14ac:dyDescent="0.25">
      <c r="A210" s="112"/>
      <c r="B210" s="113"/>
      <c r="C210" s="114" t="s">
        <v>96</v>
      </c>
      <c r="D210" s="115"/>
      <c r="E210" s="115"/>
      <c r="F210" s="115"/>
      <c r="G210" s="115"/>
      <c r="H210" s="139"/>
      <c r="I210" s="139"/>
      <c r="J210" s="116"/>
      <c r="K210" s="116"/>
      <c r="L210" s="139"/>
      <c r="M210" s="139"/>
      <c r="N210" s="139"/>
      <c r="O210" s="139"/>
      <c r="P210" s="139"/>
      <c r="Q210" s="139"/>
      <c r="R210" s="116">
        <f>SUM(R207:R209)</f>
        <v>1525</v>
      </c>
      <c r="S210" s="116">
        <f>SUM(S207:S209)</f>
        <v>1525</v>
      </c>
      <c r="T210" s="118"/>
      <c r="U210" s="118"/>
      <c r="V210" s="116">
        <f>SUM(V207:V209)</f>
        <v>18300</v>
      </c>
      <c r="W210" s="116">
        <f>SUM(W207:W209)</f>
        <v>18300</v>
      </c>
      <c r="X210" s="116"/>
      <c r="Y210" s="116"/>
      <c r="Z210" s="116"/>
      <c r="AA210" s="116"/>
      <c r="AB210" s="116">
        <f t="shared" ref="AB210:AG210" si="73">SUM(AB207:AB209)</f>
        <v>0</v>
      </c>
      <c r="AC210" s="116">
        <f t="shared" si="73"/>
        <v>0</v>
      </c>
      <c r="AD210" s="116">
        <f t="shared" si="73"/>
        <v>19825</v>
      </c>
      <c r="AE210" s="116">
        <f t="shared" si="73"/>
        <v>19825</v>
      </c>
      <c r="AF210" s="132">
        <f t="shared" si="73"/>
        <v>0.39650000000000002</v>
      </c>
      <c r="AG210" s="132">
        <f t="shared" si="73"/>
        <v>5.9474999999999993E-2</v>
      </c>
      <c r="AH210" s="118"/>
      <c r="AI210" s="118"/>
      <c r="AJ210" s="118"/>
      <c r="AK210" s="118"/>
      <c r="AL210" s="119">
        <v>30</v>
      </c>
      <c r="AM210" s="119">
        <v>1500</v>
      </c>
      <c r="AN210" s="137">
        <v>3.0000000000000001E-3</v>
      </c>
      <c r="AO210" s="118"/>
    </row>
    <row r="211" spans="1:57" s="102" customFormat="1" ht="20.100000000000001" customHeight="1" x14ac:dyDescent="0.25">
      <c r="A211" s="75">
        <v>1</v>
      </c>
      <c r="B211" s="75" t="s">
        <v>228</v>
      </c>
      <c r="C211" s="94" t="s">
        <v>97</v>
      </c>
      <c r="D211" s="95" t="s">
        <v>29</v>
      </c>
      <c r="E211" s="75" t="s">
        <v>191</v>
      </c>
      <c r="F211" s="75">
        <v>87</v>
      </c>
      <c r="G211" s="75">
        <v>10</v>
      </c>
      <c r="H211" s="76"/>
      <c r="I211" s="76"/>
      <c r="J211" s="76"/>
      <c r="K211" s="76"/>
      <c r="L211" s="76"/>
      <c r="M211" s="76"/>
      <c r="N211" s="76"/>
      <c r="O211" s="76"/>
      <c r="P211" s="111"/>
      <c r="Q211" s="111"/>
      <c r="R211" s="76"/>
      <c r="S211" s="100"/>
      <c r="T211" s="76"/>
      <c r="U211" s="76"/>
      <c r="V211" s="76">
        <v>12960</v>
      </c>
      <c r="W211" s="98">
        <f>SUM(T211:V211)</f>
        <v>12960</v>
      </c>
      <c r="X211" s="98"/>
      <c r="Y211" s="98"/>
      <c r="Z211" s="98"/>
      <c r="AA211" s="98"/>
      <c r="AB211" s="82">
        <f t="shared" ref="AB211:AD212" si="74">P211+T211</f>
        <v>0</v>
      </c>
      <c r="AC211" s="82">
        <f t="shared" si="74"/>
        <v>0</v>
      </c>
      <c r="AD211" s="83">
        <f t="shared" si="74"/>
        <v>12960</v>
      </c>
      <c r="AE211" s="84">
        <f>AB211+AC211+AD211</f>
        <v>12960</v>
      </c>
      <c r="AF211" s="99">
        <f>AE211/AM211*AL211/1000</f>
        <v>6.3E-2</v>
      </c>
      <c r="AG211" s="99">
        <f>AE211*AN211/1000</f>
        <v>1.2960000000000001E-2</v>
      </c>
      <c r="AH211" s="76"/>
      <c r="AI211" s="76"/>
      <c r="AJ211" s="76"/>
      <c r="AK211" s="76"/>
      <c r="AL211" s="100">
        <v>21</v>
      </c>
      <c r="AM211" s="100">
        <v>4320</v>
      </c>
      <c r="AN211" s="101">
        <v>1E-3</v>
      </c>
      <c r="AO211" s="76"/>
    </row>
    <row r="212" spans="1:57" s="102" customFormat="1" ht="20.100000000000001" customHeight="1" x14ac:dyDescent="0.25">
      <c r="A212" s="75">
        <v>2</v>
      </c>
      <c r="B212" s="75" t="s">
        <v>228</v>
      </c>
      <c r="C212" s="94" t="s">
        <v>97</v>
      </c>
      <c r="D212" s="95" t="s">
        <v>29</v>
      </c>
      <c r="E212" s="75">
        <v>12</v>
      </c>
      <c r="F212" s="75">
        <v>83</v>
      </c>
      <c r="G212" s="75">
        <v>10</v>
      </c>
      <c r="H212" s="111"/>
      <c r="I212" s="111"/>
      <c r="J212" s="77"/>
      <c r="K212" s="77"/>
      <c r="L212" s="111"/>
      <c r="M212" s="111"/>
      <c r="N212" s="111"/>
      <c r="O212" s="111"/>
      <c r="P212" s="111"/>
      <c r="Q212" s="111"/>
      <c r="R212" s="76">
        <v>54504</v>
      </c>
      <c r="S212" s="100">
        <f>SUM(P212:R212)</f>
        <v>54504</v>
      </c>
      <c r="T212" s="76"/>
      <c r="U212" s="76"/>
      <c r="V212" s="77"/>
      <c r="W212" s="77"/>
      <c r="X212" s="77"/>
      <c r="Y212" s="77"/>
      <c r="Z212" s="77"/>
      <c r="AA212" s="77"/>
      <c r="AB212" s="82">
        <f t="shared" si="74"/>
        <v>0</v>
      </c>
      <c r="AC212" s="82">
        <f t="shared" si="74"/>
        <v>0</v>
      </c>
      <c r="AD212" s="83">
        <f t="shared" si="74"/>
        <v>54504</v>
      </c>
      <c r="AE212" s="84">
        <f>AB212+AC212+AD212</f>
        <v>54504</v>
      </c>
      <c r="AF212" s="99">
        <f>AE212/AM212*AL212/1000</f>
        <v>0.26494999999999996</v>
      </c>
      <c r="AG212" s="99">
        <f>AE212*AN212/1000</f>
        <v>5.4503999999999997E-2</v>
      </c>
      <c r="AH212" s="76"/>
      <c r="AI212" s="76"/>
      <c r="AJ212" s="76"/>
      <c r="AK212" s="76"/>
      <c r="AL212" s="100">
        <v>21</v>
      </c>
      <c r="AM212" s="100">
        <v>4320</v>
      </c>
      <c r="AN212" s="101">
        <v>1E-3</v>
      </c>
      <c r="AO212" s="76"/>
    </row>
    <row r="213" spans="1:57" s="102" customFormat="1" ht="20.100000000000001" customHeight="1" x14ac:dyDescent="0.25">
      <c r="A213" s="112"/>
      <c r="B213" s="113"/>
      <c r="C213" s="114" t="s">
        <v>96</v>
      </c>
      <c r="D213" s="115"/>
      <c r="E213" s="115"/>
      <c r="F213" s="115"/>
      <c r="G213" s="115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16">
        <f>SUM(R211:R212)</f>
        <v>54504</v>
      </c>
      <c r="S213" s="116">
        <f>SUM(S211:S212)</f>
        <v>54504</v>
      </c>
      <c r="T213" s="118"/>
      <c r="U213" s="118"/>
      <c r="V213" s="116">
        <f>V212</f>
        <v>0</v>
      </c>
      <c r="W213" s="116">
        <f>W212</f>
        <v>0</v>
      </c>
      <c r="X213" s="116"/>
      <c r="Y213" s="116"/>
      <c r="Z213" s="116"/>
      <c r="AA213" s="116"/>
      <c r="AB213" s="131">
        <f t="shared" ref="AB213:AG213" si="75">SUM(AB211:AB212)</f>
        <v>0</v>
      </c>
      <c r="AC213" s="131">
        <f t="shared" si="75"/>
        <v>0</v>
      </c>
      <c r="AD213" s="131">
        <f>SUM(AD211:AD212)</f>
        <v>67464</v>
      </c>
      <c r="AE213" s="131">
        <f t="shared" si="75"/>
        <v>67464</v>
      </c>
      <c r="AF213" s="132">
        <f t="shared" si="75"/>
        <v>0.32794999999999996</v>
      </c>
      <c r="AG213" s="132">
        <f t="shared" si="75"/>
        <v>6.7463999999999996E-2</v>
      </c>
      <c r="AH213" s="118"/>
      <c r="AI213" s="118"/>
      <c r="AJ213" s="118"/>
      <c r="AK213" s="118"/>
      <c r="AL213" s="119">
        <v>21</v>
      </c>
      <c r="AM213" s="119">
        <v>4320</v>
      </c>
      <c r="AN213" s="137">
        <v>1E-3</v>
      </c>
      <c r="AO213" s="118"/>
    </row>
    <row r="214" spans="1:57" s="102" customFormat="1" ht="20.100000000000001" customHeight="1" x14ac:dyDescent="0.3">
      <c r="A214" s="75">
        <v>1</v>
      </c>
      <c r="B214" s="153" t="s">
        <v>229</v>
      </c>
      <c r="C214" s="138" t="s">
        <v>230</v>
      </c>
      <c r="D214" s="154" t="s">
        <v>29</v>
      </c>
      <c r="E214" s="75">
        <v>19</v>
      </c>
      <c r="F214" s="75">
        <v>60</v>
      </c>
      <c r="G214" s="75">
        <v>10</v>
      </c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76">
        <v>620</v>
      </c>
      <c r="S214" s="100">
        <f>SUM(P214:R214)</f>
        <v>620</v>
      </c>
      <c r="T214" s="76"/>
      <c r="U214" s="77"/>
      <c r="V214" s="77"/>
      <c r="W214" s="77"/>
      <c r="X214" s="77"/>
      <c r="Y214" s="77"/>
      <c r="Z214" s="77"/>
      <c r="AA214" s="77"/>
      <c r="AB214" s="82">
        <f>P214+T214+X214</f>
        <v>0</v>
      </c>
      <c r="AC214" s="82">
        <f>Q214+U214+Y214</f>
        <v>0</v>
      </c>
      <c r="AD214" s="82">
        <f>R214+V214+Z214</f>
        <v>620</v>
      </c>
      <c r="AE214" s="84">
        <f>AB214+AC214+AD214</f>
        <v>620</v>
      </c>
      <c r="AF214" s="99">
        <f>AE214/AM214*AL214/1000</f>
        <v>2.5833333333333337E-2</v>
      </c>
      <c r="AG214" s="99">
        <f>AE214*AN214/1000</f>
        <v>2.3559999999999998E-2</v>
      </c>
      <c r="AH214" s="76"/>
      <c r="AI214" s="76"/>
      <c r="AJ214" s="76"/>
      <c r="AK214" s="76"/>
      <c r="AL214" s="100">
        <v>30</v>
      </c>
      <c r="AM214" s="100">
        <v>720</v>
      </c>
      <c r="AN214" s="101">
        <v>3.7999999999999999E-2</v>
      </c>
      <c r="AO214" s="76"/>
    </row>
    <row r="215" spans="1:57" s="102" customFormat="1" ht="20.100000000000001" customHeight="1" x14ac:dyDescent="0.25">
      <c r="A215" s="112"/>
      <c r="B215" s="113"/>
      <c r="C215" s="114" t="s">
        <v>96</v>
      </c>
      <c r="D215" s="115"/>
      <c r="E215" s="115"/>
      <c r="F215" s="115"/>
      <c r="G215" s="115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16">
        <f>SUM(R214)</f>
        <v>620</v>
      </c>
      <c r="S215" s="116">
        <f t="shared" ref="S215:AG215" si="76">SUM(S214)</f>
        <v>620</v>
      </c>
      <c r="T215" s="116"/>
      <c r="U215" s="116"/>
      <c r="V215" s="116"/>
      <c r="W215" s="116"/>
      <c r="X215" s="116"/>
      <c r="Y215" s="116"/>
      <c r="Z215" s="116"/>
      <c r="AA215" s="116"/>
      <c r="AB215" s="116">
        <f t="shared" si="76"/>
        <v>0</v>
      </c>
      <c r="AC215" s="116">
        <f t="shared" si="76"/>
        <v>0</v>
      </c>
      <c r="AD215" s="116">
        <f t="shared" si="76"/>
        <v>620</v>
      </c>
      <c r="AE215" s="116">
        <f t="shared" si="76"/>
        <v>620</v>
      </c>
      <c r="AF215" s="132">
        <f t="shared" si="76"/>
        <v>2.5833333333333337E-2</v>
      </c>
      <c r="AG215" s="132">
        <f t="shared" si="76"/>
        <v>2.3559999999999998E-2</v>
      </c>
      <c r="AH215" s="118"/>
      <c r="AI215" s="118"/>
      <c r="AJ215" s="118"/>
      <c r="AK215" s="118"/>
      <c r="AL215" s="119">
        <v>30</v>
      </c>
      <c r="AM215" s="119">
        <v>720</v>
      </c>
      <c r="AN215" s="137">
        <v>3.7999999999999999E-2</v>
      </c>
      <c r="AO215" s="118"/>
    </row>
    <row r="216" spans="1:57" s="102" customFormat="1" ht="20.100000000000001" customHeight="1" x14ac:dyDescent="0.25">
      <c r="A216" s="75">
        <v>1</v>
      </c>
      <c r="B216" s="75" t="s">
        <v>231</v>
      </c>
      <c r="C216" s="155" t="s">
        <v>99</v>
      </c>
      <c r="D216" s="95" t="s">
        <v>29</v>
      </c>
      <c r="E216" s="135">
        <v>53</v>
      </c>
      <c r="F216" s="135">
        <v>73</v>
      </c>
      <c r="G216" s="135">
        <v>10</v>
      </c>
      <c r="H216" s="100"/>
      <c r="I216" s="100"/>
      <c r="J216" s="100"/>
      <c r="K216" s="100"/>
      <c r="L216" s="100"/>
      <c r="M216" s="100"/>
      <c r="N216" s="100"/>
      <c r="O216" s="100"/>
      <c r="P216" s="111"/>
      <c r="Q216" s="111"/>
      <c r="R216" s="76">
        <v>1448</v>
      </c>
      <c r="S216" s="100">
        <f>SUM(P216:R216)</f>
        <v>1448</v>
      </c>
      <c r="T216" s="76"/>
      <c r="U216" s="76"/>
      <c r="V216" s="100"/>
      <c r="W216" s="98"/>
      <c r="X216" s="98"/>
      <c r="Y216" s="98"/>
      <c r="Z216" s="98"/>
      <c r="AA216" s="98"/>
      <c r="AB216" s="82">
        <f t="shared" ref="AB216:AD219" si="77">H216+L216+P216+T216+X216</f>
        <v>0</v>
      </c>
      <c r="AC216" s="82">
        <f t="shared" si="77"/>
        <v>0</v>
      </c>
      <c r="AD216" s="82">
        <f t="shared" si="77"/>
        <v>1448</v>
      </c>
      <c r="AE216" s="84">
        <f t="shared" ref="AE216:AE222" si="78">AB216+AC216+AD216</f>
        <v>1448</v>
      </c>
      <c r="AF216" s="99">
        <f t="shared" ref="AF216:AF222" si="79">AE216/AM216*AL216/1000</f>
        <v>3.0166666666666665E-2</v>
      </c>
      <c r="AG216" s="99">
        <f t="shared" ref="AG216:AG222" si="80">AE216*AN216/1000</f>
        <v>1.8823999999999997E-2</v>
      </c>
      <c r="AH216" s="76"/>
      <c r="AI216" s="76"/>
      <c r="AJ216" s="76"/>
      <c r="AK216" s="100"/>
      <c r="AL216" s="100" t="s">
        <v>188</v>
      </c>
      <c r="AM216" s="100" t="s">
        <v>232</v>
      </c>
      <c r="AN216" s="101">
        <v>1.2999999999999999E-2</v>
      </c>
      <c r="AO216" s="76"/>
    </row>
    <row r="217" spans="1:57" s="102" customFormat="1" ht="20.100000000000001" customHeight="1" x14ac:dyDescent="0.25">
      <c r="A217" s="96">
        <v>2</v>
      </c>
      <c r="B217" s="156" t="s">
        <v>231</v>
      </c>
      <c r="C217" s="157" t="s">
        <v>99</v>
      </c>
      <c r="D217" s="103" t="s">
        <v>29</v>
      </c>
      <c r="E217" s="96">
        <v>27</v>
      </c>
      <c r="F217" s="96">
        <v>62</v>
      </c>
      <c r="G217" s="96">
        <v>10</v>
      </c>
      <c r="H217" s="108"/>
      <c r="I217" s="108"/>
      <c r="J217" s="108"/>
      <c r="K217" s="108"/>
      <c r="L217" s="108"/>
      <c r="M217" s="108"/>
      <c r="N217" s="108"/>
      <c r="O217" s="108"/>
      <c r="P217" s="107"/>
      <c r="Q217" s="107"/>
      <c r="R217" s="97">
        <v>16</v>
      </c>
      <c r="S217" s="108">
        <f>SUM(P217:R217)</f>
        <v>16</v>
      </c>
      <c r="T217" s="97"/>
      <c r="U217" s="97"/>
      <c r="V217" s="108"/>
      <c r="W217" s="108"/>
      <c r="X217" s="108"/>
      <c r="Y217" s="108"/>
      <c r="Z217" s="108"/>
      <c r="AA217" s="108"/>
      <c r="AB217" s="82">
        <f t="shared" si="77"/>
        <v>0</v>
      </c>
      <c r="AC217" s="82">
        <f t="shared" si="77"/>
        <v>0</v>
      </c>
      <c r="AD217" s="82">
        <f t="shared" si="77"/>
        <v>16</v>
      </c>
      <c r="AE217" s="84">
        <f t="shared" si="78"/>
        <v>16</v>
      </c>
      <c r="AF217" s="99">
        <f t="shared" si="79"/>
        <v>3.3333333333333338E-4</v>
      </c>
      <c r="AG217" s="99">
        <f t="shared" si="80"/>
        <v>1.76E-4</v>
      </c>
      <c r="AH217" s="97"/>
      <c r="AI217" s="97"/>
      <c r="AJ217" s="97"/>
      <c r="AK217" s="108"/>
      <c r="AL217" s="124">
        <v>15</v>
      </c>
      <c r="AM217" s="124">
        <v>720</v>
      </c>
      <c r="AN217" s="143">
        <v>1.0999999999999999E-2</v>
      </c>
      <c r="AO217" s="97"/>
      <c r="AP217" s="110"/>
      <c r="AQ217" s="110"/>
      <c r="AR217" s="110"/>
      <c r="AS217" s="110"/>
      <c r="AT217" s="110"/>
      <c r="AU217" s="110"/>
      <c r="AV217" s="110"/>
      <c r="AW217" s="110"/>
      <c r="AX217" s="110"/>
      <c r="AY217" s="110"/>
      <c r="AZ217" s="110"/>
      <c r="BA217" s="110"/>
      <c r="BB217" s="110"/>
      <c r="BC217" s="110"/>
      <c r="BD217" s="110"/>
      <c r="BE217" s="110"/>
    </row>
    <row r="218" spans="1:57" s="102" customFormat="1" ht="20.100000000000001" customHeight="1" x14ac:dyDescent="0.25">
      <c r="A218" s="75">
        <v>3</v>
      </c>
      <c r="B218" s="75" t="s">
        <v>231</v>
      </c>
      <c r="C218" s="155" t="s">
        <v>99</v>
      </c>
      <c r="D218" s="95" t="s">
        <v>29</v>
      </c>
      <c r="E218" s="135">
        <v>12</v>
      </c>
      <c r="F218" s="135">
        <v>60</v>
      </c>
      <c r="G218" s="135">
        <v>10</v>
      </c>
      <c r="H218" s="100"/>
      <c r="I218" s="100"/>
      <c r="J218" s="100">
        <v>720</v>
      </c>
      <c r="K218" s="100">
        <f>SUM(H218:J218)</f>
        <v>720</v>
      </c>
      <c r="L218" s="100"/>
      <c r="M218" s="100"/>
      <c r="N218" s="100"/>
      <c r="O218" s="100"/>
      <c r="P218" s="111"/>
      <c r="Q218" s="111"/>
      <c r="R218" s="76">
        <v>1250</v>
      </c>
      <c r="S218" s="100">
        <f>SUM(P218:R218)</f>
        <v>1250</v>
      </c>
      <c r="T218" s="76"/>
      <c r="U218" s="76"/>
      <c r="V218" s="100"/>
      <c r="W218" s="98"/>
      <c r="X218" s="98"/>
      <c r="Y218" s="98"/>
      <c r="Z218" s="98"/>
      <c r="AA218" s="98"/>
      <c r="AB218" s="82">
        <f t="shared" si="77"/>
        <v>0</v>
      </c>
      <c r="AC218" s="82">
        <f t="shared" si="77"/>
        <v>0</v>
      </c>
      <c r="AD218" s="82">
        <f t="shared" si="77"/>
        <v>1970</v>
      </c>
      <c r="AE218" s="84">
        <f t="shared" si="78"/>
        <v>1970</v>
      </c>
      <c r="AF218" s="99">
        <f t="shared" si="79"/>
        <v>4.1041666666666664E-2</v>
      </c>
      <c r="AG218" s="99">
        <f t="shared" si="80"/>
        <v>2.1669999999999998E-2</v>
      </c>
      <c r="AH218" s="76"/>
      <c r="AI218" s="76"/>
      <c r="AJ218" s="76"/>
      <c r="AK218" s="100"/>
      <c r="AL218" s="100" t="s">
        <v>188</v>
      </c>
      <c r="AM218" s="100" t="s">
        <v>232</v>
      </c>
      <c r="AN218" s="101">
        <v>1.0999999999999999E-2</v>
      </c>
      <c r="AO218" s="76"/>
    </row>
    <row r="219" spans="1:57" s="102" customFormat="1" ht="20.100000000000001" customHeight="1" x14ac:dyDescent="0.25">
      <c r="A219" s="96">
        <v>4</v>
      </c>
      <c r="B219" s="75" t="s">
        <v>231</v>
      </c>
      <c r="C219" s="155" t="s">
        <v>99</v>
      </c>
      <c r="D219" s="95" t="s">
        <v>29</v>
      </c>
      <c r="E219" s="135">
        <v>17</v>
      </c>
      <c r="F219" s="135">
        <v>60</v>
      </c>
      <c r="G219" s="135">
        <v>10</v>
      </c>
      <c r="H219" s="100"/>
      <c r="I219" s="100"/>
      <c r="J219" s="100"/>
      <c r="K219" s="100"/>
      <c r="L219" s="100"/>
      <c r="M219" s="100"/>
      <c r="N219" s="100"/>
      <c r="O219" s="100"/>
      <c r="P219" s="111"/>
      <c r="Q219" s="111"/>
      <c r="R219" s="76">
        <v>60</v>
      </c>
      <c r="S219" s="100">
        <f>SUM(P219:R219)</f>
        <v>60</v>
      </c>
      <c r="T219" s="76"/>
      <c r="U219" s="76"/>
      <c r="V219" s="100"/>
      <c r="W219" s="98"/>
      <c r="X219" s="98"/>
      <c r="Y219" s="98"/>
      <c r="Z219" s="98"/>
      <c r="AA219" s="98"/>
      <c r="AB219" s="82">
        <f t="shared" si="77"/>
        <v>0</v>
      </c>
      <c r="AC219" s="82">
        <f t="shared" si="77"/>
        <v>0</v>
      </c>
      <c r="AD219" s="82">
        <f t="shared" si="77"/>
        <v>60</v>
      </c>
      <c r="AE219" s="84">
        <f t="shared" si="78"/>
        <v>60</v>
      </c>
      <c r="AF219" s="99">
        <f t="shared" si="79"/>
        <v>1.25E-3</v>
      </c>
      <c r="AG219" s="99">
        <f t="shared" si="80"/>
        <v>7.1999999999999994E-4</v>
      </c>
      <c r="AH219" s="76"/>
      <c r="AI219" s="76"/>
      <c r="AJ219" s="76"/>
      <c r="AK219" s="100"/>
      <c r="AL219" s="100" t="s">
        <v>188</v>
      </c>
      <c r="AM219" s="100" t="s">
        <v>232</v>
      </c>
      <c r="AN219" s="101">
        <v>1.2E-2</v>
      </c>
      <c r="AO219" s="76"/>
    </row>
    <row r="220" spans="1:57" s="102" customFormat="1" ht="20.100000000000001" customHeight="1" x14ac:dyDescent="0.25">
      <c r="A220" s="75">
        <v>5</v>
      </c>
      <c r="B220" s="75" t="s">
        <v>231</v>
      </c>
      <c r="C220" s="155" t="s">
        <v>99</v>
      </c>
      <c r="D220" s="95" t="s">
        <v>29</v>
      </c>
      <c r="E220" s="135" t="s">
        <v>191</v>
      </c>
      <c r="F220" s="135">
        <v>60</v>
      </c>
      <c r="G220" s="135">
        <v>10</v>
      </c>
      <c r="H220" s="100"/>
      <c r="I220" s="100"/>
      <c r="J220" s="100"/>
      <c r="K220" s="100"/>
      <c r="L220" s="100"/>
      <c r="M220" s="100"/>
      <c r="N220" s="100"/>
      <c r="O220" s="100"/>
      <c r="P220" s="111"/>
      <c r="Q220" s="111"/>
      <c r="R220" s="111"/>
      <c r="S220" s="111"/>
      <c r="T220" s="76"/>
      <c r="U220" s="76"/>
      <c r="V220" s="100">
        <v>116</v>
      </c>
      <c r="W220" s="98">
        <f>SUM(T220:V220)</f>
        <v>116</v>
      </c>
      <c r="X220" s="98"/>
      <c r="Y220" s="98"/>
      <c r="Z220" s="98"/>
      <c r="AA220" s="98"/>
      <c r="AB220" s="82">
        <f t="shared" ref="AB220:AD222" si="81">P220+T220</f>
        <v>0</v>
      </c>
      <c r="AC220" s="82">
        <f t="shared" si="81"/>
        <v>0</v>
      </c>
      <c r="AD220" s="83">
        <f t="shared" si="81"/>
        <v>116</v>
      </c>
      <c r="AE220" s="84">
        <f t="shared" si="78"/>
        <v>116</v>
      </c>
      <c r="AF220" s="99">
        <f t="shared" si="79"/>
        <v>2.4166666666666668E-3</v>
      </c>
      <c r="AG220" s="99">
        <f t="shared" si="80"/>
        <v>1.276E-3</v>
      </c>
      <c r="AH220" s="76"/>
      <c r="AI220" s="76"/>
      <c r="AJ220" s="76"/>
      <c r="AK220" s="100">
        <v>116</v>
      </c>
      <c r="AL220" s="100" t="s">
        <v>188</v>
      </c>
      <c r="AM220" s="100" t="s">
        <v>232</v>
      </c>
      <c r="AN220" s="143">
        <v>1.0999999999999999E-2</v>
      </c>
      <c r="AO220" s="76"/>
    </row>
    <row r="221" spans="1:57" s="102" customFormat="1" ht="20.100000000000001" customHeight="1" x14ac:dyDescent="0.25">
      <c r="A221" s="96">
        <v>6</v>
      </c>
      <c r="B221" s="75" t="s">
        <v>231</v>
      </c>
      <c r="C221" s="155" t="s">
        <v>99</v>
      </c>
      <c r="D221" s="95" t="s">
        <v>29</v>
      </c>
      <c r="E221" s="135" t="s">
        <v>233</v>
      </c>
      <c r="F221" s="135">
        <v>51</v>
      </c>
      <c r="G221" s="135">
        <v>10</v>
      </c>
      <c r="H221" s="100"/>
      <c r="I221" s="100"/>
      <c r="J221" s="100"/>
      <c r="K221" s="100"/>
      <c r="L221" s="100"/>
      <c r="M221" s="100"/>
      <c r="N221" s="100"/>
      <c r="O221" s="100"/>
      <c r="P221" s="111"/>
      <c r="Q221" s="111"/>
      <c r="R221" s="111"/>
      <c r="S221" s="111"/>
      <c r="T221" s="76"/>
      <c r="U221" s="76"/>
      <c r="V221" s="100">
        <v>1882</v>
      </c>
      <c r="W221" s="98">
        <f>SUM(T221:V221)</f>
        <v>1882</v>
      </c>
      <c r="X221" s="98"/>
      <c r="Y221" s="98"/>
      <c r="Z221" s="98"/>
      <c r="AA221" s="98"/>
      <c r="AB221" s="82">
        <f t="shared" si="81"/>
        <v>0</v>
      </c>
      <c r="AC221" s="82">
        <f t="shared" si="81"/>
        <v>0</v>
      </c>
      <c r="AD221" s="83">
        <f t="shared" si="81"/>
        <v>1882</v>
      </c>
      <c r="AE221" s="84">
        <f t="shared" si="78"/>
        <v>1882</v>
      </c>
      <c r="AF221" s="99">
        <f t="shared" si="79"/>
        <v>3.9208333333333338E-2</v>
      </c>
      <c r="AG221" s="99">
        <f t="shared" si="80"/>
        <v>2.0701999999999998E-2</v>
      </c>
      <c r="AH221" s="76"/>
      <c r="AI221" s="76"/>
      <c r="AJ221" s="76"/>
      <c r="AK221" s="100">
        <v>1882</v>
      </c>
      <c r="AL221" s="100" t="s">
        <v>188</v>
      </c>
      <c r="AM221" s="100" t="s">
        <v>232</v>
      </c>
      <c r="AN221" s="143">
        <v>1.0999999999999999E-2</v>
      </c>
      <c r="AO221" s="76"/>
    </row>
    <row r="222" spans="1:57" s="110" customFormat="1" ht="20.100000000000001" customHeight="1" x14ac:dyDescent="0.25">
      <c r="A222" s="75">
        <v>7</v>
      </c>
      <c r="B222" s="75" t="s">
        <v>231</v>
      </c>
      <c r="C222" s="155" t="s">
        <v>99</v>
      </c>
      <c r="D222" s="95" t="s">
        <v>29</v>
      </c>
      <c r="E222" s="135" t="s">
        <v>234</v>
      </c>
      <c r="F222" s="135">
        <v>51</v>
      </c>
      <c r="G222" s="135">
        <v>10</v>
      </c>
      <c r="H222" s="100"/>
      <c r="I222" s="100"/>
      <c r="J222" s="100"/>
      <c r="K222" s="100"/>
      <c r="L222" s="100"/>
      <c r="M222" s="100"/>
      <c r="N222" s="100"/>
      <c r="O222" s="100"/>
      <c r="P222" s="111"/>
      <c r="Q222" s="111"/>
      <c r="R222" s="111"/>
      <c r="S222" s="111"/>
      <c r="T222" s="76"/>
      <c r="U222" s="76"/>
      <c r="V222" s="100">
        <v>2110</v>
      </c>
      <c r="W222" s="98">
        <f>SUM(T222:V222)</f>
        <v>2110</v>
      </c>
      <c r="X222" s="98"/>
      <c r="Y222" s="98"/>
      <c r="Z222" s="98"/>
      <c r="AA222" s="98"/>
      <c r="AB222" s="82">
        <f t="shared" si="81"/>
        <v>0</v>
      </c>
      <c r="AC222" s="82">
        <f t="shared" si="81"/>
        <v>0</v>
      </c>
      <c r="AD222" s="83">
        <f t="shared" si="81"/>
        <v>2110</v>
      </c>
      <c r="AE222" s="84">
        <f t="shared" si="78"/>
        <v>2110</v>
      </c>
      <c r="AF222" s="99">
        <f t="shared" si="79"/>
        <v>4.3958333333333328E-2</v>
      </c>
      <c r="AG222" s="99">
        <f t="shared" si="80"/>
        <v>2.3209999999999998E-2</v>
      </c>
      <c r="AH222" s="76"/>
      <c r="AI222" s="76"/>
      <c r="AJ222" s="76"/>
      <c r="AK222" s="100">
        <v>2110</v>
      </c>
      <c r="AL222" s="100" t="s">
        <v>188</v>
      </c>
      <c r="AM222" s="100" t="s">
        <v>232</v>
      </c>
      <c r="AN222" s="143">
        <v>1.0999999999999999E-2</v>
      </c>
      <c r="AO222" s="76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</row>
    <row r="223" spans="1:57" s="102" customFormat="1" ht="20.100000000000001" customHeight="1" x14ac:dyDescent="0.25">
      <c r="A223" s="112"/>
      <c r="B223" s="113"/>
      <c r="C223" s="114" t="s">
        <v>96</v>
      </c>
      <c r="D223" s="115"/>
      <c r="E223" s="115"/>
      <c r="F223" s="115"/>
      <c r="G223" s="115"/>
      <c r="H223" s="139"/>
      <c r="I223" s="139"/>
      <c r="J223" s="116">
        <f>SUM(J216:J221)</f>
        <v>720</v>
      </c>
      <c r="K223" s="116">
        <f>SUM(K216:K221)</f>
        <v>720</v>
      </c>
      <c r="L223" s="116"/>
      <c r="M223" s="116"/>
      <c r="N223" s="116"/>
      <c r="O223" s="116"/>
      <c r="P223" s="116"/>
      <c r="Q223" s="116"/>
      <c r="R223" s="116">
        <f>SUM(R216:R222)</f>
        <v>2774</v>
      </c>
      <c r="S223" s="116">
        <f>SUM(S216:S221)</f>
        <v>2774</v>
      </c>
      <c r="T223" s="116"/>
      <c r="U223" s="116"/>
      <c r="V223" s="116">
        <f>SUM(V216:V221)</f>
        <v>1998</v>
      </c>
      <c r="W223" s="116">
        <f>SUM(W216:W221)</f>
        <v>1998</v>
      </c>
      <c r="X223" s="116"/>
      <c r="Y223" s="116"/>
      <c r="Z223" s="116"/>
      <c r="AA223" s="116"/>
      <c r="AB223" s="116">
        <f>SUM(AB216:AB221)</f>
        <v>0</v>
      </c>
      <c r="AC223" s="116">
        <f>SUM(AC216:AC221)</f>
        <v>0</v>
      </c>
      <c r="AD223" s="116">
        <f>SUM(AD216:AD221)</f>
        <v>5492</v>
      </c>
      <c r="AE223" s="116">
        <f>SUM(AE216:AE221)</f>
        <v>5492</v>
      </c>
      <c r="AF223" s="132">
        <f>SUM(AF216:AF222)</f>
        <v>0.15837499999999999</v>
      </c>
      <c r="AG223" s="132">
        <f>SUM(AG216:AG222)</f>
        <v>8.6577999999999988E-2</v>
      </c>
      <c r="AH223" s="118"/>
      <c r="AI223" s="118"/>
      <c r="AJ223" s="118"/>
      <c r="AK223" s="118"/>
      <c r="AL223" s="119" t="s">
        <v>188</v>
      </c>
      <c r="AM223" s="119" t="s">
        <v>232</v>
      </c>
      <c r="AN223" s="137">
        <v>1.0999999999999999E-2</v>
      </c>
      <c r="AO223" s="118"/>
    </row>
    <row r="224" spans="1:57" s="102" customFormat="1" ht="20.100000000000001" customHeight="1" x14ac:dyDescent="0.25">
      <c r="A224" s="75">
        <v>1</v>
      </c>
      <c r="B224" s="93" t="s">
        <v>235</v>
      </c>
      <c r="C224" s="158" t="s">
        <v>98</v>
      </c>
      <c r="D224" s="159" t="s">
        <v>29</v>
      </c>
      <c r="E224" s="159">
        <v>11</v>
      </c>
      <c r="F224" s="159">
        <v>87</v>
      </c>
      <c r="G224" s="159">
        <v>46</v>
      </c>
      <c r="H224" s="160"/>
      <c r="I224" s="160"/>
      <c r="J224" s="160"/>
      <c r="K224" s="160"/>
      <c r="L224" s="160"/>
      <c r="M224" s="160"/>
      <c r="N224" s="160">
        <v>96</v>
      </c>
      <c r="O224" s="160">
        <f>L224+M224+N224</f>
        <v>96</v>
      </c>
      <c r="P224" s="111"/>
      <c r="Q224" s="111"/>
      <c r="R224" s="76">
        <v>1848</v>
      </c>
      <c r="S224" s="160">
        <f>P224+Q224+R224</f>
        <v>1848</v>
      </c>
      <c r="T224" s="76"/>
      <c r="U224" s="76"/>
      <c r="V224" s="77"/>
      <c r="W224" s="77"/>
      <c r="X224" s="77"/>
      <c r="Y224" s="77"/>
      <c r="Z224" s="77"/>
      <c r="AA224" s="77"/>
      <c r="AB224" s="82">
        <f t="shared" ref="AB224:AE226" si="82">L224+P224+T224+X224</f>
        <v>0</v>
      </c>
      <c r="AC224" s="82">
        <f t="shared" si="82"/>
        <v>0</v>
      </c>
      <c r="AD224" s="82">
        <f t="shared" si="82"/>
        <v>1944</v>
      </c>
      <c r="AE224" s="161">
        <f t="shared" si="82"/>
        <v>1944</v>
      </c>
      <c r="AF224" s="99">
        <f>AE224/AM224*AL224/1000</f>
        <v>2.1869999999999998</v>
      </c>
      <c r="AG224" s="99">
        <f>AE224*AN224/1000</f>
        <v>1.0400399999999999</v>
      </c>
      <c r="AH224" s="76"/>
      <c r="AI224" s="76"/>
      <c r="AJ224" s="76"/>
      <c r="AK224" s="76"/>
      <c r="AL224" s="160">
        <v>27</v>
      </c>
      <c r="AM224" s="160">
        <v>24</v>
      </c>
      <c r="AN224" s="162">
        <v>0.53500000000000003</v>
      </c>
      <c r="AO224" s="76"/>
      <c r="AP224" s="104"/>
    </row>
    <row r="225" spans="1:42" s="110" customFormat="1" ht="20.100000000000001" customHeight="1" x14ac:dyDescent="0.25">
      <c r="A225" s="96">
        <v>2</v>
      </c>
      <c r="B225" s="93" t="s">
        <v>235</v>
      </c>
      <c r="C225" s="105" t="s">
        <v>98</v>
      </c>
      <c r="D225" s="163" t="s">
        <v>29</v>
      </c>
      <c r="E225" s="133">
        <v>1</v>
      </c>
      <c r="F225" s="133">
        <v>86</v>
      </c>
      <c r="G225" s="133">
        <v>46</v>
      </c>
      <c r="H225" s="164"/>
      <c r="I225" s="164"/>
      <c r="J225" s="164"/>
      <c r="K225" s="164"/>
      <c r="L225" s="164"/>
      <c r="M225" s="164"/>
      <c r="N225" s="164"/>
      <c r="O225" s="164"/>
      <c r="P225" s="107"/>
      <c r="Q225" s="107"/>
      <c r="R225" s="97"/>
      <c r="S225" s="164"/>
      <c r="T225" s="97"/>
      <c r="U225" s="97"/>
      <c r="V225" s="108">
        <v>2942</v>
      </c>
      <c r="W225" s="97">
        <f>V225</f>
        <v>2942</v>
      </c>
      <c r="X225" s="130"/>
      <c r="Y225" s="130"/>
      <c r="Z225" s="130"/>
      <c r="AA225" s="130"/>
      <c r="AB225" s="82">
        <f t="shared" si="82"/>
        <v>0</v>
      </c>
      <c r="AC225" s="82">
        <f t="shared" si="82"/>
        <v>0</v>
      </c>
      <c r="AD225" s="82">
        <f t="shared" si="82"/>
        <v>2942</v>
      </c>
      <c r="AE225" s="161">
        <f t="shared" si="82"/>
        <v>2942</v>
      </c>
      <c r="AF225" s="99">
        <f>AE225/AM225*AL225/1000</f>
        <v>3.3097500000000002</v>
      </c>
      <c r="AG225" s="99">
        <f>AE225*AN225/1000</f>
        <v>1.5739700000000001</v>
      </c>
      <c r="AH225" s="97"/>
      <c r="AI225" s="97"/>
      <c r="AJ225" s="97"/>
      <c r="AK225" s="97"/>
      <c r="AL225" s="165" t="s">
        <v>236</v>
      </c>
      <c r="AM225" s="165" t="s">
        <v>237</v>
      </c>
      <c r="AN225" s="101">
        <v>0.53500000000000003</v>
      </c>
      <c r="AO225" s="97"/>
      <c r="AP225" s="109"/>
    </row>
    <row r="226" spans="1:42" s="110" customFormat="1" ht="20.100000000000001" customHeight="1" x14ac:dyDescent="0.25">
      <c r="A226" s="96">
        <v>3</v>
      </c>
      <c r="B226" s="93" t="s">
        <v>235</v>
      </c>
      <c r="C226" s="105" t="s">
        <v>98</v>
      </c>
      <c r="D226" s="163" t="s">
        <v>29</v>
      </c>
      <c r="E226" s="133">
        <v>3</v>
      </c>
      <c r="F226" s="133">
        <v>86</v>
      </c>
      <c r="G226" s="133">
        <v>46</v>
      </c>
      <c r="H226" s="164"/>
      <c r="I226" s="164"/>
      <c r="J226" s="164"/>
      <c r="K226" s="164"/>
      <c r="L226" s="164"/>
      <c r="M226" s="164"/>
      <c r="N226" s="164"/>
      <c r="O226" s="164"/>
      <c r="P226" s="107"/>
      <c r="Q226" s="107"/>
      <c r="R226" s="97"/>
      <c r="S226" s="164"/>
      <c r="T226" s="97"/>
      <c r="U226" s="97"/>
      <c r="V226" s="108">
        <v>2936</v>
      </c>
      <c r="W226" s="97">
        <f>V226</f>
        <v>2936</v>
      </c>
      <c r="X226" s="130"/>
      <c r="Y226" s="130"/>
      <c r="Z226" s="130"/>
      <c r="AA226" s="130"/>
      <c r="AB226" s="82">
        <f t="shared" si="82"/>
        <v>0</v>
      </c>
      <c r="AC226" s="82">
        <f t="shared" si="82"/>
        <v>0</v>
      </c>
      <c r="AD226" s="82">
        <f t="shared" si="82"/>
        <v>2936</v>
      </c>
      <c r="AE226" s="161">
        <f t="shared" si="82"/>
        <v>2936</v>
      </c>
      <c r="AF226" s="99">
        <f>AE226/AM226*AL226/1000</f>
        <v>3.3029999999999999</v>
      </c>
      <c r="AG226" s="99">
        <f>AE226*AN226/1000</f>
        <v>1.5707599999999999</v>
      </c>
      <c r="AH226" s="97"/>
      <c r="AI226" s="97"/>
      <c r="AJ226" s="97"/>
      <c r="AK226" s="97"/>
      <c r="AL226" s="165" t="s">
        <v>236</v>
      </c>
      <c r="AM226" s="165" t="s">
        <v>237</v>
      </c>
      <c r="AN226" s="101">
        <v>0.53500000000000003</v>
      </c>
      <c r="AO226" s="97"/>
      <c r="AP226" s="109"/>
    </row>
    <row r="227" spans="1:42" s="102" customFormat="1" ht="20.100000000000001" customHeight="1" x14ac:dyDescent="0.25">
      <c r="A227" s="112"/>
      <c r="B227" s="113"/>
      <c r="C227" s="114" t="s">
        <v>96</v>
      </c>
      <c r="D227" s="115"/>
      <c r="E227" s="115"/>
      <c r="F227" s="115"/>
      <c r="G227" s="115"/>
      <c r="H227" s="139"/>
      <c r="I227" s="139"/>
      <c r="J227" s="139"/>
      <c r="K227" s="139"/>
      <c r="L227" s="139"/>
      <c r="M227" s="139"/>
      <c r="N227" s="116">
        <f>SUM(N224:N226)</f>
        <v>96</v>
      </c>
      <c r="O227" s="116">
        <f>SUM(O224:O226)</f>
        <v>96</v>
      </c>
      <c r="P227" s="116"/>
      <c r="Q227" s="116"/>
      <c r="R227" s="116">
        <f>SUM(R224:R226)</f>
        <v>1848</v>
      </c>
      <c r="S227" s="116">
        <f>SUM(S224:S226)</f>
        <v>1848</v>
      </c>
      <c r="T227" s="116"/>
      <c r="U227" s="116"/>
      <c r="V227" s="116">
        <f>SUM(V224:V226)</f>
        <v>5878</v>
      </c>
      <c r="W227" s="116">
        <f>SUM(W224:W226)</f>
        <v>5878</v>
      </c>
      <c r="X227" s="116"/>
      <c r="Y227" s="116"/>
      <c r="Z227" s="116"/>
      <c r="AA227" s="116"/>
      <c r="AB227" s="116">
        <f t="shared" ref="AB227:AG227" si="83">SUM(AB224:AB226)</f>
        <v>0</v>
      </c>
      <c r="AC227" s="116">
        <f t="shared" si="83"/>
        <v>0</v>
      </c>
      <c r="AD227" s="116">
        <f t="shared" si="83"/>
        <v>7822</v>
      </c>
      <c r="AE227" s="116">
        <f t="shared" si="83"/>
        <v>7822</v>
      </c>
      <c r="AF227" s="132">
        <f t="shared" si="83"/>
        <v>8.7997499999999995</v>
      </c>
      <c r="AG227" s="132">
        <f t="shared" si="83"/>
        <v>4.1847700000000003</v>
      </c>
      <c r="AH227" s="118"/>
      <c r="AI227" s="118"/>
      <c r="AJ227" s="118"/>
      <c r="AK227" s="118"/>
      <c r="AL227" s="166">
        <v>27</v>
      </c>
      <c r="AM227" s="166">
        <v>24</v>
      </c>
      <c r="AN227" s="167">
        <v>0.53500000000000003</v>
      </c>
      <c r="AO227" s="118"/>
      <c r="AP227" s="104"/>
    </row>
    <row r="228" spans="1:42" s="102" customFormat="1" ht="20.100000000000001" customHeight="1" x14ac:dyDescent="0.25">
      <c r="A228" s="75">
        <v>1</v>
      </c>
      <c r="B228" s="75" t="s">
        <v>238</v>
      </c>
      <c r="C228" s="168" t="s">
        <v>239</v>
      </c>
      <c r="D228" s="159" t="s">
        <v>29</v>
      </c>
      <c r="E228" s="128" t="s">
        <v>86</v>
      </c>
      <c r="F228" s="128">
        <v>50</v>
      </c>
      <c r="G228" s="128">
        <v>25</v>
      </c>
      <c r="H228" s="111"/>
      <c r="I228" s="111"/>
      <c r="J228" s="76">
        <v>28</v>
      </c>
      <c r="K228" s="76">
        <f>SUM(H228:J228)</f>
        <v>28</v>
      </c>
      <c r="L228" s="111"/>
      <c r="M228" s="111"/>
      <c r="N228" s="111"/>
      <c r="O228" s="111"/>
      <c r="P228" s="111"/>
      <c r="Q228" s="111"/>
      <c r="R228" s="111"/>
      <c r="S228" s="111"/>
      <c r="T228" s="76"/>
      <c r="U228" s="76"/>
      <c r="V228" s="77"/>
      <c r="W228" s="77"/>
      <c r="X228" s="77"/>
      <c r="Y228" s="77"/>
      <c r="Z228" s="77"/>
      <c r="AA228" s="77"/>
      <c r="AB228" s="82">
        <f>H228+L228+P228+T228+X228</f>
        <v>0</v>
      </c>
      <c r="AC228" s="82">
        <f>I228+M228+Q228+U228+Y228</f>
        <v>0</v>
      </c>
      <c r="AD228" s="82">
        <f>J228+N228+R228+V228+Z228</f>
        <v>28</v>
      </c>
      <c r="AE228" s="84">
        <f>AB228+AC228+AD228</f>
        <v>28</v>
      </c>
      <c r="AF228" s="99">
        <f>AE228/AM228*AL228/1000</f>
        <v>5.2499999999999998E-2</v>
      </c>
      <c r="AG228" s="99">
        <f>AE228*AN228/1000</f>
        <v>3.9199999999999999E-2</v>
      </c>
      <c r="AH228" s="76"/>
      <c r="AI228" s="76"/>
      <c r="AJ228" s="76"/>
      <c r="AK228" s="76"/>
      <c r="AL228" s="169">
        <v>30</v>
      </c>
      <c r="AM228" s="170">
        <v>16</v>
      </c>
      <c r="AN228" s="146">
        <v>1.4</v>
      </c>
      <c r="AO228" s="76"/>
    </row>
    <row r="229" spans="1:42" s="102" customFormat="1" ht="20.100000000000001" customHeight="1" x14ac:dyDescent="0.25">
      <c r="A229" s="112"/>
      <c r="B229" s="113"/>
      <c r="C229" s="114" t="s">
        <v>96</v>
      </c>
      <c r="D229" s="115"/>
      <c r="E229" s="115"/>
      <c r="F229" s="115"/>
      <c r="G229" s="115"/>
      <c r="H229" s="139"/>
      <c r="I229" s="139"/>
      <c r="J229" s="116">
        <f>SUM(J228)</f>
        <v>28</v>
      </c>
      <c r="K229" s="116">
        <f>SUM(K228)</f>
        <v>28</v>
      </c>
      <c r="L229" s="139"/>
      <c r="M229" s="139"/>
      <c r="N229" s="139"/>
      <c r="O229" s="139"/>
      <c r="P229" s="139"/>
      <c r="Q229" s="139"/>
      <c r="R229" s="139"/>
      <c r="S229" s="139"/>
      <c r="T229" s="118"/>
      <c r="U229" s="118"/>
      <c r="V229" s="116"/>
      <c r="W229" s="116"/>
      <c r="X229" s="116"/>
      <c r="Y229" s="116"/>
      <c r="Z229" s="116"/>
      <c r="AA229" s="116"/>
      <c r="AB229" s="116">
        <f t="shared" ref="AB229:AG229" si="84">SUM(AB228)</f>
        <v>0</v>
      </c>
      <c r="AC229" s="116">
        <f t="shared" si="84"/>
        <v>0</v>
      </c>
      <c r="AD229" s="116">
        <f t="shared" si="84"/>
        <v>28</v>
      </c>
      <c r="AE229" s="116">
        <f t="shared" si="84"/>
        <v>28</v>
      </c>
      <c r="AF229" s="132">
        <f t="shared" si="84"/>
        <v>5.2499999999999998E-2</v>
      </c>
      <c r="AG229" s="132">
        <f t="shared" si="84"/>
        <v>3.9199999999999999E-2</v>
      </c>
      <c r="AH229" s="118"/>
      <c r="AI229" s="118"/>
      <c r="AJ229" s="118"/>
      <c r="AK229" s="118"/>
      <c r="AL229" s="171">
        <v>30</v>
      </c>
      <c r="AM229" s="172">
        <v>16</v>
      </c>
      <c r="AN229" s="140">
        <v>1.4</v>
      </c>
      <c r="AO229" s="118"/>
    </row>
    <row r="230" spans="1:42" s="102" customFormat="1" ht="20.100000000000001" customHeight="1" x14ac:dyDescent="0.25">
      <c r="A230" s="75">
        <v>1</v>
      </c>
      <c r="B230" s="75" t="s">
        <v>240</v>
      </c>
      <c r="C230" s="173" t="s">
        <v>241</v>
      </c>
      <c r="D230" s="174" t="s">
        <v>29</v>
      </c>
      <c r="E230" s="136" t="s">
        <v>59</v>
      </c>
      <c r="F230" s="128">
        <v>80</v>
      </c>
      <c r="G230" s="128">
        <v>46</v>
      </c>
      <c r="H230" s="111"/>
      <c r="I230" s="111"/>
      <c r="J230" s="76">
        <v>10</v>
      </c>
      <c r="K230" s="76">
        <f>SUM(H230:J230)</f>
        <v>10</v>
      </c>
      <c r="L230" s="111"/>
      <c r="M230" s="111"/>
      <c r="N230" s="111"/>
      <c r="O230" s="111"/>
      <c r="P230" s="111"/>
      <c r="Q230" s="111"/>
      <c r="R230" s="111"/>
      <c r="S230" s="111"/>
      <c r="T230" s="76"/>
      <c r="U230" s="76"/>
      <c r="V230" s="77"/>
      <c r="W230" s="77"/>
      <c r="X230" s="77"/>
      <c r="Y230" s="77"/>
      <c r="Z230" s="77"/>
      <c r="AA230" s="77"/>
      <c r="AB230" s="82">
        <f>H230+L230+P230+T230+X230</f>
        <v>0</v>
      </c>
      <c r="AC230" s="82">
        <f>I230+M230+Q230+U230+Y230</f>
        <v>0</v>
      </c>
      <c r="AD230" s="82">
        <f>J230+N230+R230+V230+Z230</f>
        <v>10</v>
      </c>
      <c r="AE230" s="84">
        <f>AB230+AC230+AD230</f>
        <v>10</v>
      </c>
      <c r="AF230" s="99">
        <f>AE230/AM230*AL230/1000</f>
        <v>2.1999999999999999E-2</v>
      </c>
      <c r="AG230" s="99">
        <f>AE230*AN230/1000</f>
        <v>8.6E-3</v>
      </c>
      <c r="AH230" s="76"/>
      <c r="AI230" s="76"/>
      <c r="AJ230" s="76"/>
      <c r="AK230" s="76"/>
      <c r="AL230" s="169">
        <v>22</v>
      </c>
      <c r="AM230" s="175">
        <v>10</v>
      </c>
      <c r="AN230" s="176">
        <v>0.86</v>
      </c>
      <c r="AO230" s="76"/>
    </row>
    <row r="231" spans="1:42" s="102" customFormat="1" ht="20.100000000000001" customHeight="1" x14ac:dyDescent="0.25">
      <c r="A231" s="112"/>
      <c r="B231" s="113"/>
      <c r="C231" s="114" t="s">
        <v>96</v>
      </c>
      <c r="D231" s="115"/>
      <c r="E231" s="115"/>
      <c r="F231" s="115"/>
      <c r="G231" s="115"/>
      <c r="H231" s="139"/>
      <c r="I231" s="139"/>
      <c r="J231" s="116">
        <f>SUM(J230)</f>
        <v>10</v>
      </c>
      <c r="K231" s="116">
        <f>SUM(K230)</f>
        <v>10</v>
      </c>
      <c r="L231" s="139"/>
      <c r="M231" s="139"/>
      <c r="N231" s="139"/>
      <c r="O231" s="139"/>
      <c r="P231" s="139"/>
      <c r="Q231" s="139"/>
      <c r="R231" s="139"/>
      <c r="S231" s="139"/>
      <c r="T231" s="118"/>
      <c r="U231" s="118"/>
      <c r="V231" s="116"/>
      <c r="W231" s="116"/>
      <c r="X231" s="116"/>
      <c r="Y231" s="116"/>
      <c r="Z231" s="116"/>
      <c r="AA231" s="116"/>
      <c r="AB231" s="116">
        <f t="shared" ref="AB231:AG231" si="85">SUM(AB230)</f>
        <v>0</v>
      </c>
      <c r="AC231" s="116">
        <f t="shared" si="85"/>
        <v>0</v>
      </c>
      <c r="AD231" s="116">
        <f t="shared" si="85"/>
        <v>10</v>
      </c>
      <c r="AE231" s="116">
        <f t="shared" si="85"/>
        <v>10</v>
      </c>
      <c r="AF231" s="132">
        <f t="shared" si="85"/>
        <v>2.1999999999999999E-2</v>
      </c>
      <c r="AG231" s="132">
        <f t="shared" si="85"/>
        <v>8.6E-3</v>
      </c>
      <c r="AH231" s="118"/>
      <c r="AI231" s="118"/>
      <c r="AJ231" s="118"/>
      <c r="AK231" s="118"/>
      <c r="AL231" s="171">
        <v>22</v>
      </c>
      <c r="AM231" s="177">
        <v>10</v>
      </c>
      <c r="AN231" s="178">
        <v>0.86</v>
      </c>
      <c r="AO231" s="118"/>
    </row>
    <row r="232" spans="1:42" s="102" customFormat="1" ht="20.100000000000001" customHeight="1" x14ac:dyDescent="0.25">
      <c r="A232" s="75">
        <v>1</v>
      </c>
      <c r="B232" s="75" t="s">
        <v>208</v>
      </c>
      <c r="C232" s="179" t="s">
        <v>242</v>
      </c>
      <c r="D232" s="180" t="s">
        <v>210</v>
      </c>
      <c r="E232" s="181">
        <v>1</v>
      </c>
      <c r="F232" s="181">
        <v>76</v>
      </c>
      <c r="G232" s="182">
        <v>46</v>
      </c>
      <c r="H232" s="111"/>
      <c r="I232" s="111"/>
      <c r="J232" s="76">
        <v>81.36</v>
      </c>
      <c r="K232" s="76">
        <f>SUM(H232:J232)</f>
        <v>81.36</v>
      </c>
      <c r="L232" s="111"/>
      <c r="M232" s="111"/>
      <c r="N232" s="111"/>
      <c r="O232" s="111"/>
      <c r="P232" s="111"/>
      <c r="Q232" s="111"/>
      <c r="R232" s="111"/>
      <c r="S232" s="111"/>
      <c r="T232" s="76"/>
      <c r="U232" s="76"/>
      <c r="V232" s="77"/>
      <c r="W232" s="77"/>
      <c r="X232" s="77"/>
      <c r="Y232" s="77"/>
      <c r="Z232" s="77"/>
      <c r="AA232" s="77"/>
      <c r="AB232" s="82">
        <f>H232+L232+P232+T232+X232</f>
        <v>0</v>
      </c>
      <c r="AC232" s="82">
        <f>I232+M232+Q232+U232+Y232</f>
        <v>0</v>
      </c>
      <c r="AD232" s="183">
        <f>J232+N232+R232+V232+Z232</f>
        <v>81.36</v>
      </c>
      <c r="AE232" s="184">
        <f>AB232+AC232+AD232</f>
        <v>81.36</v>
      </c>
      <c r="AF232" s="99">
        <f>AE232/AM232*AL232/1000</f>
        <v>0.10209882352941176</v>
      </c>
      <c r="AG232" s="99">
        <f>AE232*AN232/1000</f>
        <v>3.2544000000000003E-2</v>
      </c>
      <c r="AH232" s="76"/>
      <c r="AI232" s="76"/>
      <c r="AJ232" s="76"/>
      <c r="AK232" s="76"/>
      <c r="AL232" s="169">
        <v>32</v>
      </c>
      <c r="AM232" s="175">
        <v>25.5</v>
      </c>
      <c r="AN232" s="142">
        <v>0.4</v>
      </c>
      <c r="AO232" s="76"/>
    </row>
    <row r="233" spans="1:42" s="102" customFormat="1" ht="20.100000000000001" customHeight="1" x14ac:dyDescent="0.25">
      <c r="A233" s="112"/>
      <c r="B233" s="113"/>
      <c r="C233" s="114" t="s">
        <v>96</v>
      </c>
      <c r="D233" s="115"/>
      <c r="E233" s="115"/>
      <c r="F233" s="115"/>
      <c r="G233" s="115"/>
      <c r="H233" s="139"/>
      <c r="I233" s="139"/>
      <c r="J233" s="116">
        <f>SUM(J232)</f>
        <v>81.36</v>
      </c>
      <c r="K233" s="116">
        <f>SUM(K232)</f>
        <v>81.36</v>
      </c>
      <c r="L233" s="139"/>
      <c r="M233" s="139"/>
      <c r="N233" s="139"/>
      <c r="O233" s="139"/>
      <c r="P233" s="139"/>
      <c r="Q233" s="139"/>
      <c r="R233" s="139"/>
      <c r="S233" s="139"/>
      <c r="T233" s="118"/>
      <c r="U233" s="118"/>
      <c r="V233" s="116"/>
      <c r="W233" s="116"/>
      <c r="X233" s="116"/>
      <c r="Y233" s="116"/>
      <c r="Z233" s="116"/>
      <c r="AA233" s="116"/>
      <c r="AB233" s="131">
        <f t="shared" ref="AB233:AG233" si="86">SUM(AB232)</f>
        <v>0</v>
      </c>
      <c r="AC233" s="116">
        <f t="shared" si="86"/>
        <v>0</v>
      </c>
      <c r="AD233" s="116">
        <f t="shared" si="86"/>
        <v>81.36</v>
      </c>
      <c r="AE233" s="116">
        <f t="shared" si="86"/>
        <v>81.36</v>
      </c>
      <c r="AF233" s="132">
        <f t="shared" si="86"/>
        <v>0.10209882352941176</v>
      </c>
      <c r="AG233" s="132">
        <f t="shared" si="86"/>
        <v>3.2544000000000003E-2</v>
      </c>
      <c r="AH233" s="118"/>
      <c r="AI233" s="118"/>
      <c r="AJ233" s="118"/>
      <c r="AK233" s="118"/>
      <c r="AL233" s="171">
        <v>32</v>
      </c>
      <c r="AM233" s="177">
        <v>25.5</v>
      </c>
      <c r="AN233" s="140">
        <v>0.4</v>
      </c>
      <c r="AO233" s="118"/>
    </row>
    <row r="234" spans="1:42" s="102" customFormat="1" ht="20.100000000000001" customHeight="1" x14ac:dyDescent="0.25">
      <c r="A234" s="75">
        <v>1</v>
      </c>
      <c r="B234" s="136" t="s">
        <v>243</v>
      </c>
      <c r="C234" s="185" t="s">
        <v>244</v>
      </c>
      <c r="D234" s="75" t="s">
        <v>29</v>
      </c>
      <c r="E234" s="136" t="s">
        <v>59</v>
      </c>
      <c r="F234" s="128">
        <v>88</v>
      </c>
      <c r="G234" s="128" t="s">
        <v>245</v>
      </c>
      <c r="H234" s="111"/>
      <c r="I234" s="111"/>
      <c r="J234" s="76">
        <v>5</v>
      </c>
      <c r="K234" s="76">
        <f>SUM(H234:J234)</f>
        <v>5</v>
      </c>
      <c r="L234" s="111"/>
      <c r="M234" s="111"/>
      <c r="N234" s="111"/>
      <c r="O234" s="111"/>
      <c r="P234" s="111"/>
      <c r="Q234" s="111"/>
      <c r="R234" s="111"/>
      <c r="S234" s="111"/>
      <c r="T234" s="76"/>
      <c r="U234" s="76"/>
      <c r="V234" s="77"/>
      <c r="W234" s="77"/>
      <c r="X234" s="77"/>
      <c r="Y234" s="77"/>
      <c r="Z234" s="77"/>
      <c r="AA234" s="77"/>
      <c r="AB234" s="82">
        <f>H234+L234+P234+T234+X234</f>
        <v>0</v>
      </c>
      <c r="AC234" s="82">
        <f>I234+M234+Q234+U234+Y234</f>
        <v>0</v>
      </c>
      <c r="AD234" s="106">
        <f>J234+N234+R234+V234+Z234</f>
        <v>5</v>
      </c>
      <c r="AE234" s="84">
        <f>AB234+AC234+AD234</f>
        <v>5</v>
      </c>
      <c r="AF234" s="99">
        <f>AE234/AM234*AL234/1000</f>
        <v>4.6874999999999998E-4</v>
      </c>
      <c r="AG234" s="99">
        <f>AE234*AN234/1000</f>
        <v>3.3E-4</v>
      </c>
      <c r="AH234" s="76"/>
      <c r="AI234" s="76"/>
      <c r="AJ234" s="76"/>
      <c r="AK234" s="76"/>
      <c r="AL234" s="169">
        <v>30</v>
      </c>
      <c r="AM234" s="186">
        <v>320</v>
      </c>
      <c r="AN234" s="187">
        <v>6.6000000000000003E-2</v>
      </c>
      <c r="AO234" s="76"/>
    </row>
    <row r="235" spans="1:42" s="102" customFormat="1" ht="20.100000000000001" customHeight="1" x14ac:dyDescent="0.25">
      <c r="A235" s="112"/>
      <c r="B235" s="113"/>
      <c r="C235" s="114" t="s">
        <v>96</v>
      </c>
      <c r="D235" s="115"/>
      <c r="E235" s="115"/>
      <c r="F235" s="115"/>
      <c r="G235" s="115"/>
      <c r="H235" s="139"/>
      <c r="I235" s="139"/>
      <c r="J235" s="116">
        <f>SUM(J234)</f>
        <v>5</v>
      </c>
      <c r="K235" s="116">
        <f>SUM(K234)</f>
        <v>5</v>
      </c>
      <c r="L235" s="139"/>
      <c r="M235" s="139"/>
      <c r="N235" s="139"/>
      <c r="O235" s="139"/>
      <c r="P235" s="139"/>
      <c r="Q235" s="139"/>
      <c r="R235" s="139"/>
      <c r="S235" s="139"/>
      <c r="T235" s="118"/>
      <c r="U235" s="118"/>
      <c r="V235" s="116"/>
      <c r="W235" s="116"/>
      <c r="X235" s="116"/>
      <c r="Y235" s="116"/>
      <c r="Z235" s="116"/>
      <c r="AA235" s="116"/>
      <c r="AB235" s="116">
        <f t="shared" ref="AB235:AG235" si="87">SUM(AB234)</f>
        <v>0</v>
      </c>
      <c r="AC235" s="116">
        <f t="shared" si="87"/>
        <v>0</v>
      </c>
      <c r="AD235" s="116">
        <f t="shared" si="87"/>
        <v>5</v>
      </c>
      <c r="AE235" s="116">
        <f t="shared" si="87"/>
        <v>5</v>
      </c>
      <c r="AF235" s="132">
        <f t="shared" si="87"/>
        <v>4.6874999999999998E-4</v>
      </c>
      <c r="AG235" s="132">
        <f t="shared" si="87"/>
        <v>3.3E-4</v>
      </c>
      <c r="AH235" s="118"/>
      <c r="AI235" s="118"/>
      <c r="AJ235" s="118"/>
      <c r="AK235" s="118"/>
      <c r="AL235" s="171">
        <v>30</v>
      </c>
      <c r="AM235" s="188">
        <v>320</v>
      </c>
      <c r="AN235" s="189">
        <v>6.6000000000000003E-2</v>
      </c>
      <c r="AO235" s="118"/>
    </row>
    <row r="236" spans="1:42" s="102" customFormat="1" ht="20.100000000000001" customHeight="1" x14ac:dyDescent="0.3">
      <c r="A236" s="75">
        <v>1</v>
      </c>
      <c r="B236" s="75" t="s">
        <v>246</v>
      </c>
      <c r="C236" s="190" t="s">
        <v>247</v>
      </c>
      <c r="D236" s="75" t="s">
        <v>29</v>
      </c>
      <c r="E236" s="191" t="s">
        <v>119</v>
      </c>
      <c r="F236" s="192" t="s">
        <v>225</v>
      </c>
      <c r="G236" s="192" t="s">
        <v>248</v>
      </c>
      <c r="H236" s="111"/>
      <c r="I236" s="111"/>
      <c r="J236" s="77"/>
      <c r="K236" s="77"/>
      <c r="L236" s="111"/>
      <c r="M236" s="111"/>
      <c r="N236" s="111"/>
      <c r="O236" s="111"/>
      <c r="P236" s="111"/>
      <c r="Q236" s="111"/>
      <c r="R236" s="76">
        <v>38</v>
      </c>
      <c r="S236" s="193">
        <f>P236+Q236+R236</f>
        <v>38</v>
      </c>
      <c r="T236" s="76"/>
      <c r="U236" s="76"/>
      <c r="V236" s="77"/>
      <c r="W236" s="77"/>
      <c r="X236" s="77"/>
      <c r="Y236" s="77"/>
      <c r="Z236" s="77"/>
      <c r="AA236" s="77"/>
      <c r="AB236" s="82">
        <f t="shared" ref="AB236:AD237" si="88">H236+L236+P236+T236+X236</f>
        <v>0</v>
      </c>
      <c r="AC236" s="82">
        <f t="shared" si="88"/>
        <v>0</v>
      </c>
      <c r="AD236" s="106">
        <f t="shared" si="88"/>
        <v>38</v>
      </c>
      <c r="AE236" s="84">
        <f>AB236+AC236+AD236</f>
        <v>38</v>
      </c>
      <c r="AF236" s="99">
        <f>AE236/AM236*AL236/1000</f>
        <v>0.63649999999999995</v>
      </c>
      <c r="AG236" s="99">
        <f>AE236*AN236/1000</f>
        <v>1.52</v>
      </c>
      <c r="AH236" s="76"/>
      <c r="AI236" s="76"/>
      <c r="AJ236" s="76"/>
      <c r="AK236" s="76"/>
      <c r="AL236" s="194">
        <v>67</v>
      </c>
      <c r="AM236" s="195">
        <v>4</v>
      </c>
      <c r="AN236" s="142">
        <v>40</v>
      </c>
      <c r="AO236" s="76"/>
      <c r="AP236" s="104"/>
    </row>
    <row r="237" spans="1:42" s="102" customFormat="1" ht="20.100000000000001" customHeight="1" x14ac:dyDescent="0.3">
      <c r="A237" s="75">
        <v>2</v>
      </c>
      <c r="B237" s="75" t="s">
        <v>246</v>
      </c>
      <c r="C237" s="190" t="s">
        <v>247</v>
      </c>
      <c r="D237" s="75" t="s">
        <v>29</v>
      </c>
      <c r="E237" s="196" t="s">
        <v>119</v>
      </c>
      <c r="F237" s="136" t="s">
        <v>249</v>
      </c>
      <c r="G237" s="136" t="s">
        <v>187</v>
      </c>
      <c r="H237" s="111"/>
      <c r="I237" s="111"/>
      <c r="J237" s="77"/>
      <c r="K237" s="77"/>
      <c r="L237" s="111"/>
      <c r="M237" s="111"/>
      <c r="N237" s="111"/>
      <c r="O237" s="111"/>
      <c r="P237" s="111"/>
      <c r="Q237" s="111"/>
      <c r="R237" s="76">
        <v>1</v>
      </c>
      <c r="S237" s="193">
        <f>P237+Q237+R237</f>
        <v>1</v>
      </c>
      <c r="T237" s="76"/>
      <c r="U237" s="76"/>
      <c r="V237" s="77"/>
      <c r="W237" s="77"/>
      <c r="X237" s="77"/>
      <c r="Y237" s="77"/>
      <c r="Z237" s="77"/>
      <c r="AA237" s="77"/>
      <c r="AB237" s="82">
        <f t="shared" si="88"/>
        <v>0</v>
      </c>
      <c r="AC237" s="82">
        <f t="shared" si="88"/>
        <v>0</v>
      </c>
      <c r="AD237" s="106">
        <f t="shared" si="88"/>
        <v>1</v>
      </c>
      <c r="AE237" s="84">
        <f>AB237+AC237+AD237</f>
        <v>1</v>
      </c>
      <c r="AF237" s="99">
        <f>AE237/AM237*AL237/1000</f>
        <v>1.6750000000000001E-2</v>
      </c>
      <c r="AG237" s="99">
        <f>AE237*AN237/1000</f>
        <v>0.04</v>
      </c>
      <c r="AH237" s="76"/>
      <c r="AI237" s="76"/>
      <c r="AJ237" s="76"/>
      <c r="AK237" s="76"/>
      <c r="AL237" s="194">
        <v>67</v>
      </c>
      <c r="AM237" s="195">
        <v>4</v>
      </c>
      <c r="AN237" s="142">
        <v>40</v>
      </c>
      <c r="AO237" s="76"/>
      <c r="AP237" s="104"/>
    </row>
    <row r="238" spans="1:42" s="102" customFormat="1" ht="20.100000000000001" customHeight="1" x14ac:dyDescent="0.25">
      <c r="A238" s="112"/>
      <c r="B238" s="113"/>
      <c r="C238" s="114" t="s">
        <v>96</v>
      </c>
      <c r="D238" s="115"/>
      <c r="E238" s="115"/>
      <c r="F238" s="115"/>
      <c r="G238" s="115"/>
      <c r="H238" s="139"/>
      <c r="I238" s="139"/>
      <c r="J238" s="116"/>
      <c r="K238" s="116"/>
      <c r="L238" s="139"/>
      <c r="M238" s="139"/>
      <c r="N238" s="139"/>
      <c r="O238" s="139"/>
      <c r="P238" s="139"/>
      <c r="Q238" s="139"/>
      <c r="R238" s="116">
        <f>SUM(R236:R237)</f>
        <v>39</v>
      </c>
      <c r="S238" s="116">
        <f>SUM(S236:S237)</f>
        <v>39</v>
      </c>
      <c r="T238" s="118"/>
      <c r="U238" s="118"/>
      <c r="V238" s="116"/>
      <c r="W238" s="116"/>
      <c r="X238" s="116"/>
      <c r="Y238" s="116"/>
      <c r="Z238" s="116"/>
      <c r="AA238" s="116"/>
      <c r="AB238" s="116">
        <f t="shared" ref="AB238:AG238" si="89">SUM(AB236:AB237)</f>
        <v>0</v>
      </c>
      <c r="AC238" s="116">
        <f t="shared" si="89"/>
        <v>0</v>
      </c>
      <c r="AD238" s="116">
        <f t="shared" si="89"/>
        <v>39</v>
      </c>
      <c r="AE238" s="116">
        <f t="shared" si="89"/>
        <v>39</v>
      </c>
      <c r="AF238" s="132">
        <f t="shared" si="89"/>
        <v>0.65325</v>
      </c>
      <c r="AG238" s="132">
        <f t="shared" si="89"/>
        <v>1.56</v>
      </c>
      <c r="AH238" s="118"/>
      <c r="AI238" s="118"/>
      <c r="AJ238" s="118"/>
      <c r="AK238" s="118"/>
      <c r="AL238" s="197">
        <v>67</v>
      </c>
      <c r="AM238" s="198">
        <v>4</v>
      </c>
      <c r="AN238" s="140">
        <v>40</v>
      </c>
      <c r="AO238" s="118"/>
    </row>
    <row r="239" spans="1:42" s="102" customFormat="1" ht="20.100000000000001" customHeight="1" x14ac:dyDescent="0.25">
      <c r="A239" s="75">
        <v>1</v>
      </c>
      <c r="B239" s="136" t="s">
        <v>250</v>
      </c>
      <c r="C239" s="199" t="s">
        <v>251</v>
      </c>
      <c r="D239" s="75" t="s">
        <v>29</v>
      </c>
      <c r="E239" s="75">
        <v>27</v>
      </c>
      <c r="F239" s="75">
        <v>65</v>
      </c>
      <c r="G239" s="75" t="s">
        <v>252</v>
      </c>
      <c r="H239" s="111"/>
      <c r="I239" s="111"/>
      <c r="J239" s="77"/>
      <c r="K239" s="77"/>
      <c r="L239" s="111"/>
      <c r="M239" s="111"/>
      <c r="N239" s="111"/>
      <c r="O239" s="111"/>
      <c r="P239" s="111"/>
      <c r="Q239" s="111"/>
      <c r="R239" s="76">
        <v>300</v>
      </c>
      <c r="S239" s="160">
        <f>P239+Q239+R239</f>
        <v>300</v>
      </c>
      <c r="T239" s="76"/>
      <c r="U239" s="76"/>
      <c r="V239" s="77"/>
      <c r="W239" s="77"/>
      <c r="X239" s="77"/>
      <c r="Y239" s="77"/>
      <c r="Z239" s="77"/>
      <c r="AA239" s="77"/>
      <c r="AB239" s="82">
        <f t="shared" ref="AB239:AD240" si="90">H239+L239+P239+T239+X239</f>
        <v>0</v>
      </c>
      <c r="AC239" s="82">
        <f t="shared" si="90"/>
        <v>0</v>
      </c>
      <c r="AD239" s="106">
        <f t="shared" si="90"/>
        <v>300</v>
      </c>
      <c r="AE239" s="84">
        <f>AB239+AC239+AD239</f>
        <v>300</v>
      </c>
      <c r="AF239" s="99">
        <f>AE239/AM239*AL239/1000</f>
        <v>1.4500000000000001E-2</v>
      </c>
      <c r="AG239" s="99">
        <f>AE239*AN239/1000</f>
        <v>6.0000000000000001E-3</v>
      </c>
      <c r="AH239" s="76"/>
      <c r="AI239" s="76"/>
      <c r="AJ239" s="76"/>
      <c r="AK239" s="76"/>
      <c r="AL239" s="169">
        <v>29</v>
      </c>
      <c r="AM239" s="175">
        <v>600</v>
      </c>
      <c r="AN239" s="176">
        <v>0.02</v>
      </c>
      <c r="AO239" s="76"/>
    </row>
    <row r="240" spans="1:42" s="102" customFormat="1" ht="20.100000000000001" customHeight="1" x14ac:dyDescent="0.3">
      <c r="A240" s="75">
        <v>2</v>
      </c>
      <c r="B240" s="136" t="s">
        <v>250</v>
      </c>
      <c r="C240" s="199" t="s">
        <v>253</v>
      </c>
      <c r="D240" s="128" t="s">
        <v>29</v>
      </c>
      <c r="E240" s="196" t="s">
        <v>254</v>
      </c>
      <c r="F240" s="136" t="s">
        <v>255</v>
      </c>
      <c r="G240" s="136" t="s">
        <v>256</v>
      </c>
      <c r="H240" s="111"/>
      <c r="I240" s="111"/>
      <c r="J240" s="77"/>
      <c r="K240" s="77"/>
      <c r="L240" s="111"/>
      <c r="M240" s="111"/>
      <c r="N240" s="111"/>
      <c r="O240" s="111"/>
      <c r="P240" s="111"/>
      <c r="Q240" s="111"/>
      <c r="R240" s="76">
        <v>765</v>
      </c>
      <c r="S240" s="193">
        <f>P240+Q240+R240</f>
        <v>765</v>
      </c>
      <c r="T240" s="76"/>
      <c r="U240" s="76"/>
      <c r="V240" s="77"/>
      <c r="W240" s="77"/>
      <c r="X240" s="77"/>
      <c r="Y240" s="77"/>
      <c r="Z240" s="77"/>
      <c r="AA240" s="77"/>
      <c r="AB240" s="82">
        <f t="shared" si="90"/>
        <v>0</v>
      </c>
      <c r="AC240" s="82">
        <f t="shared" si="90"/>
        <v>0</v>
      </c>
      <c r="AD240" s="106">
        <f t="shared" si="90"/>
        <v>765</v>
      </c>
      <c r="AE240" s="84">
        <f>AB240+AC240+AD240</f>
        <v>765</v>
      </c>
      <c r="AF240" s="99">
        <f>AE240/AM240*AL240/1000</f>
        <v>3.6974999999999994E-2</v>
      </c>
      <c r="AG240" s="99">
        <f>AE240*AN240/1000</f>
        <v>1.5300000000000001E-2</v>
      </c>
      <c r="AH240" s="76"/>
      <c r="AI240" s="76"/>
      <c r="AJ240" s="76"/>
      <c r="AK240" s="76"/>
      <c r="AL240" s="169">
        <v>29</v>
      </c>
      <c r="AM240" s="175">
        <v>600</v>
      </c>
      <c r="AN240" s="176">
        <v>0.02</v>
      </c>
      <c r="AO240" s="76"/>
      <c r="AP240" s="104"/>
    </row>
    <row r="241" spans="1:42" s="102" customFormat="1" ht="20.100000000000001" customHeight="1" x14ac:dyDescent="0.25">
      <c r="A241" s="112"/>
      <c r="B241" s="113"/>
      <c r="C241" s="114" t="s">
        <v>96</v>
      </c>
      <c r="D241" s="115"/>
      <c r="E241" s="115"/>
      <c r="F241" s="115"/>
      <c r="G241" s="115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>
        <f>SUM(R239:R240)</f>
        <v>1065</v>
      </c>
      <c r="S241" s="116">
        <f>SUM(S239:S240)</f>
        <v>1065</v>
      </c>
      <c r="T241" s="116"/>
      <c r="U241" s="116"/>
      <c r="V241" s="116"/>
      <c r="W241" s="116"/>
      <c r="X241" s="116"/>
      <c r="Y241" s="116"/>
      <c r="Z241" s="116"/>
      <c r="AA241" s="116"/>
      <c r="AB241" s="116">
        <f t="shared" ref="AB241:AG241" si="91">SUM(AB239:AB240)</f>
        <v>0</v>
      </c>
      <c r="AC241" s="116">
        <f t="shared" si="91"/>
        <v>0</v>
      </c>
      <c r="AD241" s="116">
        <f t="shared" si="91"/>
        <v>1065</v>
      </c>
      <c r="AE241" s="116">
        <f t="shared" si="91"/>
        <v>1065</v>
      </c>
      <c r="AF241" s="132">
        <f t="shared" si="91"/>
        <v>5.1474999999999993E-2</v>
      </c>
      <c r="AG241" s="132">
        <f t="shared" si="91"/>
        <v>2.1299999999999999E-2</v>
      </c>
      <c r="AH241" s="118"/>
      <c r="AI241" s="118"/>
      <c r="AJ241" s="118"/>
      <c r="AK241" s="118"/>
      <c r="AL241" s="171">
        <v>29</v>
      </c>
      <c r="AM241" s="177">
        <v>600</v>
      </c>
      <c r="AN241" s="178">
        <v>0.02</v>
      </c>
      <c r="AO241" s="118"/>
    </row>
    <row r="242" spans="1:42" s="102" customFormat="1" ht="20.100000000000001" customHeight="1" x14ac:dyDescent="0.3">
      <c r="A242" s="75">
        <v>1</v>
      </c>
      <c r="B242" s="153" t="s">
        <v>257</v>
      </c>
      <c r="C242" s="138" t="s">
        <v>258</v>
      </c>
      <c r="D242" s="128" t="s">
        <v>29</v>
      </c>
      <c r="E242" s="75">
        <v>18</v>
      </c>
      <c r="F242" s="75">
        <v>60</v>
      </c>
      <c r="G242" s="75">
        <v>10</v>
      </c>
      <c r="H242" s="111"/>
      <c r="I242" s="111"/>
      <c r="J242" s="77"/>
      <c r="K242" s="77"/>
      <c r="L242" s="111"/>
      <c r="M242" s="111"/>
      <c r="N242" s="111"/>
      <c r="O242" s="111"/>
      <c r="P242" s="111"/>
      <c r="Q242" s="111"/>
      <c r="R242" s="76">
        <v>164</v>
      </c>
      <c r="S242" s="193">
        <f>P242+Q242+R242</f>
        <v>164</v>
      </c>
      <c r="T242" s="76"/>
      <c r="U242" s="76"/>
      <c r="V242" s="77"/>
      <c r="W242" s="77"/>
      <c r="X242" s="77"/>
      <c r="Y242" s="77"/>
      <c r="Z242" s="77"/>
      <c r="AA242" s="77"/>
      <c r="AB242" s="82">
        <f>H242+L242+P242+T242+X242</f>
        <v>0</v>
      </c>
      <c r="AC242" s="82">
        <f>I242+M242+Q242+U242+Y242</f>
        <v>0</v>
      </c>
      <c r="AD242" s="106">
        <f>J242+N242+R242+V242+Z242</f>
        <v>164</v>
      </c>
      <c r="AE242" s="84">
        <f>AB242+AC242+AD242</f>
        <v>164</v>
      </c>
      <c r="AF242" s="99">
        <f>AE242/AM242*AL242/1000</f>
        <v>3.4166666666666664E-3</v>
      </c>
      <c r="AG242" s="99">
        <f>AE242*AN242/1000</f>
        <v>5.4120000000000001E-3</v>
      </c>
      <c r="AH242" s="76"/>
      <c r="AI242" s="76"/>
      <c r="AJ242" s="76"/>
      <c r="AK242" s="76"/>
      <c r="AL242" s="169">
        <v>15</v>
      </c>
      <c r="AM242" s="175">
        <v>720</v>
      </c>
      <c r="AN242" s="176">
        <v>3.3000000000000002E-2</v>
      </c>
      <c r="AO242" s="76"/>
    </row>
    <row r="243" spans="1:42" s="102" customFormat="1" ht="20.100000000000001" customHeight="1" x14ac:dyDescent="0.25">
      <c r="A243" s="112"/>
      <c r="B243" s="113"/>
      <c r="C243" s="114" t="s">
        <v>96</v>
      </c>
      <c r="D243" s="115"/>
      <c r="E243" s="115"/>
      <c r="F243" s="115"/>
      <c r="G243" s="115"/>
      <c r="H243" s="139"/>
      <c r="I243" s="139"/>
      <c r="J243" s="116"/>
      <c r="K243" s="116"/>
      <c r="L243" s="139"/>
      <c r="M243" s="139"/>
      <c r="N243" s="139"/>
      <c r="O243" s="139"/>
      <c r="P243" s="139"/>
      <c r="Q243" s="139"/>
      <c r="R243" s="116">
        <f>SUM(R242)</f>
        <v>164</v>
      </c>
      <c r="S243" s="116">
        <f>SUM(S242)</f>
        <v>164</v>
      </c>
      <c r="T243" s="116"/>
      <c r="U243" s="116"/>
      <c r="V243" s="116"/>
      <c r="W243" s="116"/>
      <c r="X243" s="116"/>
      <c r="Y243" s="116"/>
      <c r="Z243" s="116"/>
      <c r="AA243" s="116"/>
      <c r="AB243" s="116">
        <f t="shared" ref="AB243:AG243" si="92">SUM(AB242)</f>
        <v>0</v>
      </c>
      <c r="AC243" s="116">
        <f t="shared" si="92"/>
        <v>0</v>
      </c>
      <c r="AD243" s="116">
        <f t="shared" si="92"/>
        <v>164</v>
      </c>
      <c r="AE243" s="116">
        <f t="shared" si="92"/>
        <v>164</v>
      </c>
      <c r="AF243" s="132">
        <f t="shared" si="92"/>
        <v>3.4166666666666664E-3</v>
      </c>
      <c r="AG243" s="132">
        <f t="shared" si="92"/>
        <v>5.4120000000000001E-3</v>
      </c>
      <c r="AH243" s="118"/>
      <c r="AI243" s="118"/>
      <c r="AJ243" s="118"/>
      <c r="AK243" s="118"/>
      <c r="AL243" s="171">
        <v>15</v>
      </c>
      <c r="AM243" s="177">
        <v>720</v>
      </c>
      <c r="AN243" s="178">
        <v>3.3000000000000002E-2</v>
      </c>
      <c r="AO243" s="118"/>
    </row>
    <row r="244" spans="1:42" s="102" customFormat="1" ht="20.25" x14ac:dyDescent="0.25">
      <c r="A244" s="128"/>
      <c r="B244" s="200"/>
      <c r="C244" s="1528" t="s">
        <v>259</v>
      </c>
      <c r="D244" s="201"/>
      <c r="E244" s="201"/>
      <c r="F244" s="201"/>
      <c r="G244" s="201"/>
      <c r="H244" s="202"/>
      <c r="I244" s="202"/>
      <c r="J244" s="202"/>
      <c r="K244" s="202"/>
      <c r="L244" s="202"/>
      <c r="M244" s="202"/>
      <c r="N244" s="202"/>
      <c r="O244" s="202"/>
      <c r="P244" s="202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/>
      <c r="AF244" s="204"/>
      <c r="AG244" s="204"/>
      <c r="AH244" s="205"/>
      <c r="AI244" s="205"/>
      <c r="AJ244" s="205"/>
      <c r="AK244" s="205"/>
      <c r="AL244" s="206"/>
      <c r="AM244" s="207"/>
      <c r="AN244" s="208"/>
      <c r="AO244" s="205"/>
    </row>
    <row r="245" spans="1:42" s="102" customFormat="1" ht="20.100000000000001" customHeight="1" x14ac:dyDescent="0.25">
      <c r="A245" s="75">
        <v>1</v>
      </c>
      <c r="B245" s="75" t="s">
        <v>260</v>
      </c>
      <c r="C245" s="209" t="s">
        <v>261</v>
      </c>
      <c r="D245" s="95" t="s">
        <v>29</v>
      </c>
      <c r="E245" s="136" t="s">
        <v>47</v>
      </c>
      <c r="F245" s="136" t="s">
        <v>262</v>
      </c>
      <c r="G245" s="136" t="s">
        <v>263</v>
      </c>
      <c r="H245" s="100"/>
      <c r="I245" s="100"/>
      <c r="J245" s="100"/>
      <c r="K245" s="100"/>
      <c r="L245" s="100"/>
      <c r="M245" s="100"/>
      <c r="N245" s="100"/>
      <c r="O245" s="100"/>
      <c r="P245" s="111"/>
      <c r="Q245" s="111"/>
      <c r="R245" s="76">
        <v>25</v>
      </c>
      <c r="S245" s="100">
        <f>SUM(P245:R245)</f>
        <v>25</v>
      </c>
      <c r="T245" s="76"/>
      <c r="U245" s="76"/>
      <c r="V245" s="76"/>
      <c r="W245" s="98"/>
      <c r="X245" s="98"/>
      <c r="Y245" s="98"/>
      <c r="Z245" s="98"/>
      <c r="AA245" s="98"/>
      <c r="AB245" s="82">
        <f>L245+H245+X245+P245+T245</f>
        <v>0</v>
      </c>
      <c r="AC245" s="82">
        <f>M245+I245+Y245+Q245+U245</f>
        <v>0</v>
      </c>
      <c r="AD245" s="82">
        <f>N245+J245+Z245+R245+V245</f>
        <v>25</v>
      </c>
      <c r="AE245" s="84">
        <f>AB245+AC245+AD245</f>
        <v>25</v>
      </c>
      <c r="AF245" s="99">
        <f>AE245/AM245*AL245/1000</f>
        <v>9.375E-2</v>
      </c>
      <c r="AG245" s="99">
        <f>AE245*AN245/1000</f>
        <v>0.09</v>
      </c>
      <c r="AH245" s="76"/>
      <c r="AI245" s="76"/>
      <c r="AJ245" s="76"/>
      <c r="AK245" s="76"/>
      <c r="AL245" s="151" t="s">
        <v>188</v>
      </c>
      <c r="AM245" s="151" t="s">
        <v>54</v>
      </c>
      <c r="AN245" s="176">
        <v>3.6</v>
      </c>
      <c r="AO245" s="76"/>
    </row>
    <row r="246" spans="1:42" s="102" customFormat="1" ht="20.100000000000001" customHeight="1" x14ac:dyDescent="0.25">
      <c r="A246" s="75">
        <v>2</v>
      </c>
      <c r="B246" s="75" t="s">
        <v>260</v>
      </c>
      <c r="C246" s="209" t="s">
        <v>261</v>
      </c>
      <c r="D246" s="95" t="s">
        <v>29</v>
      </c>
      <c r="E246" s="147" t="s">
        <v>130</v>
      </c>
      <c r="F246" s="147" t="s">
        <v>130</v>
      </c>
      <c r="G246" s="135">
        <v>10</v>
      </c>
      <c r="H246" s="100"/>
      <c r="I246" s="100"/>
      <c r="J246" s="100"/>
      <c r="K246" s="100"/>
      <c r="L246" s="100"/>
      <c r="M246" s="100"/>
      <c r="N246" s="100"/>
      <c r="O246" s="100"/>
      <c r="P246" s="111"/>
      <c r="Q246" s="111"/>
      <c r="R246" s="111"/>
      <c r="S246" s="111"/>
      <c r="T246" s="76"/>
      <c r="U246" s="76"/>
      <c r="V246" s="76">
        <v>3</v>
      </c>
      <c r="W246" s="98">
        <f>SUM(T246:V246)</f>
        <v>3</v>
      </c>
      <c r="X246" s="98"/>
      <c r="Y246" s="98"/>
      <c r="Z246" s="98"/>
      <c r="AA246" s="98"/>
      <c r="AB246" s="82">
        <f>P246+T246</f>
        <v>0</v>
      </c>
      <c r="AC246" s="82">
        <f>Q246+U246</f>
        <v>0</v>
      </c>
      <c r="AD246" s="83">
        <f>R246+V246</f>
        <v>3</v>
      </c>
      <c r="AE246" s="84">
        <f>AB246+AC246+AD246</f>
        <v>3</v>
      </c>
      <c r="AF246" s="99">
        <f>AE246/AM246*AL246/1000</f>
        <v>1.125E-2</v>
      </c>
      <c r="AG246" s="99">
        <f>AE246*AN246/1000</f>
        <v>1.0800000000000001E-2</v>
      </c>
      <c r="AH246" s="76"/>
      <c r="AI246" s="76"/>
      <c r="AJ246" s="76"/>
      <c r="AK246" s="76"/>
      <c r="AL246" s="151" t="s">
        <v>188</v>
      </c>
      <c r="AM246" s="151" t="s">
        <v>54</v>
      </c>
      <c r="AN246" s="176">
        <v>3.6</v>
      </c>
      <c r="AO246" s="76"/>
    </row>
    <row r="247" spans="1:42" s="102" customFormat="1" ht="20.100000000000001" customHeight="1" x14ac:dyDescent="0.25">
      <c r="A247" s="112"/>
      <c r="B247" s="113"/>
      <c r="C247" s="114" t="s">
        <v>96</v>
      </c>
      <c r="D247" s="115"/>
      <c r="E247" s="115"/>
      <c r="F247" s="115"/>
      <c r="G247" s="115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16">
        <f>SUM(R245:R246)</f>
        <v>25</v>
      </c>
      <c r="S247" s="116">
        <f t="shared" ref="S247:AE247" si="93">SUM(S245:S246)</f>
        <v>25</v>
      </c>
      <c r="T247" s="116"/>
      <c r="U247" s="116"/>
      <c r="V247" s="116">
        <f t="shared" si="93"/>
        <v>3</v>
      </c>
      <c r="W247" s="116">
        <f t="shared" si="93"/>
        <v>3</v>
      </c>
      <c r="X247" s="116"/>
      <c r="Y247" s="116"/>
      <c r="Z247" s="116"/>
      <c r="AA247" s="116"/>
      <c r="AB247" s="116">
        <f t="shared" si="93"/>
        <v>0</v>
      </c>
      <c r="AC247" s="116">
        <f t="shared" si="93"/>
        <v>0</v>
      </c>
      <c r="AD247" s="116">
        <f t="shared" si="93"/>
        <v>28</v>
      </c>
      <c r="AE247" s="116">
        <f t="shared" si="93"/>
        <v>28</v>
      </c>
      <c r="AF247" s="132">
        <f>SUM(AF245:AF246)</f>
        <v>0.105</v>
      </c>
      <c r="AG247" s="132">
        <f>SUM(AG245:AG246)</f>
        <v>0.1008</v>
      </c>
      <c r="AH247" s="118"/>
      <c r="AI247" s="118"/>
      <c r="AJ247" s="118"/>
      <c r="AK247" s="118"/>
      <c r="AL247" s="210" t="s">
        <v>188</v>
      </c>
      <c r="AM247" s="210" t="s">
        <v>54</v>
      </c>
      <c r="AN247" s="211">
        <v>3.6</v>
      </c>
      <c r="AO247" s="118"/>
    </row>
    <row r="248" spans="1:42" s="102" customFormat="1" ht="20.100000000000001" customHeight="1" x14ac:dyDescent="0.25">
      <c r="A248" s="75">
        <v>1</v>
      </c>
      <c r="B248" s="75" t="s">
        <v>264</v>
      </c>
      <c r="C248" s="209" t="s">
        <v>265</v>
      </c>
      <c r="D248" s="95" t="s">
        <v>29</v>
      </c>
      <c r="E248" s="135" t="s">
        <v>40</v>
      </c>
      <c r="F248" s="135">
        <v>57</v>
      </c>
      <c r="G248" s="135">
        <v>10</v>
      </c>
      <c r="H248" s="100"/>
      <c r="I248" s="100"/>
      <c r="J248" s="100"/>
      <c r="K248" s="100"/>
      <c r="L248" s="100"/>
      <c r="M248" s="100"/>
      <c r="N248" s="100"/>
      <c r="O248" s="100"/>
      <c r="P248" s="111"/>
      <c r="Q248" s="111"/>
      <c r="R248" s="111"/>
      <c r="S248" s="111"/>
      <c r="T248" s="76"/>
      <c r="U248" s="76"/>
      <c r="V248" s="76">
        <v>31</v>
      </c>
      <c r="W248" s="98">
        <f>SUM(T248:V248)</f>
        <v>31</v>
      </c>
      <c r="X248" s="98"/>
      <c r="Y248" s="98"/>
      <c r="Z248" s="98"/>
      <c r="AA248" s="98"/>
      <c r="AB248" s="82">
        <f t="shared" ref="AB248:AD249" si="94">P248+T248</f>
        <v>0</v>
      </c>
      <c r="AC248" s="82">
        <f t="shared" si="94"/>
        <v>0</v>
      </c>
      <c r="AD248" s="83">
        <f t="shared" si="94"/>
        <v>31</v>
      </c>
      <c r="AE248" s="84">
        <f>AB248+AC248+AD248</f>
        <v>31</v>
      </c>
      <c r="AF248" s="99">
        <f>AE248/AM248*AL248/1000</f>
        <v>0.13175000000000001</v>
      </c>
      <c r="AG248" s="99">
        <f>AE248*AN248/1000</f>
        <v>8.0600000000000005E-2</v>
      </c>
      <c r="AH248" s="76"/>
      <c r="AI248" s="76"/>
      <c r="AJ248" s="76"/>
      <c r="AK248" s="76"/>
      <c r="AL248" s="151" t="s">
        <v>102</v>
      </c>
      <c r="AM248" s="151" t="s">
        <v>54</v>
      </c>
      <c r="AN248" s="176">
        <v>2.6</v>
      </c>
      <c r="AO248" s="76"/>
    </row>
    <row r="249" spans="1:42" s="102" customFormat="1" ht="20.100000000000001" customHeight="1" x14ac:dyDescent="0.25">
      <c r="A249" s="75">
        <v>2</v>
      </c>
      <c r="B249" s="75" t="s">
        <v>264</v>
      </c>
      <c r="C249" s="209" t="s">
        <v>265</v>
      </c>
      <c r="D249" s="95" t="s">
        <v>29</v>
      </c>
      <c r="E249" s="135" t="s">
        <v>130</v>
      </c>
      <c r="F249" s="135" t="s">
        <v>130</v>
      </c>
      <c r="G249" s="135">
        <v>10</v>
      </c>
      <c r="H249" s="100"/>
      <c r="I249" s="100"/>
      <c r="J249" s="100"/>
      <c r="K249" s="100"/>
      <c r="L249" s="100"/>
      <c r="M249" s="100"/>
      <c r="N249" s="100"/>
      <c r="O249" s="100"/>
      <c r="P249" s="111"/>
      <c r="Q249" s="111"/>
      <c r="R249" s="111"/>
      <c r="S249" s="111"/>
      <c r="T249" s="76"/>
      <c r="U249" s="76"/>
      <c r="V249" s="76">
        <v>28</v>
      </c>
      <c r="W249" s="98">
        <f>SUM(T249:V249)</f>
        <v>28</v>
      </c>
      <c r="X249" s="98"/>
      <c r="Y249" s="98"/>
      <c r="Z249" s="98"/>
      <c r="AA249" s="98"/>
      <c r="AB249" s="82">
        <f t="shared" si="94"/>
        <v>0</v>
      </c>
      <c r="AC249" s="82">
        <f t="shared" si="94"/>
        <v>0</v>
      </c>
      <c r="AD249" s="83">
        <f t="shared" si="94"/>
        <v>28</v>
      </c>
      <c r="AE249" s="84">
        <f>AB249+AC249+AD249</f>
        <v>28</v>
      </c>
      <c r="AF249" s="99">
        <f>AE249/AM249*AL249/1000</f>
        <v>0.11899999999999999</v>
      </c>
      <c r="AG249" s="99">
        <f>AE249*AN249/1000</f>
        <v>7.2800000000000004E-2</v>
      </c>
      <c r="AH249" s="76"/>
      <c r="AI249" s="76"/>
      <c r="AJ249" s="76"/>
      <c r="AK249" s="76"/>
      <c r="AL249" s="151" t="s">
        <v>102</v>
      </c>
      <c r="AM249" s="151" t="s">
        <v>54</v>
      </c>
      <c r="AN249" s="176">
        <v>2.6</v>
      </c>
      <c r="AO249" s="76"/>
    </row>
    <row r="250" spans="1:42" s="102" customFormat="1" ht="20.100000000000001" customHeight="1" x14ac:dyDescent="0.25">
      <c r="A250" s="112"/>
      <c r="B250" s="113"/>
      <c r="C250" s="114" t="s">
        <v>96</v>
      </c>
      <c r="D250" s="115"/>
      <c r="E250" s="115"/>
      <c r="F250" s="115"/>
      <c r="G250" s="115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18"/>
      <c r="U250" s="118"/>
      <c r="V250" s="116">
        <f>SUM(V248:V249)</f>
        <v>59</v>
      </c>
      <c r="W250" s="116">
        <f t="shared" ref="W250:AE250" si="95">SUM(W248:W249)</f>
        <v>59</v>
      </c>
      <c r="X250" s="116"/>
      <c r="Y250" s="116"/>
      <c r="Z250" s="116"/>
      <c r="AA250" s="116"/>
      <c r="AB250" s="116">
        <f t="shared" si="95"/>
        <v>0</v>
      </c>
      <c r="AC250" s="116">
        <f t="shared" si="95"/>
        <v>0</v>
      </c>
      <c r="AD250" s="116">
        <f t="shared" si="95"/>
        <v>59</v>
      </c>
      <c r="AE250" s="116">
        <f t="shared" si="95"/>
        <v>59</v>
      </c>
      <c r="AF250" s="132">
        <f>SUM(AF248:AF249)</f>
        <v>0.25075000000000003</v>
      </c>
      <c r="AG250" s="132">
        <f>SUM(AG248:AG249)</f>
        <v>0.15340000000000001</v>
      </c>
      <c r="AH250" s="118"/>
      <c r="AI250" s="118"/>
      <c r="AJ250" s="118"/>
      <c r="AK250" s="118"/>
      <c r="AL250" s="210" t="s">
        <v>102</v>
      </c>
      <c r="AM250" s="210" t="s">
        <v>54</v>
      </c>
      <c r="AN250" s="211">
        <v>2.6</v>
      </c>
      <c r="AO250" s="118"/>
    </row>
    <row r="251" spans="1:42" s="102" customFormat="1" ht="20.100000000000001" customHeight="1" x14ac:dyDescent="0.25">
      <c r="A251" s="75">
        <v>1</v>
      </c>
      <c r="B251" s="212" t="s">
        <v>266</v>
      </c>
      <c r="C251" s="209" t="s">
        <v>267</v>
      </c>
      <c r="D251" s="95" t="s">
        <v>29</v>
      </c>
      <c r="E251" s="136" t="s">
        <v>133</v>
      </c>
      <c r="F251" s="128">
        <v>75</v>
      </c>
      <c r="G251" s="128">
        <v>10</v>
      </c>
      <c r="H251" s="205"/>
      <c r="I251" s="205"/>
      <c r="J251" s="205"/>
      <c r="K251" s="205"/>
      <c r="L251" s="205"/>
      <c r="M251" s="205"/>
      <c r="N251" s="205"/>
      <c r="O251" s="205"/>
      <c r="P251" s="111"/>
      <c r="Q251" s="111"/>
      <c r="R251" s="111"/>
      <c r="S251" s="111"/>
      <c r="T251" s="76"/>
      <c r="U251" s="76"/>
      <c r="V251" s="77"/>
      <c r="W251" s="77"/>
      <c r="X251" s="76">
        <v>300</v>
      </c>
      <c r="Y251" s="77"/>
      <c r="Z251" s="77"/>
      <c r="AA251" s="98">
        <f>SUM(X251:Z251)</f>
        <v>300</v>
      </c>
      <c r="AB251" s="82">
        <f t="shared" ref="AB251:AD252" si="96">P251+T251+X251</f>
        <v>300</v>
      </c>
      <c r="AC251" s="82">
        <f t="shared" si="96"/>
        <v>0</v>
      </c>
      <c r="AD251" s="82">
        <f t="shared" si="96"/>
        <v>0</v>
      </c>
      <c r="AE251" s="84">
        <f>AB251+AC251+AD251</f>
        <v>300</v>
      </c>
      <c r="AF251" s="99">
        <f>AE251/AM251*AL251/1000</f>
        <v>8.9999999999999993E-3</v>
      </c>
      <c r="AG251" s="99">
        <f>AE251*AN251/1000</f>
        <v>3.8999999999999998E-3</v>
      </c>
      <c r="AH251" s="76"/>
      <c r="AI251" s="76"/>
      <c r="AJ251" s="76"/>
      <c r="AK251" s="76"/>
      <c r="AL251" s="100">
        <v>27</v>
      </c>
      <c r="AM251" s="100">
        <v>900</v>
      </c>
      <c r="AN251" s="101">
        <v>1.2999999999999999E-2</v>
      </c>
      <c r="AO251" s="76"/>
      <c r="AP251" s="104"/>
    </row>
    <row r="252" spans="1:42" s="102" customFormat="1" ht="20.100000000000001" customHeight="1" x14ac:dyDescent="0.25">
      <c r="A252" s="75">
        <v>2</v>
      </c>
      <c r="B252" s="212" t="s">
        <v>266</v>
      </c>
      <c r="C252" s="209" t="s">
        <v>267</v>
      </c>
      <c r="D252" s="95" t="s">
        <v>29</v>
      </c>
      <c r="E252" s="95" t="s">
        <v>191</v>
      </c>
      <c r="F252" s="75">
        <v>74</v>
      </c>
      <c r="G252" s="75">
        <v>10</v>
      </c>
      <c r="H252" s="76"/>
      <c r="I252" s="76"/>
      <c r="J252" s="76"/>
      <c r="K252" s="76"/>
      <c r="L252" s="76"/>
      <c r="M252" s="76"/>
      <c r="N252" s="76"/>
      <c r="O252" s="76"/>
      <c r="P252" s="111"/>
      <c r="Q252" s="111"/>
      <c r="R252" s="111"/>
      <c r="S252" s="111"/>
      <c r="T252" s="76"/>
      <c r="U252" s="98">
        <v>2067</v>
      </c>
      <c r="V252" s="77"/>
      <c r="W252" s="98">
        <f>SUM(T252:V252)</f>
        <v>2067</v>
      </c>
      <c r="X252" s="77"/>
      <c r="Y252" s="77"/>
      <c r="Z252" s="77"/>
      <c r="AA252" s="77"/>
      <c r="AB252" s="82">
        <f t="shared" si="96"/>
        <v>0</v>
      </c>
      <c r="AC252" s="82">
        <f t="shared" si="96"/>
        <v>2067</v>
      </c>
      <c r="AD252" s="82">
        <f t="shared" si="96"/>
        <v>0</v>
      </c>
      <c r="AE252" s="84">
        <f>AB252+AC252+AD252</f>
        <v>2067</v>
      </c>
      <c r="AF252" s="99">
        <f>AE252/AM252*AL252/1000</f>
        <v>6.2010000000000003E-2</v>
      </c>
      <c r="AG252" s="99">
        <f>AE252*AN252/1000</f>
        <v>2.6870999999999999E-2</v>
      </c>
      <c r="AH252" s="76"/>
      <c r="AI252" s="76"/>
      <c r="AJ252" s="76"/>
      <c r="AK252" s="76"/>
      <c r="AL252" s="100">
        <v>27</v>
      </c>
      <c r="AM252" s="100">
        <v>900</v>
      </c>
      <c r="AN252" s="101">
        <v>1.2999999999999999E-2</v>
      </c>
      <c r="AO252" s="76"/>
    </row>
    <row r="253" spans="1:42" s="102" customFormat="1" ht="20.100000000000001" customHeight="1" x14ac:dyDescent="0.25">
      <c r="A253" s="112"/>
      <c r="B253" s="113"/>
      <c r="C253" s="114" t="s">
        <v>96</v>
      </c>
      <c r="D253" s="115"/>
      <c r="E253" s="115"/>
      <c r="F253" s="115"/>
      <c r="G253" s="115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18"/>
      <c r="U253" s="116">
        <f>SUM(U251:U252)</f>
        <v>2067</v>
      </c>
      <c r="V253" s="116"/>
      <c r="W253" s="116">
        <f t="shared" ref="W253:AE253" si="97">SUM(W251:W252)</f>
        <v>2067</v>
      </c>
      <c r="X253" s="116">
        <f>SUM(X251:X252)</f>
        <v>300</v>
      </c>
      <c r="Y253" s="116"/>
      <c r="Z253" s="116"/>
      <c r="AA253" s="116">
        <f>SUM(AA251:AA252)</f>
        <v>300</v>
      </c>
      <c r="AB253" s="116">
        <f t="shared" si="97"/>
        <v>300</v>
      </c>
      <c r="AC253" s="116">
        <f t="shared" si="97"/>
        <v>2067</v>
      </c>
      <c r="AD253" s="116">
        <f t="shared" si="97"/>
        <v>0</v>
      </c>
      <c r="AE253" s="116">
        <f t="shared" si="97"/>
        <v>2367</v>
      </c>
      <c r="AF253" s="132">
        <f>SUM(AF251:AF252)</f>
        <v>7.1010000000000004E-2</v>
      </c>
      <c r="AG253" s="132">
        <f>SUM(AG251:AG252)</f>
        <v>3.0771E-2</v>
      </c>
      <c r="AH253" s="118"/>
      <c r="AI253" s="118"/>
      <c r="AJ253" s="118"/>
      <c r="AK253" s="118"/>
      <c r="AL253" s="119">
        <v>27</v>
      </c>
      <c r="AM253" s="119">
        <v>900</v>
      </c>
      <c r="AN253" s="137">
        <v>1.2999999999999999E-2</v>
      </c>
      <c r="AO253" s="118"/>
    </row>
    <row r="254" spans="1:42" s="102" customFormat="1" ht="20.100000000000001" customHeight="1" x14ac:dyDescent="0.3">
      <c r="A254" s="75">
        <v>1</v>
      </c>
      <c r="B254" s="75" t="s">
        <v>268</v>
      </c>
      <c r="C254" s="213" t="s">
        <v>269</v>
      </c>
      <c r="D254" s="214" t="s">
        <v>33</v>
      </c>
      <c r="E254" s="215">
        <v>0</v>
      </c>
      <c r="F254" s="215">
        <v>0</v>
      </c>
      <c r="G254" s="215">
        <v>0</v>
      </c>
      <c r="H254" s="216"/>
      <c r="I254" s="216"/>
      <c r="J254" s="216"/>
      <c r="K254" s="216"/>
      <c r="L254" s="216"/>
      <c r="M254" s="216"/>
      <c r="N254" s="216"/>
      <c r="O254" s="216"/>
      <c r="P254" s="111"/>
      <c r="Q254" s="111"/>
      <c r="R254" s="111"/>
      <c r="S254" s="111"/>
      <c r="T254" s="76"/>
      <c r="U254" s="76"/>
      <c r="V254" s="77"/>
      <c r="W254" s="77"/>
      <c r="X254" s="76">
        <v>2</v>
      </c>
      <c r="Y254" s="77"/>
      <c r="Z254" s="77"/>
      <c r="AA254" s="98">
        <f>SUM(X254:Z254)</f>
        <v>2</v>
      </c>
      <c r="AB254" s="82">
        <f>P254+T254+X254</f>
        <v>2</v>
      </c>
      <c r="AC254" s="82">
        <f>Q254+U254+Y254</f>
        <v>0</v>
      </c>
      <c r="AD254" s="82">
        <f>R254+V254+Z254</f>
        <v>0</v>
      </c>
      <c r="AE254" s="84">
        <f>AB254+AC254+AD254</f>
        <v>2</v>
      </c>
      <c r="AF254" s="217">
        <f>AE254/AM254*AL254/1000</f>
        <v>3.8888888888888891E-5</v>
      </c>
      <c r="AG254" s="99">
        <f>AE254*AN254/1000</f>
        <v>1.94E-4</v>
      </c>
      <c r="AH254" s="76"/>
      <c r="AI254" s="76"/>
      <c r="AJ254" s="76"/>
      <c r="AK254" s="76"/>
      <c r="AL254" s="218">
        <v>14</v>
      </c>
      <c r="AM254" s="218">
        <v>720</v>
      </c>
      <c r="AN254" s="219">
        <v>9.7000000000000003E-2</v>
      </c>
      <c r="AO254" s="76"/>
    </row>
    <row r="255" spans="1:42" s="102" customFormat="1" ht="20.100000000000001" customHeight="1" x14ac:dyDescent="0.25">
      <c r="A255" s="112"/>
      <c r="B255" s="113"/>
      <c r="C255" s="114" t="s">
        <v>96</v>
      </c>
      <c r="D255" s="115"/>
      <c r="E255" s="115"/>
      <c r="F255" s="115"/>
      <c r="G255" s="115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18"/>
      <c r="U255" s="118"/>
      <c r="V255" s="116"/>
      <c r="W255" s="116"/>
      <c r="X255" s="116">
        <f>SUM(X254)</f>
        <v>2</v>
      </c>
      <c r="Y255" s="116"/>
      <c r="Z255" s="116"/>
      <c r="AA255" s="116">
        <f t="shared" ref="AA255:AG255" si="98">SUM(AA254)</f>
        <v>2</v>
      </c>
      <c r="AB255" s="116">
        <f t="shared" si="98"/>
        <v>2</v>
      </c>
      <c r="AC255" s="116">
        <f t="shared" si="98"/>
        <v>0</v>
      </c>
      <c r="AD255" s="116">
        <f t="shared" si="98"/>
        <v>0</v>
      </c>
      <c r="AE255" s="116">
        <f t="shared" si="98"/>
        <v>2</v>
      </c>
      <c r="AF255" s="220">
        <f>SUM(AF254)</f>
        <v>3.8888888888888891E-5</v>
      </c>
      <c r="AG255" s="132">
        <f t="shared" si="98"/>
        <v>1.94E-4</v>
      </c>
      <c r="AH255" s="118"/>
      <c r="AI255" s="118"/>
      <c r="AJ255" s="118"/>
      <c r="AK255" s="118"/>
      <c r="AL255" s="221">
        <v>14</v>
      </c>
      <c r="AM255" s="221">
        <v>720</v>
      </c>
      <c r="AN255" s="222">
        <v>9.7000000000000003E-2</v>
      </c>
      <c r="AO255" s="118"/>
    </row>
    <row r="256" spans="1:42" s="102" customFormat="1" ht="20.100000000000001" customHeight="1" x14ac:dyDescent="0.25">
      <c r="A256" s="75">
        <v>1</v>
      </c>
      <c r="B256" s="75" t="s">
        <v>270</v>
      </c>
      <c r="C256" s="223" t="s">
        <v>271</v>
      </c>
      <c r="D256" s="95" t="s">
        <v>29</v>
      </c>
      <c r="E256" s="75">
        <v>0</v>
      </c>
      <c r="F256" s="75">
        <v>0</v>
      </c>
      <c r="G256" s="75">
        <v>0</v>
      </c>
      <c r="H256" s="76"/>
      <c r="I256" s="76"/>
      <c r="J256" s="76"/>
      <c r="K256" s="76"/>
      <c r="L256" s="76"/>
      <c r="M256" s="76"/>
      <c r="N256" s="76"/>
      <c r="O256" s="76"/>
      <c r="P256" s="111"/>
      <c r="Q256" s="111"/>
      <c r="R256" s="111"/>
      <c r="S256" s="111"/>
      <c r="T256" s="76"/>
      <c r="U256" s="76"/>
      <c r="V256" s="77"/>
      <c r="W256" s="77"/>
      <c r="X256" s="76">
        <v>8</v>
      </c>
      <c r="Y256" s="77"/>
      <c r="Z256" s="77"/>
      <c r="AA256" s="98">
        <f>SUM(X256:Z256)</f>
        <v>8</v>
      </c>
      <c r="AB256" s="82">
        <f>P256+T256+X256</f>
        <v>8</v>
      </c>
      <c r="AC256" s="82">
        <f>Q256+U256+Y256</f>
        <v>0</v>
      </c>
      <c r="AD256" s="82">
        <f>R256+V256+Z256</f>
        <v>0</v>
      </c>
      <c r="AE256" s="84">
        <f>AB256+AC256+AD256</f>
        <v>8</v>
      </c>
      <c r="AF256" s="99">
        <f>AE256/AM256*AL256/1000</f>
        <v>1.5E-3</v>
      </c>
      <c r="AG256" s="99">
        <f>AE256*AN256/1000</f>
        <v>3.28E-4</v>
      </c>
      <c r="AH256" s="76"/>
      <c r="AI256" s="76"/>
      <c r="AJ256" s="76"/>
      <c r="AK256" s="76"/>
      <c r="AL256" s="100">
        <v>15</v>
      </c>
      <c r="AM256" s="100">
        <v>80</v>
      </c>
      <c r="AN256" s="101">
        <v>4.1000000000000002E-2</v>
      </c>
      <c r="AO256" s="76"/>
    </row>
    <row r="257" spans="1:42" s="102" customFormat="1" ht="20.100000000000001" customHeight="1" x14ac:dyDescent="0.25">
      <c r="A257" s="112"/>
      <c r="B257" s="113"/>
      <c r="C257" s="114" t="s">
        <v>96</v>
      </c>
      <c r="D257" s="115"/>
      <c r="E257" s="115"/>
      <c r="F257" s="115"/>
      <c r="G257" s="115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18"/>
      <c r="U257" s="118"/>
      <c r="V257" s="116"/>
      <c r="W257" s="116"/>
      <c r="X257" s="116">
        <f>SUM(X256)</f>
        <v>8</v>
      </c>
      <c r="Y257" s="116"/>
      <c r="Z257" s="116"/>
      <c r="AA257" s="116">
        <f t="shared" ref="AA257:AG257" si="99">SUM(AA256)</f>
        <v>8</v>
      </c>
      <c r="AB257" s="116">
        <f t="shared" si="99"/>
        <v>8</v>
      </c>
      <c r="AC257" s="116">
        <f t="shared" si="99"/>
        <v>0</v>
      </c>
      <c r="AD257" s="116">
        <f t="shared" si="99"/>
        <v>0</v>
      </c>
      <c r="AE257" s="116">
        <f t="shared" si="99"/>
        <v>8</v>
      </c>
      <c r="AF257" s="132">
        <f t="shared" si="99"/>
        <v>1.5E-3</v>
      </c>
      <c r="AG257" s="132">
        <f t="shared" si="99"/>
        <v>3.28E-4</v>
      </c>
      <c r="AH257" s="118"/>
      <c r="AI257" s="118"/>
      <c r="AJ257" s="118"/>
      <c r="AK257" s="118"/>
      <c r="AL257" s="119">
        <v>15</v>
      </c>
      <c r="AM257" s="119">
        <v>80</v>
      </c>
      <c r="AN257" s="137">
        <v>4.1000000000000002E-2</v>
      </c>
      <c r="AO257" s="118"/>
    </row>
    <row r="258" spans="1:42" s="102" customFormat="1" ht="20.100000000000001" customHeight="1" x14ac:dyDescent="0.3">
      <c r="A258" s="75">
        <v>1</v>
      </c>
      <c r="B258" s="75" t="s">
        <v>270</v>
      </c>
      <c r="C258" s="209" t="s">
        <v>272</v>
      </c>
      <c r="D258" s="224" t="s">
        <v>29</v>
      </c>
      <c r="E258" s="128">
        <v>10</v>
      </c>
      <c r="F258" s="128">
        <v>78</v>
      </c>
      <c r="G258" s="128">
        <v>676</v>
      </c>
      <c r="H258" s="205"/>
      <c r="I258" s="205"/>
      <c r="J258" s="205"/>
      <c r="K258" s="205"/>
      <c r="L258" s="205"/>
      <c r="M258" s="205"/>
      <c r="N258" s="205"/>
      <c r="O258" s="205"/>
      <c r="P258" s="111"/>
      <c r="Q258" s="111"/>
      <c r="R258" s="111"/>
      <c r="S258" s="111"/>
      <c r="T258" s="76"/>
      <c r="U258" s="77"/>
      <c r="V258" s="77"/>
      <c r="W258" s="77"/>
      <c r="X258" s="76">
        <v>2179</v>
      </c>
      <c r="Y258" s="77"/>
      <c r="Z258" s="77"/>
      <c r="AA258" s="77"/>
      <c r="AB258" s="82">
        <f>P258+T258+X258</f>
        <v>2179</v>
      </c>
      <c r="AC258" s="82">
        <f>Q258+U258+Y258</f>
        <v>0</v>
      </c>
      <c r="AD258" s="82">
        <f>R258+V258+Z258</f>
        <v>0</v>
      </c>
      <c r="AE258" s="84">
        <f>AB258+AC258+AD258</f>
        <v>2179</v>
      </c>
      <c r="AF258" s="99">
        <f>AE258/AM258*AL258/1000</f>
        <v>3.0215466666666666</v>
      </c>
      <c r="AG258" s="99">
        <f>AE258*AN258/1000</f>
        <v>0.10895000000000001</v>
      </c>
      <c r="AH258" s="76"/>
      <c r="AI258" s="76"/>
      <c r="AJ258" s="76"/>
      <c r="AK258" s="76"/>
      <c r="AL258" s="225">
        <v>26</v>
      </c>
      <c r="AM258" s="226">
        <v>18.75</v>
      </c>
      <c r="AN258" s="227">
        <v>0.05</v>
      </c>
      <c r="AO258" s="76"/>
      <c r="AP258" s="104"/>
    </row>
    <row r="259" spans="1:42" s="102" customFormat="1" ht="20.100000000000001" customHeight="1" x14ac:dyDescent="0.25">
      <c r="A259" s="112"/>
      <c r="B259" s="113"/>
      <c r="C259" s="114" t="s">
        <v>96</v>
      </c>
      <c r="D259" s="115"/>
      <c r="E259" s="115"/>
      <c r="F259" s="115"/>
      <c r="G259" s="115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18"/>
      <c r="U259" s="116"/>
      <c r="V259" s="116"/>
      <c r="W259" s="116"/>
      <c r="X259" s="116">
        <f>SUM(X258)</f>
        <v>2179</v>
      </c>
      <c r="Y259" s="116"/>
      <c r="Z259" s="116"/>
      <c r="AA259" s="116"/>
      <c r="AB259" s="116">
        <f t="shared" ref="AB259:AG259" si="100">SUM(AB258)</f>
        <v>2179</v>
      </c>
      <c r="AC259" s="116">
        <f t="shared" si="100"/>
        <v>0</v>
      </c>
      <c r="AD259" s="116">
        <f t="shared" si="100"/>
        <v>0</v>
      </c>
      <c r="AE259" s="116">
        <f t="shared" si="100"/>
        <v>2179</v>
      </c>
      <c r="AF259" s="132">
        <f t="shared" si="100"/>
        <v>3.0215466666666666</v>
      </c>
      <c r="AG259" s="132">
        <f t="shared" si="100"/>
        <v>0.10895000000000001</v>
      </c>
      <c r="AH259" s="118"/>
      <c r="AI259" s="118"/>
      <c r="AJ259" s="118"/>
      <c r="AK259" s="118"/>
      <c r="AL259" s="171">
        <v>26</v>
      </c>
      <c r="AM259" s="177">
        <v>18.75</v>
      </c>
      <c r="AN259" s="178">
        <v>0.05</v>
      </c>
      <c r="AO259" s="118"/>
    </row>
    <row r="260" spans="1:42" s="102" customFormat="1" ht="20.100000000000001" customHeight="1" x14ac:dyDescent="0.3">
      <c r="A260" s="75">
        <v>1</v>
      </c>
      <c r="B260" s="75" t="s">
        <v>270</v>
      </c>
      <c r="C260" s="138" t="s">
        <v>273</v>
      </c>
      <c r="D260" s="228" t="s">
        <v>29</v>
      </c>
      <c r="E260" s="136" t="s">
        <v>59</v>
      </c>
      <c r="F260" s="136" t="s">
        <v>249</v>
      </c>
      <c r="G260" s="136" t="s">
        <v>263</v>
      </c>
      <c r="H260" s="111"/>
      <c r="I260" s="111"/>
      <c r="J260" s="77"/>
      <c r="K260" s="77"/>
      <c r="L260" s="111"/>
      <c r="M260" s="111"/>
      <c r="N260" s="111"/>
      <c r="O260" s="111"/>
      <c r="P260" s="76">
        <v>92</v>
      </c>
      <c r="Q260" s="111"/>
      <c r="R260" s="111"/>
      <c r="S260" s="111"/>
      <c r="T260" s="76"/>
      <c r="U260" s="76"/>
      <c r="V260" s="77"/>
      <c r="W260" s="77"/>
      <c r="X260" s="77"/>
      <c r="Y260" s="77"/>
      <c r="Z260" s="77"/>
      <c r="AA260" s="77"/>
      <c r="AB260" s="82">
        <f>L260+H260+X260+P260+T260</f>
        <v>92</v>
      </c>
      <c r="AC260" s="82">
        <f>M260+I260+Y260+Q260+U260</f>
        <v>0</v>
      </c>
      <c r="AD260" s="82">
        <f>N260+J260+Z260+R260+V260</f>
        <v>0</v>
      </c>
      <c r="AE260" s="84">
        <f>AB260+AC260+AD260</f>
        <v>92</v>
      </c>
      <c r="AF260" s="99">
        <f>AE260/AM260*AL260/1000</f>
        <v>0.74750000000000005</v>
      </c>
      <c r="AG260" s="99">
        <f>AE260*AN260/1000</f>
        <v>0.64400000000000002</v>
      </c>
      <c r="AH260" s="76"/>
      <c r="AI260" s="76"/>
      <c r="AJ260" s="76"/>
      <c r="AK260" s="76"/>
      <c r="AL260" s="151">
        <v>16.25</v>
      </c>
      <c r="AM260" s="151" t="s">
        <v>190</v>
      </c>
      <c r="AN260" s="141" t="s">
        <v>87</v>
      </c>
      <c r="AO260" s="76"/>
    </row>
    <row r="261" spans="1:42" s="102" customFormat="1" ht="20.100000000000001" customHeight="1" x14ac:dyDescent="0.25">
      <c r="A261" s="112"/>
      <c r="B261" s="113"/>
      <c r="C261" s="114" t="s">
        <v>96</v>
      </c>
      <c r="D261" s="115"/>
      <c r="E261" s="115"/>
      <c r="F261" s="115"/>
      <c r="G261" s="115"/>
      <c r="H261" s="139"/>
      <c r="I261" s="139"/>
      <c r="J261" s="139"/>
      <c r="K261" s="139"/>
      <c r="L261" s="139"/>
      <c r="M261" s="139"/>
      <c r="N261" s="139"/>
      <c r="O261" s="139"/>
      <c r="P261" s="116">
        <f>SUM(P260)</f>
        <v>92</v>
      </c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>
        <f t="shared" ref="AB261:AG261" si="101">SUM(AB260)</f>
        <v>92</v>
      </c>
      <c r="AC261" s="116">
        <f t="shared" si="101"/>
        <v>0</v>
      </c>
      <c r="AD261" s="116">
        <f t="shared" si="101"/>
        <v>0</v>
      </c>
      <c r="AE261" s="126">
        <f t="shared" si="101"/>
        <v>92</v>
      </c>
      <c r="AF261" s="132">
        <f t="shared" si="101"/>
        <v>0.74750000000000005</v>
      </c>
      <c r="AG261" s="132">
        <f t="shared" si="101"/>
        <v>0.64400000000000002</v>
      </c>
      <c r="AH261" s="118"/>
      <c r="AI261" s="118"/>
      <c r="AJ261" s="118"/>
      <c r="AK261" s="118"/>
      <c r="AL261" s="229">
        <f>SUM(AL260)</f>
        <v>16.25</v>
      </c>
      <c r="AM261" s="132" t="str">
        <f>AM260</f>
        <v>2</v>
      </c>
      <c r="AN261" s="140" t="str">
        <f>AN260</f>
        <v>7</v>
      </c>
      <c r="AO261" s="118"/>
    </row>
    <row r="262" spans="1:42" s="102" customFormat="1" ht="20.100000000000001" customHeight="1" x14ac:dyDescent="0.25">
      <c r="A262" s="75">
        <v>1</v>
      </c>
      <c r="B262" s="134" t="s">
        <v>274</v>
      </c>
      <c r="C262" s="230" t="s">
        <v>275</v>
      </c>
      <c r="D262" s="95" t="s">
        <v>29</v>
      </c>
      <c r="E262" s="134" t="s">
        <v>197</v>
      </c>
      <c r="F262" s="135">
        <v>88</v>
      </c>
      <c r="G262" s="135">
        <v>10</v>
      </c>
      <c r="H262" s="100"/>
      <c r="I262" s="100"/>
      <c r="J262" s="100"/>
      <c r="K262" s="100"/>
      <c r="L262" s="100"/>
      <c r="M262" s="100"/>
      <c r="N262" s="100"/>
      <c r="O262" s="100"/>
      <c r="P262" s="111"/>
      <c r="Q262" s="111"/>
      <c r="R262" s="111"/>
      <c r="S262" s="111"/>
      <c r="T262" s="100"/>
      <c r="U262" s="151">
        <v>24</v>
      </c>
      <c r="V262" s="77"/>
      <c r="W262" s="98">
        <f t="shared" ref="W262:W315" si="102">SUM(T262:V262)</f>
        <v>24</v>
      </c>
      <c r="X262" s="77"/>
      <c r="Y262" s="77"/>
      <c r="Z262" s="77"/>
      <c r="AA262" s="77"/>
      <c r="AB262" s="82">
        <f t="shared" ref="AB262:AD293" si="103">P262+T262</f>
        <v>0</v>
      </c>
      <c r="AC262" s="82">
        <f t="shared" si="103"/>
        <v>24</v>
      </c>
      <c r="AD262" s="83">
        <f t="shared" si="103"/>
        <v>0</v>
      </c>
      <c r="AE262" s="84">
        <f t="shared" ref="AE262:AE315" si="104">AB262+AC262+AD262</f>
        <v>24</v>
      </c>
      <c r="AF262" s="99">
        <f t="shared" ref="AF262:AF315" si="105">AE262/AM262*AL262/1000</f>
        <v>2E-3</v>
      </c>
      <c r="AG262" s="99">
        <f t="shared" ref="AG262:AG315" si="106">AE262*AN262/1000</f>
        <v>1.9680000000000001E-3</v>
      </c>
      <c r="AH262" s="76"/>
      <c r="AI262" s="76"/>
      <c r="AJ262" s="76"/>
      <c r="AK262" s="100"/>
      <c r="AL262" s="151" t="s">
        <v>233</v>
      </c>
      <c r="AM262" s="151" t="s">
        <v>276</v>
      </c>
      <c r="AN262" s="141">
        <v>8.2000000000000003E-2</v>
      </c>
      <c r="AO262" s="76"/>
    </row>
    <row r="263" spans="1:42" s="102" customFormat="1" ht="20.100000000000001" customHeight="1" x14ac:dyDescent="0.25">
      <c r="A263" s="75">
        <v>2</v>
      </c>
      <c r="B263" s="134" t="s">
        <v>274</v>
      </c>
      <c r="C263" s="230" t="s">
        <v>275</v>
      </c>
      <c r="D263" s="95" t="s">
        <v>29</v>
      </c>
      <c r="E263" s="134" t="s">
        <v>188</v>
      </c>
      <c r="F263" s="135">
        <v>88</v>
      </c>
      <c r="G263" s="135">
        <v>10</v>
      </c>
      <c r="H263" s="100"/>
      <c r="I263" s="100"/>
      <c r="J263" s="100"/>
      <c r="K263" s="100"/>
      <c r="L263" s="100"/>
      <c r="M263" s="100"/>
      <c r="N263" s="100"/>
      <c r="O263" s="100"/>
      <c r="P263" s="111"/>
      <c r="Q263" s="111"/>
      <c r="R263" s="111"/>
      <c r="S263" s="111"/>
      <c r="T263" s="100"/>
      <c r="U263" s="151">
        <v>54</v>
      </c>
      <c r="V263" s="77"/>
      <c r="W263" s="98">
        <f t="shared" si="102"/>
        <v>54</v>
      </c>
      <c r="X263" s="77"/>
      <c r="Y263" s="77"/>
      <c r="Z263" s="77"/>
      <c r="AA263" s="77"/>
      <c r="AB263" s="82">
        <f t="shared" si="103"/>
        <v>0</v>
      </c>
      <c r="AC263" s="82">
        <f t="shared" si="103"/>
        <v>54</v>
      </c>
      <c r="AD263" s="83">
        <f t="shared" si="103"/>
        <v>0</v>
      </c>
      <c r="AE263" s="84">
        <f t="shared" si="104"/>
        <v>54</v>
      </c>
      <c r="AF263" s="99">
        <f t="shared" si="105"/>
        <v>4.4999999999999997E-3</v>
      </c>
      <c r="AG263" s="99">
        <f t="shared" si="106"/>
        <v>4.4279999999999996E-3</v>
      </c>
      <c r="AH263" s="76"/>
      <c r="AI263" s="76"/>
      <c r="AJ263" s="76"/>
      <c r="AK263" s="100"/>
      <c r="AL263" s="151" t="s">
        <v>233</v>
      </c>
      <c r="AM263" s="151" t="s">
        <v>276</v>
      </c>
      <c r="AN263" s="141">
        <v>8.2000000000000003E-2</v>
      </c>
      <c r="AO263" s="76"/>
    </row>
    <row r="264" spans="1:42" s="102" customFormat="1" ht="20.100000000000001" customHeight="1" x14ac:dyDescent="0.25">
      <c r="A264" s="75">
        <v>3</v>
      </c>
      <c r="B264" s="134" t="s">
        <v>274</v>
      </c>
      <c r="C264" s="230" t="s">
        <v>275</v>
      </c>
      <c r="D264" s="95" t="s">
        <v>29</v>
      </c>
      <c r="E264" s="134" t="s">
        <v>189</v>
      </c>
      <c r="F264" s="135">
        <v>88</v>
      </c>
      <c r="G264" s="135">
        <v>10</v>
      </c>
      <c r="H264" s="100"/>
      <c r="I264" s="100"/>
      <c r="J264" s="100"/>
      <c r="K264" s="100"/>
      <c r="L264" s="100"/>
      <c r="M264" s="100"/>
      <c r="N264" s="100"/>
      <c r="O264" s="100"/>
      <c r="P264" s="111"/>
      <c r="Q264" s="111"/>
      <c r="R264" s="111"/>
      <c r="S264" s="111"/>
      <c r="T264" s="100"/>
      <c r="U264" s="151">
        <v>6</v>
      </c>
      <c r="V264" s="77"/>
      <c r="W264" s="98">
        <f t="shared" si="102"/>
        <v>6</v>
      </c>
      <c r="X264" s="77"/>
      <c r="Y264" s="77"/>
      <c r="Z264" s="77"/>
      <c r="AA264" s="77"/>
      <c r="AB264" s="82">
        <f t="shared" si="103"/>
        <v>0</v>
      </c>
      <c r="AC264" s="82">
        <f t="shared" si="103"/>
        <v>6</v>
      </c>
      <c r="AD264" s="83">
        <f t="shared" si="103"/>
        <v>0</v>
      </c>
      <c r="AE264" s="84">
        <f t="shared" si="104"/>
        <v>6</v>
      </c>
      <c r="AF264" s="99">
        <f t="shared" si="105"/>
        <v>5.0000000000000001E-4</v>
      </c>
      <c r="AG264" s="99">
        <f t="shared" si="106"/>
        <v>4.9200000000000003E-4</v>
      </c>
      <c r="AH264" s="76"/>
      <c r="AI264" s="76"/>
      <c r="AJ264" s="76"/>
      <c r="AK264" s="100"/>
      <c r="AL264" s="151" t="s">
        <v>233</v>
      </c>
      <c r="AM264" s="151" t="s">
        <v>276</v>
      </c>
      <c r="AN264" s="141">
        <v>8.2000000000000003E-2</v>
      </c>
      <c r="AO264" s="76"/>
    </row>
    <row r="265" spans="1:42" s="102" customFormat="1" ht="20.100000000000001" customHeight="1" x14ac:dyDescent="0.25">
      <c r="A265" s="75">
        <v>4</v>
      </c>
      <c r="B265" s="134" t="s">
        <v>274</v>
      </c>
      <c r="C265" s="230" t="s">
        <v>275</v>
      </c>
      <c r="D265" s="95" t="s">
        <v>29</v>
      </c>
      <c r="E265" s="134" t="s">
        <v>237</v>
      </c>
      <c r="F265" s="135">
        <v>87</v>
      </c>
      <c r="G265" s="135">
        <v>10</v>
      </c>
      <c r="H265" s="100"/>
      <c r="I265" s="100"/>
      <c r="J265" s="100"/>
      <c r="K265" s="100"/>
      <c r="L265" s="100"/>
      <c r="M265" s="100"/>
      <c r="N265" s="100"/>
      <c r="O265" s="100"/>
      <c r="P265" s="111"/>
      <c r="Q265" s="111"/>
      <c r="R265" s="111"/>
      <c r="S265" s="111"/>
      <c r="T265" s="151">
        <v>34</v>
      </c>
      <c r="U265" s="100"/>
      <c r="V265" s="77"/>
      <c r="W265" s="98">
        <f t="shared" si="102"/>
        <v>34</v>
      </c>
      <c r="X265" s="77"/>
      <c r="Y265" s="77"/>
      <c r="Z265" s="77"/>
      <c r="AA265" s="77"/>
      <c r="AB265" s="82">
        <f t="shared" si="103"/>
        <v>34</v>
      </c>
      <c r="AC265" s="82">
        <f t="shared" si="103"/>
        <v>0</v>
      </c>
      <c r="AD265" s="83">
        <f t="shared" si="103"/>
        <v>0</v>
      </c>
      <c r="AE265" s="84">
        <f t="shared" si="104"/>
        <v>34</v>
      </c>
      <c r="AF265" s="99">
        <f t="shared" si="105"/>
        <v>2.8333333333333335E-3</v>
      </c>
      <c r="AG265" s="99">
        <f t="shared" si="106"/>
        <v>2.7880000000000001E-3</v>
      </c>
      <c r="AH265" s="76"/>
      <c r="AI265" s="76"/>
      <c r="AJ265" s="76"/>
      <c r="AK265" s="100">
        <v>4</v>
      </c>
      <c r="AL265" s="151" t="s">
        <v>233</v>
      </c>
      <c r="AM265" s="151" t="s">
        <v>276</v>
      </c>
      <c r="AN265" s="141">
        <v>8.2000000000000003E-2</v>
      </c>
      <c r="AO265" s="76"/>
    </row>
    <row r="266" spans="1:42" s="102" customFormat="1" ht="20.100000000000001" customHeight="1" x14ac:dyDescent="0.25">
      <c r="A266" s="75">
        <v>5</v>
      </c>
      <c r="B266" s="134" t="s">
        <v>274</v>
      </c>
      <c r="C266" s="230" t="s">
        <v>275</v>
      </c>
      <c r="D266" s="95" t="s">
        <v>29</v>
      </c>
      <c r="E266" s="134" t="s">
        <v>237</v>
      </c>
      <c r="F266" s="135">
        <v>87</v>
      </c>
      <c r="G266" s="135">
        <v>10</v>
      </c>
      <c r="H266" s="100"/>
      <c r="I266" s="100"/>
      <c r="J266" s="100"/>
      <c r="K266" s="100"/>
      <c r="L266" s="100"/>
      <c r="M266" s="100"/>
      <c r="N266" s="100"/>
      <c r="O266" s="100"/>
      <c r="P266" s="111"/>
      <c r="Q266" s="111"/>
      <c r="R266" s="111"/>
      <c r="S266" s="111"/>
      <c r="T266" s="100"/>
      <c r="U266" s="151">
        <v>20</v>
      </c>
      <c r="V266" s="77"/>
      <c r="W266" s="98">
        <f t="shared" si="102"/>
        <v>20</v>
      </c>
      <c r="X266" s="77"/>
      <c r="Y266" s="77"/>
      <c r="Z266" s="77"/>
      <c r="AA266" s="77"/>
      <c r="AB266" s="82">
        <f t="shared" si="103"/>
        <v>0</v>
      </c>
      <c r="AC266" s="82">
        <f t="shared" si="103"/>
        <v>20</v>
      </c>
      <c r="AD266" s="83">
        <f t="shared" si="103"/>
        <v>0</v>
      </c>
      <c r="AE266" s="84">
        <f t="shared" si="104"/>
        <v>20</v>
      </c>
      <c r="AF266" s="99">
        <f t="shared" si="105"/>
        <v>1.6666666666666666E-3</v>
      </c>
      <c r="AG266" s="99">
        <f t="shared" si="106"/>
        <v>1.6400000000000002E-3</v>
      </c>
      <c r="AH266" s="76"/>
      <c r="AI266" s="76"/>
      <c r="AJ266" s="76"/>
      <c r="AK266" s="100">
        <v>2</v>
      </c>
      <c r="AL266" s="151" t="s">
        <v>233</v>
      </c>
      <c r="AM266" s="151" t="s">
        <v>276</v>
      </c>
      <c r="AN266" s="141">
        <v>8.2000000000000003E-2</v>
      </c>
      <c r="AO266" s="76"/>
    </row>
    <row r="267" spans="1:42" s="102" customFormat="1" ht="20.100000000000001" customHeight="1" x14ac:dyDescent="0.25">
      <c r="A267" s="75">
        <v>6</v>
      </c>
      <c r="B267" s="134" t="s">
        <v>274</v>
      </c>
      <c r="C267" s="230" t="s">
        <v>275</v>
      </c>
      <c r="D267" s="95" t="s">
        <v>29</v>
      </c>
      <c r="E267" s="134" t="s">
        <v>277</v>
      </c>
      <c r="F267" s="135">
        <v>87</v>
      </c>
      <c r="G267" s="135">
        <v>10</v>
      </c>
      <c r="H267" s="100"/>
      <c r="I267" s="100"/>
      <c r="J267" s="100"/>
      <c r="K267" s="100"/>
      <c r="L267" s="100"/>
      <c r="M267" s="100"/>
      <c r="N267" s="100"/>
      <c r="O267" s="100"/>
      <c r="P267" s="111"/>
      <c r="Q267" s="111"/>
      <c r="R267" s="111"/>
      <c r="S267" s="111"/>
      <c r="T267" s="151">
        <v>60</v>
      </c>
      <c r="U267" s="100"/>
      <c r="V267" s="77"/>
      <c r="W267" s="98">
        <f t="shared" si="102"/>
        <v>60</v>
      </c>
      <c r="X267" s="77"/>
      <c r="Y267" s="77"/>
      <c r="Z267" s="77"/>
      <c r="AA267" s="77"/>
      <c r="AB267" s="82">
        <f t="shared" si="103"/>
        <v>60</v>
      </c>
      <c r="AC267" s="82">
        <f t="shared" si="103"/>
        <v>0</v>
      </c>
      <c r="AD267" s="83">
        <f t="shared" si="103"/>
        <v>0</v>
      </c>
      <c r="AE267" s="84">
        <f t="shared" si="104"/>
        <v>60</v>
      </c>
      <c r="AF267" s="99">
        <f t="shared" si="105"/>
        <v>5.0000000000000001E-3</v>
      </c>
      <c r="AG267" s="99">
        <f t="shared" si="106"/>
        <v>4.9199999999999999E-3</v>
      </c>
      <c r="AH267" s="76"/>
      <c r="AI267" s="76"/>
      <c r="AJ267" s="76"/>
      <c r="AK267" s="100"/>
      <c r="AL267" s="151" t="s">
        <v>233</v>
      </c>
      <c r="AM267" s="151" t="s">
        <v>276</v>
      </c>
      <c r="AN267" s="141">
        <v>8.2000000000000003E-2</v>
      </c>
      <c r="AO267" s="76"/>
    </row>
    <row r="268" spans="1:42" s="102" customFormat="1" ht="20.100000000000001" customHeight="1" x14ac:dyDescent="0.25">
      <c r="A268" s="75">
        <v>7</v>
      </c>
      <c r="B268" s="134" t="s">
        <v>274</v>
      </c>
      <c r="C268" s="230" t="s">
        <v>275</v>
      </c>
      <c r="D268" s="95" t="s">
        <v>29</v>
      </c>
      <c r="E268" s="134" t="s">
        <v>277</v>
      </c>
      <c r="F268" s="135">
        <v>87</v>
      </c>
      <c r="G268" s="135">
        <v>10</v>
      </c>
      <c r="H268" s="100"/>
      <c r="I268" s="100"/>
      <c r="J268" s="100"/>
      <c r="K268" s="100"/>
      <c r="L268" s="100"/>
      <c r="M268" s="100"/>
      <c r="N268" s="100"/>
      <c r="O268" s="100"/>
      <c r="P268" s="111"/>
      <c r="Q268" s="111"/>
      <c r="R268" s="111"/>
      <c r="S268" s="111"/>
      <c r="T268" s="100"/>
      <c r="U268" s="151">
        <v>138</v>
      </c>
      <c r="V268" s="77"/>
      <c r="W268" s="98">
        <f t="shared" si="102"/>
        <v>138</v>
      </c>
      <c r="X268" s="77"/>
      <c r="Y268" s="77"/>
      <c r="Z268" s="77"/>
      <c r="AA268" s="77"/>
      <c r="AB268" s="82">
        <f t="shared" si="103"/>
        <v>0</v>
      </c>
      <c r="AC268" s="82">
        <f t="shared" si="103"/>
        <v>138</v>
      </c>
      <c r="AD268" s="83">
        <f t="shared" si="103"/>
        <v>0</v>
      </c>
      <c r="AE268" s="84">
        <f t="shared" si="104"/>
        <v>138</v>
      </c>
      <c r="AF268" s="99">
        <f t="shared" si="105"/>
        <v>1.15E-2</v>
      </c>
      <c r="AG268" s="99">
        <f t="shared" si="106"/>
        <v>1.1316000000000001E-2</v>
      </c>
      <c r="AH268" s="76"/>
      <c r="AI268" s="76"/>
      <c r="AJ268" s="76"/>
      <c r="AK268" s="100"/>
      <c r="AL268" s="151" t="s">
        <v>233</v>
      </c>
      <c r="AM268" s="151" t="s">
        <v>276</v>
      </c>
      <c r="AN268" s="141">
        <v>8.2000000000000003E-2</v>
      </c>
      <c r="AO268" s="76"/>
    </row>
    <row r="269" spans="1:42" s="102" customFormat="1" ht="20.100000000000001" customHeight="1" x14ac:dyDescent="0.25">
      <c r="A269" s="75">
        <v>8</v>
      </c>
      <c r="B269" s="134" t="s">
        <v>274</v>
      </c>
      <c r="C269" s="230" t="s">
        <v>275</v>
      </c>
      <c r="D269" s="95" t="s">
        <v>29</v>
      </c>
      <c r="E269" s="134" t="s">
        <v>121</v>
      </c>
      <c r="F269" s="135">
        <v>87</v>
      </c>
      <c r="G269" s="135">
        <v>10</v>
      </c>
      <c r="H269" s="100"/>
      <c r="I269" s="100"/>
      <c r="J269" s="100"/>
      <c r="K269" s="100"/>
      <c r="L269" s="100"/>
      <c r="M269" s="100"/>
      <c r="N269" s="100"/>
      <c r="O269" s="100"/>
      <c r="P269" s="111"/>
      <c r="Q269" s="111"/>
      <c r="R269" s="111"/>
      <c r="S269" s="111"/>
      <c r="T269" s="100"/>
      <c r="U269" s="151">
        <v>102</v>
      </c>
      <c r="V269" s="77"/>
      <c r="W269" s="98">
        <f t="shared" si="102"/>
        <v>102</v>
      </c>
      <c r="X269" s="77"/>
      <c r="Y269" s="77"/>
      <c r="Z269" s="77"/>
      <c r="AA269" s="77"/>
      <c r="AB269" s="82">
        <f t="shared" si="103"/>
        <v>0</v>
      </c>
      <c r="AC269" s="82">
        <f t="shared" si="103"/>
        <v>102</v>
      </c>
      <c r="AD269" s="83">
        <f t="shared" si="103"/>
        <v>0</v>
      </c>
      <c r="AE269" s="84">
        <f t="shared" si="104"/>
        <v>102</v>
      </c>
      <c r="AF269" s="99">
        <f t="shared" si="105"/>
        <v>8.5000000000000006E-3</v>
      </c>
      <c r="AG269" s="99">
        <f t="shared" si="106"/>
        <v>8.3639999999999999E-3</v>
      </c>
      <c r="AH269" s="76"/>
      <c r="AI269" s="76"/>
      <c r="AJ269" s="76"/>
      <c r="AK269" s="100"/>
      <c r="AL269" s="151" t="s">
        <v>233</v>
      </c>
      <c r="AM269" s="151" t="s">
        <v>276</v>
      </c>
      <c r="AN269" s="141">
        <v>8.2000000000000003E-2</v>
      </c>
      <c r="AO269" s="76"/>
    </row>
    <row r="270" spans="1:42" s="102" customFormat="1" ht="20.100000000000001" customHeight="1" x14ac:dyDescent="0.25">
      <c r="A270" s="75">
        <v>9</v>
      </c>
      <c r="B270" s="134" t="s">
        <v>274</v>
      </c>
      <c r="C270" s="230" t="s">
        <v>275</v>
      </c>
      <c r="D270" s="95" t="s">
        <v>29</v>
      </c>
      <c r="E270" s="134" t="s">
        <v>236</v>
      </c>
      <c r="F270" s="135">
        <v>87</v>
      </c>
      <c r="G270" s="135">
        <v>10</v>
      </c>
      <c r="H270" s="100"/>
      <c r="I270" s="100"/>
      <c r="J270" s="100"/>
      <c r="K270" s="100"/>
      <c r="L270" s="100"/>
      <c r="M270" s="100"/>
      <c r="N270" s="100"/>
      <c r="O270" s="100"/>
      <c r="P270" s="111"/>
      <c r="Q270" s="111"/>
      <c r="R270" s="111"/>
      <c r="S270" s="111"/>
      <c r="T270" s="100"/>
      <c r="U270" s="151">
        <v>174</v>
      </c>
      <c r="V270" s="77"/>
      <c r="W270" s="98">
        <f t="shared" si="102"/>
        <v>174</v>
      </c>
      <c r="X270" s="77"/>
      <c r="Y270" s="77"/>
      <c r="Z270" s="77"/>
      <c r="AA270" s="77"/>
      <c r="AB270" s="82">
        <f t="shared" si="103"/>
        <v>0</v>
      </c>
      <c r="AC270" s="82">
        <f t="shared" si="103"/>
        <v>174</v>
      </c>
      <c r="AD270" s="83">
        <f t="shared" si="103"/>
        <v>0</v>
      </c>
      <c r="AE270" s="84">
        <f t="shared" si="104"/>
        <v>174</v>
      </c>
      <c r="AF270" s="99">
        <f t="shared" si="105"/>
        <v>1.4500000000000001E-2</v>
      </c>
      <c r="AG270" s="99">
        <f t="shared" si="106"/>
        <v>1.4268000000000001E-2</v>
      </c>
      <c r="AH270" s="76"/>
      <c r="AI270" s="76"/>
      <c r="AJ270" s="76"/>
      <c r="AK270" s="100"/>
      <c r="AL270" s="151" t="s">
        <v>233</v>
      </c>
      <c r="AM270" s="151" t="s">
        <v>276</v>
      </c>
      <c r="AN270" s="141">
        <v>8.2000000000000003E-2</v>
      </c>
      <c r="AO270" s="76"/>
    </row>
    <row r="271" spans="1:42" s="102" customFormat="1" ht="20.100000000000001" customHeight="1" x14ac:dyDescent="0.25">
      <c r="A271" s="75">
        <v>10</v>
      </c>
      <c r="B271" s="134" t="s">
        <v>274</v>
      </c>
      <c r="C271" s="230" t="s">
        <v>275</v>
      </c>
      <c r="D271" s="95" t="s">
        <v>29</v>
      </c>
      <c r="E271" s="134" t="s">
        <v>278</v>
      </c>
      <c r="F271" s="135">
        <v>87</v>
      </c>
      <c r="G271" s="135">
        <v>10</v>
      </c>
      <c r="H271" s="100"/>
      <c r="I271" s="100"/>
      <c r="J271" s="100"/>
      <c r="K271" s="100"/>
      <c r="L271" s="100"/>
      <c r="M271" s="100"/>
      <c r="N271" s="100"/>
      <c r="O271" s="100"/>
      <c r="P271" s="111"/>
      <c r="Q271" s="111"/>
      <c r="R271" s="111"/>
      <c r="S271" s="111"/>
      <c r="T271" s="100"/>
      <c r="U271" s="151">
        <v>6</v>
      </c>
      <c r="V271" s="77"/>
      <c r="W271" s="98">
        <f t="shared" si="102"/>
        <v>6</v>
      </c>
      <c r="X271" s="77"/>
      <c r="Y271" s="77"/>
      <c r="Z271" s="77"/>
      <c r="AA271" s="77"/>
      <c r="AB271" s="82">
        <f t="shared" si="103"/>
        <v>0</v>
      </c>
      <c r="AC271" s="82">
        <f t="shared" si="103"/>
        <v>6</v>
      </c>
      <c r="AD271" s="83">
        <f t="shared" si="103"/>
        <v>0</v>
      </c>
      <c r="AE271" s="84">
        <f t="shared" si="104"/>
        <v>6</v>
      </c>
      <c r="AF271" s="99">
        <f t="shared" si="105"/>
        <v>5.0000000000000001E-4</v>
      </c>
      <c r="AG271" s="99">
        <f t="shared" si="106"/>
        <v>4.9200000000000003E-4</v>
      </c>
      <c r="AH271" s="76"/>
      <c r="AI271" s="76"/>
      <c r="AJ271" s="76"/>
      <c r="AK271" s="100"/>
      <c r="AL271" s="151" t="s">
        <v>233</v>
      </c>
      <c r="AM271" s="151" t="s">
        <v>276</v>
      </c>
      <c r="AN271" s="141">
        <v>8.2000000000000003E-2</v>
      </c>
      <c r="AO271" s="76"/>
    </row>
    <row r="272" spans="1:42" s="102" customFormat="1" ht="20.100000000000001" customHeight="1" x14ac:dyDescent="0.25">
      <c r="A272" s="75">
        <v>11</v>
      </c>
      <c r="B272" s="134" t="s">
        <v>274</v>
      </c>
      <c r="C272" s="230" t="s">
        <v>275</v>
      </c>
      <c r="D272" s="95" t="s">
        <v>29</v>
      </c>
      <c r="E272" s="134" t="s">
        <v>279</v>
      </c>
      <c r="F272" s="135">
        <v>87</v>
      </c>
      <c r="G272" s="135">
        <v>10</v>
      </c>
      <c r="H272" s="100"/>
      <c r="I272" s="100"/>
      <c r="J272" s="100"/>
      <c r="K272" s="100"/>
      <c r="L272" s="100"/>
      <c r="M272" s="100"/>
      <c r="N272" s="100"/>
      <c r="O272" s="100"/>
      <c r="P272" s="111"/>
      <c r="Q272" s="111"/>
      <c r="R272" s="111"/>
      <c r="S272" s="111"/>
      <c r="T272" s="100"/>
      <c r="U272" s="151">
        <v>468</v>
      </c>
      <c r="V272" s="77"/>
      <c r="W272" s="98">
        <f t="shared" si="102"/>
        <v>468</v>
      </c>
      <c r="X272" s="77"/>
      <c r="Y272" s="77"/>
      <c r="Z272" s="77"/>
      <c r="AA272" s="77"/>
      <c r="AB272" s="82">
        <f t="shared" si="103"/>
        <v>0</v>
      </c>
      <c r="AC272" s="82">
        <f t="shared" si="103"/>
        <v>468</v>
      </c>
      <c r="AD272" s="83">
        <f t="shared" si="103"/>
        <v>0</v>
      </c>
      <c r="AE272" s="84">
        <f t="shared" si="104"/>
        <v>468</v>
      </c>
      <c r="AF272" s="99">
        <f t="shared" si="105"/>
        <v>3.9E-2</v>
      </c>
      <c r="AG272" s="99">
        <f t="shared" si="106"/>
        <v>3.8376000000000007E-2</v>
      </c>
      <c r="AH272" s="76"/>
      <c r="AI272" s="76"/>
      <c r="AJ272" s="76"/>
      <c r="AK272" s="100"/>
      <c r="AL272" s="151" t="s">
        <v>233</v>
      </c>
      <c r="AM272" s="151" t="s">
        <v>276</v>
      </c>
      <c r="AN272" s="141">
        <v>8.2000000000000003E-2</v>
      </c>
      <c r="AO272" s="76"/>
    </row>
    <row r="273" spans="1:41" s="102" customFormat="1" ht="20.100000000000001" customHeight="1" x14ac:dyDescent="0.25">
      <c r="A273" s="75">
        <v>12</v>
      </c>
      <c r="B273" s="134" t="s">
        <v>274</v>
      </c>
      <c r="C273" s="230" t="s">
        <v>275</v>
      </c>
      <c r="D273" s="95" t="s">
        <v>29</v>
      </c>
      <c r="E273" s="134" t="s">
        <v>117</v>
      </c>
      <c r="F273" s="135">
        <v>87</v>
      </c>
      <c r="G273" s="135">
        <v>10</v>
      </c>
      <c r="H273" s="100"/>
      <c r="I273" s="100"/>
      <c r="J273" s="100"/>
      <c r="K273" s="100"/>
      <c r="L273" s="100"/>
      <c r="M273" s="100"/>
      <c r="N273" s="100"/>
      <c r="O273" s="100"/>
      <c r="P273" s="111"/>
      <c r="Q273" s="111"/>
      <c r="R273" s="111"/>
      <c r="S273" s="111"/>
      <c r="T273" s="100"/>
      <c r="U273" s="151">
        <v>252</v>
      </c>
      <c r="V273" s="77"/>
      <c r="W273" s="98">
        <f t="shared" si="102"/>
        <v>252</v>
      </c>
      <c r="X273" s="77"/>
      <c r="Y273" s="77"/>
      <c r="Z273" s="77"/>
      <c r="AA273" s="77"/>
      <c r="AB273" s="82">
        <f t="shared" si="103"/>
        <v>0</v>
      </c>
      <c r="AC273" s="82">
        <f t="shared" si="103"/>
        <v>252</v>
      </c>
      <c r="AD273" s="83">
        <f t="shared" si="103"/>
        <v>0</v>
      </c>
      <c r="AE273" s="84">
        <f t="shared" si="104"/>
        <v>252</v>
      </c>
      <c r="AF273" s="99">
        <f t="shared" si="105"/>
        <v>2.1000000000000001E-2</v>
      </c>
      <c r="AG273" s="99">
        <f t="shared" si="106"/>
        <v>2.0664000000000002E-2</v>
      </c>
      <c r="AH273" s="76"/>
      <c r="AI273" s="76"/>
      <c r="AJ273" s="76"/>
      <c r="AK273" s="100"/>
      <c r="AL273" s="151" t="s">
        <v>233</v>
      </c>
      <c r="AM273" s="151" t="s">
        <v>276</v>
      </c>
      <c r="AN273" s="141">
        <v>8.2000000000000003E-2</v>
      </c>
      <c r="AO273" s="76"/>
    </row>
    <row r="274" spans="1:41" s="102" customFormat="1" ht="20.100000000000001" customHeight="1" x14ac:dyDescent="0.25">
      <c r="A274" s="75">
        <v>13</v>
      </c>
      <c r="B274" s="134" t="s">
        <v>274</v>
      </c>
      <c r="C274" s="230" t="s">
        <v>275</v>
      </c>
      <c r="D274" s="95" t="s">
        <v>29</v>
      </c>
      <c r="E274" s="134" t="s">
        <v>280</v>
      </c>
      <c r="F274" s="135">
        <v>87</v>
      </c>
      <c r="G274" s="135">
        <v>10</v>
      </c>
      <c r="H274" s="100"/>
      <c r="I274" s="100"/>
      <c r="J274" s="100"/>
      <c r="K274" s="100"/>
      <c r="L274" s="100"/>
      <c r="M274" s="100"/>
      <c r="N274" s="100"/>
      <c r="O274" s="100"/>
      <c r="P274" s="111"/>
      <c r="Q274" s="111"/>
      <c r="R274" s="111"/>
      <c r="S274" s="111"/>
      <c r="T274" s="100"/>
      <c r="U274" s="151">
        <v>102</v>
      </c>
      <c r="V274" s="77"/>
      <c r="W274" s="98">
        <f t="shared" si="102"/>
        <v>102</v>
      </c>
      <c r="X274" s="77"/>
      <c r="Y274" s="77"/>
      <c r="Z274" s="77"/>
      <c r="AA274" s="77"/>
      <c r="AB274" s="82">
        <f t="shared" si="103"/>
        <v>0</v>
      </c>
      <c r="AC274" s="82">
        <f t="shared" si="103"/>
        <v>102</v>
      </c>
      <c r="AD274" s="83">
        <f t="shared" si="103"/>
        <v>0</v>
      </c>
      <c r="AE274" s="84">
        <f t="shared" si="104"/>
        <v>102</v>
      </c>
      <c r="AF274" s="99">
        <f t="shared" si="105"/>
        <v>8.5000000000000006E-3</v>
      </c>
      <c r="AG274" s="99">
        <f t="shared" si="106"/>
        <v>8.3639999999999999E-3</v>
      </c>
      <c r="AH274" s="76"/>
      <c r="AI274" s="76"/>
      <c r="AJ274" s="76"/>
      <c r="AK274" s="100"/>
      <c r="AL274" s="151" t="s">
        <v>233</v>
      </c>
      <c r="AM274" s="151" t="s">
        <v>276</v>
      </c>
      <c r="AN274" s="141">
        <v>8.2000000000000003E-2</v>
      </c>
      <c r="AO274" s="76"/>
    </row>
    <row r="275" spans="1:41" s="102" customFormat="1" ht="20.100000000000001" customHeight="1" x14ac:dyDescent="0.25">
      <c r="A275" s="75">
        <v>14</v>
      </c>
      <c r="B275" s="134" t="s">
        <v>274</v>
      </c>
      <c r="C275" s="230" t="s">
        <v>275</v>
      </c>
      <c r="D275" s="95" t="s">
        <v>29</v>
      </c>
      <c r="E275" s="134" t="s">
        <v>281</v>
      </c>
      <c r="F275" s="135">
        <v>87</v>
      </c>
      <c r="G275" s="135">
        <v>10</v>
      </c>
      <c r="H275" s="100"/>
      <c r="I275" s="100"/>
      <c r="J275" s="100"/>
      <c r="K275" s="100"/>
      <c r="L275" s="100"/>
      <c r="M275" s="100"/>
      <c r="N275" s="100"/>
      <c r="O275" s="100"/>
      <c r="P275" s="111"/>
      <c r="Q275" s="111"/>
      <c r="R275" s="111"/>
      <c r="S275" s="111"/>
      <c r="T275" s="100"/>
      <c r="U275" s="151">
        <v>90</v>
      </c>
      <c r="V275" s="77"/>
      <c r="W275" s="98">
        <f t="shared" si="102"/>
        <v>90</v>
      </c>
      <c r="X275" s="77"/>
      <c r="Y275" s="77"/>
      <c r="Z275" s="77"/>
      <c r="AA275" s="77"/>
      <c r="AB275" s="82">
        <f t="shared" si="103"/>
        <v>0</v>
      </c>
      <c r="AC275" s="82">
        <f t="shared" si="103"/>
        <v>90</v>
      </c>
      <c r="AD275" s="83">
        <f t="shared" si="103"/>
        <v>0</v>
      </c>
      <c r="AE275" s="84">
        <f t="shared" si="104"/>
        <v>90</v>
      </c>
      <c r="AF275" s="99">
        <f t="shared" si="105"/>
        <v>7.4999999999999997E-3</v>
      </c>
      <c r="AG275" s="99">
        <f t="shared" si="106"/>
        <v>7.3800000000000003E-3</v>
      </c>
      <c r="AH275" s="76"/>
      <c r="AI275" s="76"/>
      <c r="AJ275" s="76"/>
      <c r="AK275" s="100"/>
      <c r="AL275" s="151" t="s">
        <v>233</v>
      </c>
      <c r="AM275" s="151" t="s">
        <v>276</v>
      </c>
      <c r="AN275" s="141">
        <v>8.2000000000000003E-2</v>
      </c>
      <c r="AO275" s="76"/>
    </row>
    <row r="276" spans="1:41" s="102" customFormat="1" ht="20.100000000000001" customHeight="1" x14ac:dyDescent="0.25">
      <c r="A276" s="75">
        <v>15</v>
      </c>
      <c r="B276" s="134" t="s">
        <v>274</v>
      </c>
      <c r="C276" s="230" t="s">
        <v>275</v>
      </c>
      <c r="D276" s="95" t="s">
        <v>29</v>
      </c>
      <c r="E276" s="134" t="s">
        <v>95</v>
      </c>
      <c r="F276" s="135">
        <v>86</v>
      </c>
      <c r="G276" s="135">
        <v>10</v>
      </c>
      <c r="H276" s="100"/>
      <c r="I276" s="100"/>
      <c r="J276" s="100"/>
      <c r="K276" s="100"/>
      <c r="L276" s="100"/>
      <c r="M276" s="100"/>
      <c r="N276" s="100"/>
      <c r="O276" s="100"/>
      <c r="P276" s="111"/>
      <c r="Q276" s="111"/>
      <c r="R276" s="111"/>
      <c r="S276" s="111"/>
      <c r="T276" s="100"/>
      <c r="U276" s="151">
        <v>6</v>
      </c>
      <c r="V276" s="77"/>
      <c r="W276" s="98">
        <f t="shared" si="102"/>
        <v>6</v>
      </c>
      <c r="X276" s="77"/>
      <c r="Y276" s="77"/>
      <c r="Z276" s="77"/>
      <c r="AA276" s="77"/>
      <c r="AB276" s="82">
        <f t="shared" si="103"/>
        <v>0</v>
      </c>
      <c r="AC276" s="82">
        <f t="shared" si="103"/>
        <v>6</v>
      </c>
      <c r="AD276" s="83">
        <f t="shared" si="103"/>
        <v>0</v>
      </c>
      <c r="AE276" s="84">
        <f t="shared" si="104"/>
        <v>6</v>
      </c>
      <c r="AF276" s="99">
        <f t="shared" si="105"/>
        <v>5.0000000000000001E-4</v>
      </c>
      <c r="AG276" s="99">
        <f t="shared" si="106"/>
        <v>4.9200000000000003E-4</v>
      </c>
      <c r="AH276" s="76"/>
      <c r="AI276" s="76"/>
      <c r="AJ276" s="76"/>
      <c r="AK276" s="100"/>
      <c r="AL276" s="151" t="s">
        <v>233</v>
      </c>
      <c r="AM276" s="151" t="s">
        <v>276</v>
      </c>
      <c r="AN276" s="141">
        <v>8.2000000000000003E-2</v>
      </c>
      <c r="AO276" s="76"/>
    </row>
    <row r="277" spans="1:41" s="102" customFormat="1" ht="20.100000000000001" customHeight="1" x14ac:dyDescent="0.25">
      <c r="A277" s="75">
        <v>16</v>
      </c>
      <c r="B277" s="134" t="s">
        <v>274</v>
      </c>
      <c r="C277" s="230" t="s">
        <v>275</v>
      </c>
      <c r="D277" s="95" t="s">
        <v>29</v>
      </c>
      <c r="E277" s="134" t="s">
        <v>94</v>
      </c>
      <c r="F277" s="135">
        <v>86</v>
      </c>
      <c r="G277" s="135">
        <v>10</v>
      </c>
      <c r="H277" s="100"/>
      <c r="I277" s="100"/>
      <c r="J277" s="100"/>
      <c r="K277" s="100"/>
      <c r="L277" s="100"/>
      <c r="M277" s="100"/>
      <c r="N277" s="100"/>
      <c r="O277" s="100"/>
      <c r="P277" s="111"/>
      <c r="Q277" s="111"/>
      <c r="R277" s="111"/>
      <c r="S277" s="111"/>
      <c r="T277" s="100"/>
      <c r="U277" s="151">
        <v>36</v>
      </c>
      <c r="V277" s="77"/>
      <c r="W277" s="98">
        <f t="shared" si="102"/>
        <v>36</v>
      </c>
      <c r="X277" s="77"/>
      <c r="Y277" s="77"/>
      <c r="Z277" s="77"/>
      <c r="AA277" s="77"/>
      <c r="AB277" s="82">
        <f t="shared" si="103"/>
        <v>0</v>
      </c>
      <c r="AC277" s="82">
        <f t="shared" si="103"/>
        <v>36</v>
      </c>
      <c r="AD277" s="83">
        <f t="shared" si="103"/>
        <v>0</v>
      </c>
      <c r="AE277" s="84">
        <f t="shared" si="104"/>
        <v>36</v>
      </c>
      <c r="AF277" s="99">
        <f t="shared" si="105"/>
        <v>3.0000000000000001E-3</v>
      </c>
      <c r="AG277" s="99">
        <f t="shared" si="106"/>
        <v>2.9519999999999998E-3</v>
      </c>
      <c r="AH277" s="76"/>
      <c r="AI277" s="76"/>
      <c r="AJ277" s="76"/>
      <c r="AK277" s="100"/>
      <c r="AL277" s="151" t="s">
        <v>233</v>
      </c>
      <c r="AM277" s="151" t="s">
        <v>276</v>
      </c>
      <c r="AN277" s="141">
        <v>8.2000000000000003E-2</v>
      </c>
      <c r="AO277" s="76"/>
    </row>
    <row r="278" spans="1:41" s="102" customFormat="1" ht="20.100000000000001" customHeight="1" x14ac:dyDescent="0.25">
      <c r="A278" s="75">
        <v>17</v>
      </c>
      <c r="B278" s="134" t="s">
        <v>274</v>
      </c>
      <c r="C278" s="230" t="s">
        <v>275</v>
      </c>
      <c r="D278" s="95" t="s">
        <v>29</v>
      </c>
      <c r="E278" s="134" t="s">
        <v>155</v>
      </c>
      <c r="F278" s="135">
        <v>86</v>
      </c>
      <c r="G278" s="135">
        <v>10</v>
      </c>
      <c r="H278" s="100"/>
      <c r="I278" s="100"/>
      <c r="J278" s="100"/>
      <c r="K278" s="100"/>
      <c r="L278" s="100"/>
      <c r="M278" s="100"/>
      <c r="N278" s="100"/>
      <c r="O278" s="100"/>
      <c r="P278" s="111"/>
      <c r="Q278" s="111"/>
      <c r="R278" s="111"/>
      <c r="S278" s="111"/>
      <c r="T278" s="151">
        <v>30</v>
      </c>
      <c r="U278" s="100"/>
      <c r="V278" s="77"/>
      <c r="W278" s="98">
        <f t="shared" si="102"/>
        <v>30</v>
      </c>
      <c r="X278" s="77"/>
      <c r="Y278" s="77"/>
      <c r="Z278" s="77"/>
      <c r="AA278" s="77"/>
      <c r="AB278" s="82">
        <f t="shared" si="103"/>
        <v>30</v>
      </c>
      <c r="AC278" s="82">
        <f t="shared" si="103"/>
        <v>0</v>
      </c>
      <c r="AD278" s="83">
        <f t="shared" si="103"/>
        <v>0</v>
      </c>
      <c r="AE278" s="84">
        <f t="shared" si="104"/>
        <v>30</v>
      </c>
      <c r="AF278" s="99">
        <f t="shared" si="105"/>
        <v>2.5000000000000001E-3</v>
      </c>
      <c r="AG278" s="99">
        <f t="shared" si="106"/>
        <v>2.4599999999999999E-3</v>
      </c>
      <c r="AH278" s="76"/>
      <c r="AI278" s="76"/>
      <c r="AJ278" s="76"/>
      <c r="AK278" s="100"/>
      <c r="AL278" s="151" t="s">
        <v>233</v>
      </c>
      <c r="AM278" s="151" t="s">
        <v>276</v>
      </c>
      <c r="AN278" s="141">
        <v>8.2000000000000003E-2</v>
      </c>
      <c r="AO278" s="76"/>
    </row>
    <row r="279" spans="1:41" s="102" customFormat="1" ht="20.100000000000001" customHeight="1" x14ac:dyDescent="0.25">
      <c r="A279" s="75">
        <v>18</v>
      </c>
      <c r="B279" s="134" t="s">
        <v>274</v>
      </c>
      <c r="C279" s="230" t="s">
        <v>275</v>
      </c>
      <c r="D279" s="95" t="s">
        <v>29</v>
      </c>
      <c r="E279" s="134" t="s">
        <v>51</v>
      </c>
      <c r="F279" s="135">
        <v>86</v>
      </c>
      <c r="G279" s="135">
        <v>10</v>
      </c>
      <c r="H279" s="100"/>
      <c r="I279" s="100"/>
      <c r="J279" s="100"/>
      <c r="K279" s="100"/>
      <c r="L279" s="100"/>
      <c r="M279" s="100"/>
      <c r="N279" s="100"/>
      <c r="O279" s="100"/>
      <c r="P279" s="111"/>
      <c r="Q279" s="111"/>
      <c r="R279" s="111"/>
      <c r="S279" s="111"/>
      <c r="T279" s="100"/>
      <c r="U279" s="151">
        <v>156</v>
      </c>
      <c r="V279" s="77"/>
      <c r="W279" s="98">
        <f t="shared" si="102"/>
        <v>156</v>
      </c>
      <c r="X279" s="77"/>
      <c r="Y279" s="77"/>
      <c r="Z279" s="77"/>
      <c r="AA279" s="77"/>
      <c r="AB279" s="82">
        <f t="shared" si="103"/>
        <v>0</v>
      </c>
      <c r="AC279" s="82">
        <f t="shared" si="103"/>
        <v>156</v>
      </c>
      <c r="AD279" s="83">
        <f t="shared" si="103"/>
        <v>0</v>
      </c>
      <c r="AE279" s="84">
        <f t="shared" si="104"/>
        <v>156</v>
      </c>
      <c r="AF279" s="99">
        <f t="shared" si="105"/>
        <v>1.2999999999999999E-2</v>
      </c>
      <c r="AG279" s="99">
        <f t="shared" si="106"/>
        <v>1.2792E-2</v>
      </c>
      <c r="AH279" s="76"/>
      <c r="AI279" s="76"/>
      <c r="AJ279" s="76"/>
      <c r="AK279" s="100"/>
      <c r="AL279" s="151" t="s">
        <v>233</v>
      </c>
      <c r="AM279" s="151" t="s">
        <v>276</v>
      </c>
      <c r="AN279" s="141">
        <v>8.2000000000000003E-2</v>
      </c>
      <c r="AO279" s="76"/>
    </row>
    <row r="280" spans="1:41" s="102" customFormat="1" ht="20.100000000000001" customHeight="1" x14ac:dyDescent="0.25">
      <c r="A280" s="75">
        <v>19</v>
      </c>
      <c r="B280" s="134" t="s">
        <v>274</v>
      </c>
      <c r="C280" s="230" t="s">
        <v>275</v>
      </c>
      <c r="D280" s="95" t="s">
        <v>29</v>
      </c>
      <c r="E280" s="134" t="s">
        <v>40</v>
      </c>
      <c r="F280" s="135">
        <v>86</v>
      </c>
      <c r="G280" s="135">
        <v>10</v>
      </c>
      <c r="H280" s="100"/>
      <c r="I280" s="100"/>
      <c r="J280" s="100"/>
      <c r="K280" s="100"/>
      <c r="L280" s="100"/>
      <c r="M280" s="100"/>
      <c r="N280" s="100"/>
      <c r="O280" s="100"/>
      <c r="P280" s="111"/>
      <c r="Q280" s="111"/>
      <c r="R280" s="111"/>
      <c r="S280" s="111"/>
      <c r="T280" s="151">
        <v>30</v>
      </c>
      <c r="U280" s="100"/>
      <c r="V280" s="77"/>
      <c r="W280" s="98">
        <f t="shared" si="102"/>
        <v>30</v>
      </c>
      <c r="X280" s="77"/>
      <c r="Y280" s="77"/>
      <c r="Z280" s="77"/>
      <c r="AA280" s="77"/>
      <c r="AB280" s="82">
        <f t="shared" si="103"/>
        <v>30</v>
      </c>
      <c r="AC280" s="82">
        <f t="shared" si="103"/>
        <v>0</v>
      </c>
      <c r="AD280" s="83">
        <f t="shared" si="103"/>
        <v>0</v>
      </c>
      <c r="AE280" s="84">
        <f t="shared" si="104"/>
        <v>30</v>
      </c>
      <c r="AF280" s="99">
        <f t="shared" si="105"/>
        <v>2.5000000000000001E-3</v>
      </c>
      <c r="AG280" s="99">
        <f t="shared" si="106"/>
        <v>2.4599999999999999E-3</v>
      </c>
      <c r="AH280" s="76"/>
      <c r="AI280" s="76"/>
      <c r="AJ280" s="76"/>
      <c r="AK280" s="100"/>
      <c r="AL280" s="151" t="s">
        <v>233</v>
      </c>
      <c r="AM280" s="151" t="s">
        <v>276</v>
      </c>
      <c r="AN280" s="141">
        <v>8.2000000000000003E-2</v>
      </c>
      <c r="AO280" s="76"/>
    </row>
    <row r="281" spans="1:41" s="102" customFormat="1" ht="20.100000000000001" customHeight="1" x14ac:dyDescent="0.25">
      <c r="A281" s="75">
        <v>20</v>
      </c>
      <c r="B281" s="134" t="s">
        <v>274</v>
      </c>
      <c r="C281" s="230" t="s">
        <v>275</v>
      </c>
      <c r="D281" s="95" t="s">
        <v>29</v>
      </c>
      <c r="E281" s="134" t="s">
        <v>40</v>
      </c>
      <c r="F281" s="135">
        <v>86</v>
      </c>
      <c r="G281" s="135">
        <v>10</v>
      </c>
      <c r="H281" s="100"/>
      <c r="I281" s="100"/>
      <c r="J281" s="100"/>
      <c r="K281" s="100"/>
      <c r="L281" s="100"/>
      <c r="M281" s="100"/>
      <c r="N281" s="100"/>
      <c r="O281" s="100"/>
      <c r="P281" s="111"/>
      <c r="Q281" s="111"/>
      <c r="R281" s="111"/>
      <c r="S281" s="111"/>
      <c r="T281" s="100"/>
      <c r="U281" s="151">
        <v>138</v>
      </c>
      <c r="V281" s="77"/>
      <c r="W281" s="98">
        <f t="shared" si="102"/>
        <v>138</v>
      </c>
      <c r="X281" s="77"/>
      <c r="Y281" s="77"/>
      <c r="Z281" s="77"/>
      <c r="AA281" s="77"/>
      <c r="AB281" s="82">
        <f t="shared" si="103"/>
        <v>0</v>
      </c>
      <c r="AC281" s="82">
        <f t="shared" si="103"/>
        <v>138</v>
      </c>
      <c r="AD281" s="83">
        <f t="shared" si="103"/>
        <v>0</v>
      </c>
      <c r="AE281" s="84">
        <f t="shared" si="104"/>
        <v>138</v>
      </c>
      <c r="AF281" s="99">
        <f t="shared" si="105"/>
        <v>1.15E-2</v>
      </c>
      <c r="AG281" s="99">
        <f t="shared" si="106"/>
        <v>1.1316000000000001E-2</v>
      </c>
      <c r="AH281" s="76"/>
      <c r="AI281" s="76"/>
      <c r="AJ281" s="76"/>
      <c r="AK281" s="100"/>
      <c r="AL281" s="151" t="s">
        <v>233</v>
      </c>
      <c r="AM281" s="151" t="s">
        <v>276</v>
      </c>
      <c r="AN281" s="141">
        <v>8.2000000000000003E-2</v>
      </c>
      <c r="AO281" s="76"/>
    </row>
    <row r="282" spans="1:41" s="102" customFormat="1" ht="20.100000000000001" customHeight="1" x14ac:dyDescent="0.25">
      <c r="A282" s="75">
        <v>21</v>
      </c>
      <c r="B282" s="134" t="s">
        <v>274</v>
      </c>
      <c r="C282" s="230" t="s">
        <v>275</v>
      </c>
      <c r="D282" s="95" t="s">
        <v>29</v>
      </c>
      <c r="E282" s="134" t="s">
        <v>192</v>
      </c>
      <c r="F282" s="135">
        <v>86</v>
      </c>
      <c r="G282" s="135">
        <v>10</v>
      </c>
      <c r="H282" s="100"/>
      <c r="I282" s="100"/>
      <c r="J282" s="100"/>
      <c r="K282" s="100"/>
      <c r="L282" s="100"/>
      <c r="M282" s="100"/>
      <c r="N282" s="100"/>
      <c r="O282" s="100"/>
      <c r="P282" s="111"/>
      <c r="Q282" s="111"/>
      <c r="R282" s="111"/>
      <c r="S282" s="111"/>
      <c r="T282" s="100"/>
      <c r="U282" s="151">
        <v>48</v>
      </c>
      <c r="V282" s="77"/>
      <c r="W282" s="98">
        <f t="shared" si="102"/>
        <v>48</v>
      </c>
      <c r="X282" s="77"/>
      <c r="Y282" s="77"/>
      <c r="Z282" s="77"/>
      <c r="AA282" s="77"/>
      <c r="AB282" s="82">
        <f t="shared" si="103"/>
        <v>0</v>
      </c>
      <c r="AC282" s="82">
        <f t="shared" si="103"/>
        <v>48</v>
      </c>
      <c r="AD282" s="83">
        <f t="shared" si="103"/>
        <v>0</v>
      </c>
      <c r="AE282" s="84">
        <f t="shared" si="104"/>
        <v>48</v>
      </c>
      <c r="AF282" s="99">
        <f t="shared" si="105"/>
        <v>4.0000000000000001E-3</v>
      </c>
      <c r="AG282" s="99">
        <f t="shared" si="106"/>
        <v>3.9360000000000003E-3</v>
      </c>
      <c r="AH282" s="76"/>
      <c r="AI282" s="76"/>
      <c r="AJ282" s="76"/>
      <c r="AK282" s="100"/>
      <c r="AL282" s="151" t="s">
        <v>233</v>
      </c>
      <c r="AM282" s="151" t="s">
        <v>276</v>
      </c>
      <c r="AN282" s="141">
        <v>8.2000000000000003E-2</v>
      </c>
      <c r="AO282" s="76"/>
    </row>
    <row r="283" spans="1:41" s="102" customFormat="1" ht="20.100000000000001" customHeight="1" x14ac:dyDescent="0.25">
      <c r="A283" s="75">
        <v>22</v>
      </c>
      <c r="B283" s="134" t="s">
        <v>274</v>
      </c>
      <c r="C283" s="230" t="s">
        <v>275</v>
      </c>
      <c r="D283" s="95" t="s">
        <v>29</v>
      </c>
      <c r="E283" s="134" t="s">
        <v>197</v>
      </c>
      <c r="F283" s="135">
        <v>86</v>
      </c>
      <c r="G283" s="135">
        <v>10</v>
      </c>
      <c r="H283" s="100"/>
      <c r="I283" s="100"/>
      <c r="J283" s="100"/>
      <c r="K283" s="100"/>
      <c r="L283" s="100"/>
      <c r="M283" s="100"/>
      <c r="N283" s="100"/>
      <c r="O283" s="100"/>
      <c r="P283" s="111"/>
      <c r="Q283" s="111"/>
      <c r="R283" s="111"/>
      <c r="S283" s="111"/>
      <c r="T283" s="100"/>
      <c r="U283" s="151">
        <v>180</v>
      </c>
      <c r="V283" s="77"/>
      <c r="W283" s="98">
        <f t="shared" si="102"/>
        <v>180</v>
      </c>
      <c r="X283" s="77"/>
      <c r="Y283" s="77"/>
      <c r="Z283" s="77"/>
      <c r="AA283" s="77"/>
      <c r="AB283" s="82">
        <f t="shared" si="103"/>
        <v>0</v>
      </c>
      <c r="AC283" s="82">
        <f t="shared" si="103"/>
        <v>180</v>
      </c>
      <c r="AD283" s="83">
        <f t="shared" si="103"/>
        <v>0</v>
      </c>
      <c r="AE283" s="84">
        <f t="shared" si="104"/>
        <v>180</v>
      </c>
      <c r="AF283" s="99">
        <f t="shared" si="105"/>
        <v>1.4999999999999999E-2</v>
      </c>
      <c r="AG283" s="99">
        <f t="shared" si="106"/>
        <v>1.4760000000000001E-2</v>
      </c>
      <c r="AH283" s="76"/>
      <c r="AI283" s="76"/>
      <c r="AJ283" s="76"/>
      <c r="AK283" s="100"/>
      <c r="AL283" s="151" t="s">
        <v>233</v>
      </c>
      <c r="AM283" s="151" t="s">
        <v>276</v>
      </c>
      <c r="AN283" s="141">
        <v>8.2000000000000003E-2</v>
      </c>
      <c r="AO283" s="76"/>
    </row>
    <row r="284" spans="1:41" s="102" customFormat="1" ht="20.100000000000001" customHeight="1" x14ac:dyDescent="0.25">
      <c r="A284" s="75">
        <v>23</v>
      </c>
      <c r="B284" s="134" t="s">
        <v>274</v>
      </c>
      <c r="C284" s="230" t="s">
        <v>275</v>
      </c>
      <c r="D284" s="95" t="s">
        <v>29</v>
      </c>
      <c r="E284" s="134" t="s">
        <v>187</v>
      </c>
      <c r="F284" s="135">
        <v>86</v>
      </c>
      <c r="G284" s="135">
        <v>10</v>
      </c>
      <c r="H284" s="100"/>
      <c r="I284" s="100"/>
      <c r="J284" s="100"/>
      <c r="K284" s="100"/>
      <c r="L284" s="100"/>
      <c r="M284" s="100"/>
      <c r="N284" s="100"/>
      <c r="O284" s="100"/>
      <c r="P284" s="111"/>
      <c r="Q284" s="111"/>
      <c r="R284" s="111"/>
      <c r="S284" s="111"/>
      <c r="T284" s="100"/>
      <c r="U284" s="151">
        <v>114</v>
      </c>
      <c r="V284" s="77"/>
      <c r="W284" s="98">
        <f t="shared" si="102"/>
        <v>114</v>
      </c>
      <c r="X284" s="77"/>
      <c r="Y284" s="77"/>
      <c r="Z284" s="77"/>
      <c r="AA284" s="77"/>
      <c r="AB284" s="82">
        <f t="shared" si="103"/>
        <v>0</v>
      </c>
      <c r="AC284" s="82">
        <f t="shared" si="103"/>
        <v>114</v>
      </c>
      <c r="AD284" s="83">
        <f t="shared" si="103"/>
        <v>0</v>
      </c>
      <c r="AE284" s="84">
        <f t="shared" si="104"/>
        <v>114</v>
      </c>
      <c r="AF284" s="99">
        <f t="shared" si="105"/>
        <v>9.4999999999999998E-3</v>
      </c>
      <c r="AG284" s="99">
        <f t="shared" si="106"/>
        <v>9.3480000000000004E-3</v>
      </c>
      <c r="AH284" s="76"/>
      <c r="AI284" s="76"/>
      <c r="AJ284" s="76"/>
      <c r="AK284" s="100"/>
      <c r="AL284" s="151" t="s">
        <v>233</v>
      </c>
      <c r="AM284" s="151" t="s">
        <v>276</v>
      </c>
      <c r="AN284" s="141">
        <v>8.2000000000000003E-2</v>
      </c>
      <c r="AO284" s="76"/>
    </row>
    <row r="285" spans="1:41" s="102" customFormat="1" ht="20.100000000000001" customHeight="1" x14ac:dyDescent="0.25">
      <c r="A285" s="75">
        <v>24</v>
      </c>
      <c r="B285" s="134" t="s">
        <v>274</v>
      </c>
      <c r="C285" s="230" t="s">
        <v>275</v>
      </c>
      <c r="D285" s="95" t="s">
        <v>29</v>
      </c>
      <c r="E285" s="134" t="s">
        <v>188</v>
      </c>
      <c r="F285" s="135">
        <v>86</v>
      </c>
      <c r="G285" s="135">
        <v>10</v>
      </c>
      <c r="H285" s="100"/>
      <c r="I285" s="100"/>
      <c r="J285" s="100"/>
      <c r="K285" s="100"/>
      <c r="L285" s="100"/>
      <c r="M285" s="100"/>
      <c r="N285" s="100"/>
      <c r="O285" s="100"/>
      <c r="P285" s="111"/>
      <c r="Q285" s="111"/>
      <c r="R285" s="111"/>
      <c r="S285" s="111"/>
      <c r="T285" s="151">
        <v>90</v>
      </c>
      <c r="U285" s="100"/>
      <c r="V285" s="77"/>
      <c r="W285" s="98">
        <f t="shared" si="102"/>
        <v>90</v>
      </c>
      <c r="X285" s="77"/>
      <c r="Y285" s="77"/>
      <c r="Z285" s="77"/>
      <c r="AA285" s="77"/>
      <c r="AB285" s="82">
        <f t="shared" si="103"/>
        <v>90</v>
      </c>
      <c r="AC285" s="82">
        <f t="shared" si="103"/>
        <v>0</v>
      </c>
      <c r="AD285" s="83">
        <f t="shared" si="103"/>
        <v>0</v>
      </c>
      <c r="AE285" s="84">
        <f t="shared" si="104"/>
        <v>90</v>
      </c>
      <c r="AF285" s="99">
        <f t="shared" si="105"/>
        <v>7.4999999999999997E-3</v>
      </c>
      <c r="AG285" s="99">
        <f t="shared" si="106"/>
        <v>7.3800000000000003E-3</v>
      </c>
      <c r="AH285" s="76"/>
      <c r="AI285" s="76"/>
      <c r="AJ285" s="76"/>
      <c r="AK285" s="100"/>
      <c r="AL285" s="151" t="s">
        <v>233</v>
      </c>
      <c r="AM285" s="151" t="s">
        <v>276</v>
      </c>
      <c r="AN285" s="141">
        <v>8.2000000000000003E-2</v>
      </c>
      <c r="AO285" s="76"/>
    </row>
    <row r="286" spans="1:41" s="102" customFormat="1" ht="20.100000000000001" customHeight="1" x14ac:dyDescent="0.25">
      <c r="A286" s="75">
        <v>25</v>
      </c>
      <c r="B286" s="134" t="s">
        <v>274</v>
      </c>
      <c r="C286" s="230" t="s">
        <v>275</v>
      </c>
      <c r="D286" s="95" t="s">
        <v>29</v>
      </c>
      <c r="E286" s="134" t="s">
        <v>188</v>
      </c>
      <c r="F286" s="135">
        <v>86</v>
      </c>
      <c r="G286" s="135">
        <v>10</v>
      </c>
      <c r="H286" s="100"/>
      <c r="I286" s="100"/>
      <c r="J286" s="100"/>
      <c r="K286" s="100"/>
      <c r="L286" s="100"/>
      <c r="M286" s="100"/>
      <c r="N286" s="100"/>
      <c r="O286" s="100"/>
      <c r="P286" s="111"/>
      <c r="Q286" s="111"/>
      <c r="R286" s="111"/>
      <c r="S286" s="111"/>
      <c r="T286" s="100"/>
      <c r="U286" s="151">
        <v>48</v>
      </c>
      <c r="V286" s="77"/>
      <c r="W286" s="98">
        <f t="shared" si="102"/>
        <v>48</v>
      </c>
      <c r="X286" s="77"/>
      <c r="Y286" s="77"/>
      <c r="Z286" s="77"/>
      <c r="AA286" s="77"/>
      <c r="AB286" s="82">
        <f t="shared" si="103"/>
        <v>0</v>
      </c>
      <c r="AC286" s="82">
        <f t="shared" si="103"/>
        <v>48</v>
      </c>
      <c r="AD286" s="83">
        <f t="shared" si="103"/>
        <v>0</v>
      </c>
      <c r="AE286" s="84">
        <f t="shared" si="104"/>
        <v>48</v>
      </c>
      <c r="AF286" s="99">
        <f t="shared" si="105"/>
        <v>4.0000000000000001E-3</v>
      </c>
      <c r="AG286" s="99">
        <f t="shared" si="106"/>
        <v>3.9360000000000003E-3</v>
      </c>
      <c r="AH286" s="76"/>
      <c r="AI286" s="76"/>
      <c r="AJ286" s="76"/>
      <c r="AK286" s="100"/>
      <c r="AL286" s="151" t="s">
        <v>233</v>
      </c>
      <c r="AM286" s="151" t="s">
        <v>276</v>
      </c>
      <c r="AN286" s="141">
        <v>8.2000000000000003E-2</v>
      </c>
      <c r="AO286" s="76"/>
    </row>
    <row r="287" spans="1:41" s="102" customFormat="1" ht="20.100000000000001" customHeight="1" x14ac:dyDescent="0.25">
      <c r="A287" s="75">
        <v>26</v>
      </c>
      <c r="B287" s="134" t="s">
        <v>274</v>
      </c>
      <c r="C287" s="230" t="s">
        <v>275</v>
      </c>
      <c r="D287" s="95" t="s">
        <v>29</v>
      </c>
      <c r="E287" s="134" t="s">
        <v>189</v>
      </c>
      <c r="F287" s="135">
        <v>86</v>
      </c>
      <c r="G287" s="135">
        <v>10</v>
      </c>
      <c r="H287" s="100"/>
      <c r="I287" s="100"/>
      <c r="J287" s="100"/>
      <c r="K287" s="100"/>
      <c r="L287" s="100"/>
      <c r="M287" s="100"/>
      <c r="N287" s="100"/>
      <c r="O287" s="100"/>
      <c r="P287" s="111"/>
      <c r="Q287" s="111"/>
      <c r="R287" s="111"/>
      <c r="S287" s="111"/>
      <c r="T287" s="151">
        <v>138</v>
      </c>
      <c r="U287" s="100"/>
      <c r="V287" s="77"/>
      <c r="W287" s="98">
        <f t="shared" si="102"/>
        <v>138</v>
      </c>
      <c r="X287" s="77"/>
      <c r="Y287" s="77"/>
      <c r="Z287" s="77"/>
      <c r="AA287" s="77"/>
      <c r="AB287" s="82">
        <f t="shared" si="103"/>
        <v>138</v>
      </c>
      <c r="AC287" s="82">
        <f t="shared" si="103"/>
        <v>0</v>
      </c>
      <c r="AD287" s="83">
        <f t="shared" si="103"/>
        <v>0</v>
      </c>
      <c r="AE287" s="84">
        <f t="shared" si="104"/>
        <v>138</v>
      </c>
      <c r="AF287" s="99">
        <f t="shared" si="105"/>
        <v>1.15E-2</v>
      </c>
      <c r="AG287" s="99">
        <f t="shared" si="106"/>
        <v>1.1316000000000001E-2</v>
      </c>
      <c r="AH287" s="76"/>
      <c r="AI287" s="76"/>
      <c r="AJ287" s="76"/>
      <c r="AK287" s="100"/>
      <c r="AL287" s="151" t="s">
        <v>233</v>
      </c>
      <c r="AM287" s="151" t="s">
        <v>276</v>
      </c>
      <c r="AN287" s="141">
        <v>8.2000000000000003E-2</v>
      </c>
      <c r="AO287" s="76"/>
    </row>
    <row r="288" spans="1:41" s="102" customFormat="1" ht="20.100000000000001" customHeight="1" x14ac:dyDescent="0.25">
      <c r="A288" s="75">
        <v>27</v>
      </c>
      <c r="B288" s="134" t="s">
        <v>274</v>
      </c>
      <c r="C288" s="230" t="s">
        <v>275</v>
      </c>
      <c r="D288" s="95" t="s">
        <v>29</v>
      </c>
      <c r="E288" s="134" t="s">
        <v>189</v>
      </c>
      <c r="F288" s="135">
        <v>86</v>
      </c>
      <c r="G288" s="135">
        <v>10</v>
      </c>
      <c r="H288" s="100"/>
      <c r="I288" s="100"/>
      <c r="J288" s="100"/>
      <c r="K288" s="100"/>
      <c r="L288" s="100"/>
      <c r="M288" s="100"/>
      <c r="N288" s="100"/>
      <c r="O288" s="100"/>
      <c r="P288" s="111"/>
      <c r="Q288" s="111"/>
      <c r="R288" s="111"/>
      <c r="S288" s="111"/>
      <c r="T288" s="100"/>
      <c r="U288" s="151">
        <v>102</v>
      </c>
      <c r="V288" s="77"/>
      <c r="W288" s="98">
        <f t="shared" si="102"/>
        <v>102</v>
      </c>
      <c r="X288" s="77"/>
      <c r="Y288" s="77"/>
      <c r="Z288" s="77"/>
      <c r="AA288" s="77"/>
      <c r="AB288" s="82">
        <f t="shared" si="103"/>
        <v>0</v>
      </c>
      <c r="AC288" s="82">
        <f t="shared" si="103"/>
        <v>102</v>
      </c>
      <c r="AD288" s="83">
        <f t="shared" si="103"/>
        <v>0</v>
      </c>
      <c r="AE288" s="84">
        <f t="shared" si="104"/>
        <v>102</v>
      </c>
      <c r="AF288" s="99">
        <f t="shared" si="105"/>
        <v>8.5000000000000006E-3</v>
      </c>
      <c r="AG288" s="99">
        <f t="shared" si="106"/>
        <v>8.3639999999999999E-3</v>
      </c>
      <c r="AH288" s="76"/>
      <c r="AI288" s="76"/>
      <c r="AJ288" s="76"/>
      <c r="AK288" s="100"/>
      <c r="AL288" s="151" t="s">
        <v>233</v>
      </c>
      <c r="AM288" s="151" t="s">
        <v>276</v>
      </c>
      <c r="AN288" s="141">
        <v>8.2000000000000003E-2</v>
      </c>
      <c r="AO288" s="76"/>
    </row>
    <row r="289" spans="1:41" s="102" customFormat="1" ht="20.100000000000001" customHeight="1" x14ac:dyDescent="0.25">
      <c r="A289" s="75">
        <v>28</v>
      </c>
      <c r="B289" s="134" t="s">
        <v>274</v>
      </c>
      <c r="C289" s="230" t="s">
        <v>275</v>
      </c>
      <c r="D289" s="95" t="s">
        <v>29</v>
      </c>
      <c r="E289" s="134" t="s">
        <v>102</v>
      </c>
      <c r="F289" s="135">
        <v>86</v>
      </c>
      <c r="G289" s="135">
        <v>10</v>
      </c>
      <c r="H289" s="100"/>
      <c r="I289" s="100"/>
      <c r="J289" s="100"/>
      <c r="K289" s="100"/>
      <c r="L289" s="100"/>
      <c r="M289" s="100"/>
      <c r="N289" s="100"/>
      <c r="O289" s="100"/>
      <c r="P289" s="111"/>
      <c r="Q289" s="111"/>
      <c r="R289" s="111"/>
      <c r="S289" s="111"/>
      <c r="T289" s="100"/>
      <c r="U289" s="151">
        <v>90</v>
      </c>
      <c r="V289" s="77"/>
      <c r="W289" s="98">
        <f t="shared" si="102"/>
        <v>90</v>
      </c>
      <c r="X289" s="77"/>
      <c r="Y289" s="77"/>
      <c r="Z289" s="77"/>
      <c r="AA289" s="77"/>
      <c r="AB289" s="82">
        <f t="shared" si="103"/>
        <v>0</v>
      </c>
      <c r="AC289" s="82">
        <f t="shared" si="103"/>
        <v>90</v>
      </c>
      <c r="AD289" s="83">
        <f t="shared" si="103"/>
        <v>0</v>
      </c>
      <c r="AE289" s="84">
        <f t="shared" si="104"/>
        <v>90</v>
      </c>
      <c r="AF289" s="99">
        <f t="shared" si="105"/>
        <v>7.4999999999999997E-3</v>
      </c>
      <c r="AG289" s="99">
        <f t="shared" si="106"/>
        <v>7.3800000000000003E-3</v>
      </c>
      <c r="AH289" s="76"/>
      <c r="AI289" s="76"/>
      <c r="AJ289" s="76"/>
      <c r="AK289" s="100"/>
      <c r="AL289" s="151" t="s">
        <v>233</v>
      </c>
      <c r="AM289" s="151" t="s">
        <v>276</v>
      </c>
      <c r="AN289" s="141">
        <v>8.2000000000000003E-2</v>
      </c>
      <c r="AO289" s="76"/>
    </row>
    <row r="290" spans="1:41" s="102" customFormat="1" ht="20.100000000000001" customHeight="1" x14ac:dyDescent="0.25">
      <c r="A290" s="75">
        <v>29</v>
      </c>
      <c r="B290" s="134" t="s">
        <v>274</v>
      </c>
      <c r="C290" s="230" t="s">
        <v>275</v>
      </c>
      <c r="D290" s="95" t="s">
        <v>29</v>
      </c>
      <c r="E290" s="134" t="s">
        <v>119</v>
      </c>
      <c r="F290" s="135">
        <v>86</v>
      </c>
      <c r="G290" s="135">
        <v>10</v>
      </c>
      <c r="H290" s="100"/>
      <c r="I290" s="100"/>
      <c r="J290" s="100"/>
      <c r="K290" s="100"/>
      <c r="L290" s="100"/>
      <c r="M290" s="100"/>
      <c r="N290" s="100"/>
      <c r="O290" s="100"/>
      <c r="P290" s="111"/>
      <c r="Q290" s="111"/>
      <c r="R290" s="111"/>
      <c r="S290" s="111"/>
      <c r="T290" s="100"/>
      <c r="U290" s="151">
        <v>492</v>
      </c>
      <c r="V290" s="77"/>
      <c r="W290" s="98">
        <f t="shared" si="102"/>
        <v>492</v>
      </c>
      <c r="X290" s="77"/>
      <c r="Y290" s="77"/>
      <c r="Z290" s="77"/>
      <c r="AA290" s="77"/>
      <c r="AB290" s="82">
        <f t="shared" si="103"/>
        <v>0</v>
      </c>
      <c r="AC290" s="82">
        <f t="shared" si="103"/>
        <v>492</v>
      </c>
      <c r="AD290" s="83">
        <f t="shared" si="103"/>
        <v>0</v>
      </c>
      <c r="AE290" s="84">
        <f t="shared" si="104"/>
        <v>492</v>
      </c>
      <c r="AF290" s="99">
        <f t="shared" si="105"/>
        <v>4.1000000000000002E-2</v>
      </c>
      <c r="AG290" s="99">
        <f t="shared" si="106"/>
        <v>4.0343999999999998E-2</v>
      </c>
      <c r="AH290" s="76"/>
      <c r="AI290" s="76"/>
      <c r="AJ290" s="76"/>
      <c r="AK290" s="100"/>
      <c r="AL290" s="151" t="s">
        <v>233</v>
      </c>
      <c r="AM290" s="151" t="s">
        <v>276</v>
      </c>
      <c r="AN290" s="141">
        <v>8.2000000000000003E-2</v>
      </c>
      <c r="AO290" s="76"/>
    </row>
    <row r="291" spans="1:41" s="102" customFormat="1" ht="20.100000000000001" customHeight="1" x14ac:dyDescent="0.25">
      <c r="A291" s="75">
        <v>30</v>
      </c>
      <c r="B291" s="134" t="s">
        <v>274</v>
      </c>
      <c r="C291" s="230" t="s">
        <v>275</v>
      </c>
      <c r="D291" s="95" t="s">
        <v>29</v>
      </c>
      <c r="E291" s="134" t="s">
        <v>282</v>
      </c>
      <c r="F291" s="135">
        <v>86</v>
      </c>
      <c r="G291" s="135">
        <v>10</v>
      </c>
      <c r="H291" s="100"/>
      <c r="I291" s="100"/>
      <c r="J291" s="100"/>
      <c r="K291" s="100"/>
      <c r="L291" s="100"/>
      <c r="M291" s="100"/>
      <c r="N291" s="100"/>
      <c r="O291" s="100"/>
      <c r="P291" s="111"/>
      <c r="Q291" s="111"/>
      <c r="R291" s="111"/>
      <c r="S291" s="111"/>
      <c r="T291" s="100"/>
      <c r="U291" s="151">
        <v>156</v>
      </c>
      <c r="V291" s="77"/>
      <c r="W291" s="98">
        <f t="shared" si="102"/>
        <v>156</v>
      </c>
      <c r="X291" s="77"/>
      <c r="Y291" s="77"/>
      <c r="Z291" s="77"/>
      <c r="AA291" s="77"/>
      <c r="AB291" s="82">
        <f t="shared" si="103"/>
        <v>0</v>
      </c>
      <c r="AC291" s="82">
        <f t="shared" si="103"/>
        <v>156</v>
      </c>
      <c r="AD291" s="83">
        <f t="shared" si="103"/>
        <v>0</v>
      </c>
      <c r="AE291" s="84">
        <f t="shared" si="104"/>
        <v>156</v>
      </c>
      <c r="AF291" s="99">
        <f t="shared" si="105"/>
        <v>1.2999999999999999E-2</v>
      </c>
      <c r="AG291" s="99">
        <f t="shared" si="106"/>
        <v>1.2792E-2</v>
      </c>
      <c r="AH291" s="76"/>
      <c r="AI291" s="76"/>
      <c r="AJ291" s="76"/>
      <c r="AK291" s="100"/>
      <c r="AL291" s="151" t="s">
        <v>233</v>
      </c>
      <c r="AM291" s="151" t="s">
        <v>276</v>
      </c>
      <c r="AN291" s="141">
        <v>8.2000000000000003E-2</v>
      </c>
      <c r="AO291" s="76"/>
    </row>
    <row r="292" spans="1:41" s="102" customFormat="1" ht="20.100000000000001" customHeight="1" x14ac:dyDescent="0.25">
      <c r="A292" s="75">
        <v>31</v>
      </c>
      <c r="B292" s="134" t="s">
        <v>274</v>
      </c>
      <c r="C292" s="230" t="s">
        <v>275</v>
      </c>
      <c r="D292" s="95" t="s">
        <v>29</v>
      </c>
      <c r="E292" s="134" t="s">
        <v>122</v>
      </c>
      <c r="F292" s="135">
        <v>86</v>
      </c>
      <c r="G292" s="135">
        <v>10</v>
      </c>
      <c r="H292" s="100"/>
      <c r="I292" s="100"/>
      <c r="J292" s="100"/>
      <c r="K292" s="100"/>
      <c r="L292" s="100"/>
      <c r="M292" s="100"/>
      <c r="N292" s="100"/>
      <c r="O292" s="100"/>
      <c r="P292" s="111"/>
      <c r="Q292" s="111"/>
      <c r="R292" s="111"/>
      <c r="S292" s="111"/>
      <c r="T292" s="100"/>
      <c r="U292" s="151">
        <v>132</v>
      </c>
      <c r="V292" s="77"/>
      <c r="W292" s="98">
        <f t="shared" si="102"/>
        <v>132</v>
      </c>
      <c r="X292" s="77"/>
      <c r="Y292" s="77"/>
      <c r="Z292" s="77"/>
      <c r="AA292" s="77"/>
      <c r="AB292" s="82">
        <f t="shared" si="103"/>
        <v>0</v>
      </c>
      <c r="AC292" s="82">
        <f t="shared" si="103"/>
        <v>132</v>
      </c>
      <c r="AD292" s="83">
        <f t="shared" si="103"/>
        <v>0</v>
      </c>
      <c r="AE292" s="84">
        <f t="shared" si="104"/>
        <v>132</v>
      </c>
      <c r="AF292" s="99">
        <f t="shared" si="105"/>
        <v>1.0999999999999999E-2</v>
      </c>
      <c r="AG292" s="99">
        <f t="shared" si="106"/>
        <v>1.0824E-2</v>
      </c>
      <c r="AH292" s="76"/>
      <c r="AI292" s="76"/>
      <c r="AJ292" s="76"/>
      <c r="AK292" s="100"/>
      <c r="AL292" s="151" t="s">
        <v>233</v>
      </c>
      <c r="AM292" s="151" t="s">
        <v>276</v>
      </c>
      <c r="AN292" s="141">
        <v>8.2000000000000003E-2</v>
      </c>
      <c r="AO292" s="76"/>
    </row>
    <row r="293" spans="1:41" s="102" customFormat="1" ht="20.100000000000001" customHeight="1" x14ac:dyDescent="0.25">
      <c r="A293" s="75">
        <v>32</v>
      </c>
      <c r="B293" s="134" t="s">
        <v>274</v>
      </c>
      <c r="C293" s="230" t="s">
        <v>275</v>
      </c>
      <c r="D293" s="95" t="s">
        <v>29</v>
      </c>
      <c r="E293" s="134" t="s">
        <v>116</v>
      </c>
      <c r="F293" s="135">
        <v>86</v>
      </c>
      <c r="G293" s="135">
        <v>10</v>
      </c>
      <c r="H293" s="100"/>
      <c r="I293" s="100"/>
      <c r="J293" s="100"/>
      <c r="K293" s="100"/>
      <c r="L293" s="100"/>
      <c r="M293" s="100"/>
      <c r="N293" s="100"/>
      <c r="O293" s="100"/>
      <c r="P293" s="111"/>
      <c r="Q293" s="111"/>
      <c r="R293" s="111"/>
      <c r="S293" s="111"/>
      <c r="T293" s="100"/>
      <c r="U293" s="151">
        <v>90</v>
      </c>
      <c r="V293" s="77"/>
      <c r="W293" s="98">
        <f t="shared" si="102"/>
        <v>90</v>
      </c>
      <c r="X293" s="77"/>
      <c r="Y293" s="77"/>
      <c r="Z293" s="77"/>
      <c r="AA293" s="77"/>
      <c r="AB293" s="82">
        <f t="shared" si="103"/>
        <v>0</v>
      </c>
      <c r="AC293" s="82">
        <f t="shared" si="103"/>
        <v>90</v>
      </c>
      <c r="AD293" s="83">
        <f t="shared" si="103"/>
        <v>0</v>
      </c>
      <c r="AE293" s="84">
        <f t="shared" si="104"/>
        <v>90</v>
      </c>
      <c r="AF293" s="99">
        <f t="shared" si="105"/>
        <v>7.4999999999999997E-3</v>
      </c>
      <c r="AG293" s="99">
        <f t="shared" si="106"/>
        <v>7.3800000000000003E-3</v>
      </c>
      <c r="AH293" s="76"/>
      <c r="AI293" s="76"/>
      <c r="AJ293" s="76"/>
      <c r="AK293" s="100"/>
      <c r="AL293" s="151" t="s">
        <v>233</v>
      </c>
      <c r="AM293" s="151" t="s">
        <v>276</v>
      </c>
      <c r="AN293" s="141">
        <v>8.2000000000000003E-2</v>
      </c>
      <c r="AO293" s="76"/>
    </row>
    <row r="294" spans="1:41" s="102" customFormat="1" ht="20.100000000000001" customHeight="1" x14ac:dyDescent="0.25">
      <c r="A294" s="75">
        <v>33</v>
      </c>
      <c r="B294" s="134" t="s">
        <v>274</v>
      </c>
      <c r="C294" s="230" t="s">
        <v>275</v>
      </c>
      <c r="D294" s="95" t="s">
        <v>29</v>
      </c>
      <c r="E294" s="134" t="s">
        <v>237</v>
      </c>
      <c r="F294" s="135">
        <v>86</v>
      </c>
      <c r="G294" s="135">
        <v>10</v>
      </c>
      <c r="H294" s="100"/>
      <c r="I294" s="100"/>
      <c r="J294" s="100"/>
      <c r="K294" s="100"/>
      <c r="L294" s="100"/>
      <c r="M294" s="100"/>
      <c r="N294" s="100"/>
      <c r="O294" s="100"/>
      <c r="P294" s="111"/>
      <c r="Q294" s="111"/>
      <c r="R294" s="111"/>
      <c r="S294" s="111"/>
      <c r="T294" s="100"/>
      <c r="U294" s="151">
        <v>12</v>
      </c>
      <c r="V294" s="77"/>
      <c r="W294" s="98">
        <f t="shared" si="102"/>
        <v>12</v>
      </c>
      <c r="X294" s="77"/>
      <c r="Y294" s="77"/>
      <c r="Z294" s="77"/>
      <c r="AA294" s="77"/>
      <c r="AB294" s="82">
        <f t="shared" ref="AB294:AD315" si="107">P294+T294</f>
        <v>0</v>
      </c>
      <c r="AC294" s="82">
        <f t="shared" si="107"/>
        <v>12</v>
      </c>
      <c r="AD294" s="83">
        <f t="shared" si="107"/>
        <v>0</v>
      </c>
      <c r="AE294" s="84">
        <f t="shared" si="104"/>
        <v>12</v>
      </c>
      <c r="AF294" s="99">
        <f t="shared" si="105"/>
        <v>1E-3</v>
      </c>
      <c r="AG294" s="99">
        <f t="shared" si="106"/>
        <v>9.8400000000000007E-4</v>
      </c>
      <c r="AH294" s="76"/>
      <c r="AI294" s="76"/>
      <c r="AJ294" s="76"/>
      <c r="AK294" s="100"/>
      <c r="AL294" s="151" t="s">
        <v>233</v>
      </c>
      <c r="AM294" s="151" t="s">
        <v>276</v>
      </c>
      <c r="AN294" s="141">
        <v>8.2000000000000003E-2</v>
      </c>
      <c r="AO294" s="76"/>
    </row>
    <row r="295" spans="1:41" s="102" customFormat="1" ht="20.100000000000001" customHeight="1" x14ac:dyDescent="0.25">
      <c r="A295" s="75">
        <v>34</v>
      </c>
      <c r="B295" s="134" t="s">
        <v>274</v>
      </c>
      <c r="C295" s="230" t="s">
        <v>275</v>
      </c>
      <c r="D295" s="95" t="s">
        <v>29</v>
      </c>
      <c r="E295" s="134" t="s">
        <v>277</v>
      </c>
      <c r="F295" s="135">
        <v>86</v>
      </c>
      <c r="G295" s="135">
        <v>10</v>
      </c>
      <c r="H295" s="100"/>
      <c r="I295" s="100"/>
      <c r="J295" s="100"/>
      <c r="K295" s="100"/>
      <c r="L295" s="100"/>
      <c r="M295" s="100"/>
      <c r="N295" s="100"/>
      <c r="O295" s="100"/>
      <c r="P295" s="111"/>
      <c r="Q295" s="111"/>
      <c r="R295" s="111"/>
      <c r="S295" s="111"/>
      <c r="T295" s="151">
        <v>108</v>
      </c>
      <c r="U295" s="100"/>
      <c r="V295" s="77"/>
      <c r="W295" s="231">
        <f t="shared" si="102"/>
        <v>108</v>
      </c>
      <c r="X295" s="77"/>
      <c r="Y295" s="77"/>
      <c r="Z295" s="77"/>
      <c r="AA295" s="77"/>
      <c r="AB295" s="82">
        <f t="shared" si="107"/>
        <v>108</v>
      </c>
      <c r="AC295" s="82">
        <f t="shared" si="107"/>
        <v>0</v>
      </c>
      <c r="AD295" s="83">
        <f t="shared" si="107"/>
        <v>0</v>
      </c>
      <c r="AE295" s="84">
        <f t="shared" si="104"/>
        <v>108</v>
      </c>
      <c r="AF295" s="99">
        <f t="shared" si="105"/>
        <v>8.9999999999999993E-3</v>
      </c>
      <c r="AG295" s="99">
        <f t="shared" si="106"/>
        <v>8.8559999999999993E-3</v>
      </c>
      <c r="AH295" s="76"/>
      <c r="AI295" s="76"/>
      <c r="AJ295" s="76"/>
      <c r="AK295" s="100"/>
      <c r="AL295" s="151" t="s">
        <v>233</v>
      </c>
      <c r="AM295" s="151" t="s">
        <v>276</v>
      </c>
      <c r="AN295" s="141">
        <v>8.2000000000000003E-2</v>
      </c>
      <c r="AO295" s="76"/>
    </row>
    <row r="296" spans="1:41" s="102" customFormat="1" ht="20.100000000000001" customHeight="1" x14ac:dyDescent="0.25">
      <c r="A296" s="75">
        <v>35</v>
      </c>
      <c r="B296" s="134" t="s">
        <v>274</v>
      </c>
      <c r="C296" s="230" t="s">
        <v>275</v>
      </c>
      <c r="D296" s="95" t="s">
        <v>29</v>
      </c>
      <c r="E296" s="134" t="s">
        <v>277</v>
      </c>
      <c r="F296" s="135">
        <v>86</v>
      </c>
      <c r="G296" s="135">
        <v>10</v>
      </c>
      <c r="H296" s="100"/>
      <c r="I296" s="100"/>
      <c r="J296" s="100"/>
      <c r="K296" s="100"/>
      <c r="L296" s="100"/>
      <c r="M296" s="100"/>
      <c r="N296" s="100"/>
      <c r="O296" s="100"/>
      <c r="P296" s="111"/>
      <c r="Q296" s="111"/>
      <c r="R296" s="111"/>
      <c r="S296" s="111"/>
      <c r="T296" s="100"/>
      <c r="U296" s="151">
        <v>210</v>
      </c>
      <c r="V296" s="77"/>
      <c r="W296" s="98">
        <f t="shared" si="102"/>
        <v>210</v>
      </c>
      <c r="X296" s="77"/>
      <c r="Y296" s="77"/>
      <c r="Z296" s="77"/>
      <c r="AA296" s="77"/>
      <c r="AB296" s="82">
        <f t="shared" si="107"/>
        <v>0</v>
      </c>
      <c r="AC296" s="82">
        <f t="shared" si="107"/>
        <v>210</v>
      </c>
      <c r="AD296" s="83">
        <f t="shared" si="107"/>
        <v>0</v>
      </c>
      <c r="AE296" s="84">
        <f t="shared" si="104"/>
        <v>210</v>
      </c>
      <c r="AF296" s="99">
        <f t="shared" si="105"/>
        <v>1.7500000000000002E-2</v>
      </c>
      <c r="AG296" s="99">
        <f t="shared" si="106"/>
        <v>1.7220000000000003E-2</v>
      </c>
      <c r="AH296" s="76"/>
      <c r="AI296" s="76"/>
      <c r="AJ296" s="76"/>
      <c r="AK296" s="100"/>
      <c r="AL296" s="151" t="s">
        <v>233</v>
      </c>
      <c r="AM296" s="151" t="s">
        <v>276</v>
      </c>
      <c r="AN296" s="141">
        <v>8.2000000000000003E-2</v>
      </c>
      <c r="AO296" s="76"/>
    </row>
    <row r="297" spans="1:41" s="102" customFormat="1" ht="20.100000000000001" customHeight="1" x14ac:dyDescent="0.25">
      <c r="A297" s="75">
        <v>36</v>
      </c>
      <c r="B297" s="134" t="s">
        <v>274</v>
      </c>
      <c r="C297" s="230" t="s">
        <v>275</v>
      </c>
      <c r="D297" s="95" t="s">
        <v>29</v>
      </c>
      <c r="E297" s="134" t="s">
        <v>121</v>
      </c>
      <c r="F297" s="135">
        <v>86</v>
      </c>
      <c r="G297" s="135">
        <v>10</v>
      </c>
      <c r="H297" s="100"/>
      <c r="I297" s="100"/>
      <c r="J297" s="100"/>
      <c r="K297" s="100"/>
      <c r="L297" s="100"/>
      <c r="M297" s="100"/>
      <c r="N297" s="100"/>
      <c r="O297" s="100"/>
      <c r="P297" s="111"/>
      <c r="Q297" s="111"/>
      <c r="R297" s="111"/>
      <c r="S297" s="111"/>
      <c r="T297" s="100"/>
      <c r="U297" s="151">
        <v>6</v>
      </c>
      <c r="V297" s="77"/>
      <c r="W297" s="98">
        <f t="shared" si="102"/>
        <v>6</v>
      </c>
      <c r="X297" s="77"/>
      <c r="Y297" s="77"/>
      <c r="Z297" s="77"/>
      <c r="AA297" s="77"/>
      <c r="AB297" s="82">
        <f t="shared" si="107"/>
        <v>0</v>
      </c>
      <c r="AC297" s="82">
        <f t="shared" si="107"/>
        <v>6</v>
      </c>
      <c r="AD297" s="83">
        <f t="shared" si="107"/>
        <v>0</v>
      </c>
      <c r="AE297" s="84">
        <f t="shared" si="104"/>
        <v>6</v>
      </c>
      <c r="AF297" s="99">
        <f t="shared" si="105"/>
        <v>5.0000000000000001E-4</v>
      </c>
      <c r="AG297" s="99">
        <f t="shared" si="106"/>
        <v>4.9200000000000003E-4</v>
      </c>
      <c r="AH297" s="76"/>
      <c r="AI297" s="76"/>
      <c r="AJ297" s="76"/>
      <c r="AK297" s="100"/>
      <c r="AL297" s="151" t="s">
        <v>233</v>
      </c>
      <c r="AM297" s="151" t="s">
        <v>276</v>
      </c>
      <c r="AN297" s="141">
        <v>8.2000000000000003E-2</v>
      </c>
      <c r="AO297" s="76"/>
    </row>
    <row r="298" spans="1:41" s="102" customFormat="1" ht="20.100000000000001" customHeight="1" x14ac:dyDescent="0.25">
      <c r="A298" s="75">
        <v>37</v>
      </c>
      <c r="B298" s="134" t="s">
        <v>274</v>
      </c>
      <c r="C298" s="230" t="s">
        <v>275</v>
      </c>
      <c r="D298" s="95" t="s">
        <v>29</v>
      </c>
      <c r="E298" s="134" t="s">
        <v>122</v>
      </c>
      <c r="F298" s="135">
        <v>84</v>
      </c>
      <c r="G298" s="135">
        <v>10</v>
      </c>
      <c r="H298" s="100"/>
      <c r="I298" s="100"/>
      <c r="J298" s="100"/>
      <c r="K298" s="100"/>
      <c r="L298" s="100"/>
      <c r="M298" s="100"/>
      <c r="N298" s="100"/>
      <c r="O298" s="100"/>
      <c r="P298" s="111"/>
      <c r="Q298" s="111"/>
      <c r="R298" s="111"/>
      <c r="S298" s="111"/>
      <c r="T298" s="100"/>
      <c r="U298" s="151">
        <v>6</v>
      </c>
      <c r="V298" s="77"/>
      <c r="W298" s="98">
        <f t="shared" si="102"/>
        <v>6</v>
      </c>
      <c r="X298" s="77"/>
      <c r="Y298" s="77"/>
      <c r="Z298" s="77"/>
      <c r="AA298" s="77"/>
      <c r="AB298" s="82">
        <f t="shared" si="107"/>
        <v>0</v>
      </c>
      <c r="AC298" s="82">
        <f t="shared" si="107"/>
        <v>6</v>
      </c>
      <c r="AD298" s="83">
        <f t="shared" si="107"/>
        <v>0</v>
      </c>
      <c r="AE298" s="84">
        <f t="shared" si="104"/>
        <v>6</v>
      </c>
      <c r="AF298" s="99">
        <f t="shared" si="105"/>
        <v>5.0000000000000001E-4</v>
      </c>
      <c r="AG298" s="99">
        <f t="shared" si="106"/>
        <v>4.9200000000000003E-4</v>
      </c>
      <c r="AH298" s="76"/>
      <c r="AI298" s="76"/>
      <c r="AJ298" s="76"/>
      <c r="AK298" s="100"/>
      <c r="AL298" s="151" t="s">
        <v>233</v>
      </c>
      <c r="AM298" s="151" t="s">
        <v>276</v>
      </c>
      <c r="AN298" s="141">
        <v>8.2000000000000003E-2</v>
      </c>
      <c r="AO298" s="76"/>
    </row>
    <row r="299" spans="1:41" s="102" customFormat="1" ht="20.100000000000001" customHeight="1" x14ac:dyDescent="0.25">
      <c r="A299" s="75">
        <v>38</v>
      </c>
      <c r="B299" s="134" t="s">
        <v>274</v>
      </c>
      <c r="C299" s="230" t="s">
        <v>275</v>
      </c>
      <c r="D299" s="95" t="s">
        <v>29</v>
      </c>
      <c r="E299" s="134" t="s">
        <v>116</v>
      </c>
      <c r="F299" s="135">
        <v>84</v>
      </c>
      <c r="G299" s="135">
        <v>10</v>
      </c>
      <c r="H299" s="100"/>
      <c r="I299" s="100"/>
      <c r="J299" s="100"/>
      <c r="K299" s="100"/>
      <c r="L299" s="100"/>
      <c r="M299" s="100"/>
      <c r="N299" s="100"/>
      <c r="O299" s="100"/>
      <c r="P299" s="111"/>
      <c r="Q299" s="111"/>
      <c r="R299" s="111"/>
      <c r="S299" s="111"/>
      <c r="T299" s="100"/>
      <c r="U299" s="151">
        <v>48</v>
      </c>
      <c r="V299" s="77"/>
      <c r="W299" s="98">
        <f t="shared" si="102"/>
        <v>48</v>
      </c>
      <c r="X299" s="77"/>
      <c r="Y299" s="77"/>
      <c r="Z299" s="77"/>
      <c r="AA299" s="77"/>
      <c r="AB299" s="82">
        <f t="shared" si="107"/>
        <v>0</v>
      </c>
      <c r="AC299" s="82">
        <f t="shared" si="107"/>
        <v>48</v>
      </c>
      <c r="AD299" s="83">
        <f t="shared" si="107"/>
        <v>0</v>
      </c>
      <c r="AE299" s="84">
        <f t="shared" si="104"/>
        <v>48</v>
      </c>
      <c r="AF299" s="99">
        <f t="shared" si="105"/>
        <v>4.0000000000000001E-3</v>
      </c>
      <c r="AG299" s="99">
        <f t="shared" si="106"/>
        <v>3.9360000000000003E-3</v>
      </c>
      <c r="AH299" s="76"/>
      <c r="AI299" s="76"/>
      <c r="AJ299" s="76"/>
      <c r="AK299" s="100"/>
      <c r="AL299" s="151" t="s">
        <v>233</v>
      </c>
      <c r="AM299" s="151" t="s">
        <v>276</v>
      </c>
      <c r="AN299" s="141">
        <v>8.2000000000000003E-2</v>
      </c>
      <c r="AO299" s="76"/>
    </row>
    <row r="300" spans="1:41" s="102" customFormat="1" ht="20.100000000000001" customHeight="1" x14ac:dyDescent="0.25">
      <c r="A300" s="75">
        <v>39</v>
      </c>
      <c r="B300" s="134" t="s">
        <v>274</v>
      </c>
      <c r="C300" s="230" t="s">
        <v>275</v>
      </c>
      <c r="D300" s="95" t="s">
        <v>29</v>
      </c>
      <c r="E300" s="134" t="s">
        <v>122</v>
      </c>
      <c r="F300" s="135">
        <v>80</v>
      </c>
      <c r="G300" s="135">
        <v>10</v>
      </c>
      <c r="H300" s="100"/>
      <c r="I300" s="100"/>
      <c r="J300" s="100"/>
      <c r="K300" s="100"/>
      <c r="L300" s="100"/>
      <c r="M300" s="100"/>
      <c r="N300" s="100"/>
      <c r="O300" s="100"/>
      <c r="P300" s="111"/>
      <c r="Q300" s="111"/>
      <c r="R300" s="111"/>
      <c r="S300" s="111"/>
      <c r="T300" s="100"/>
      <c r="U300" s="151">
        <v>12</v>
      </c>
      <c r="V300" s="77"/>
      <c r="W300" s="98">
        <f t="shared" si="102"/>
        <v>12</v>
      </c>
      <c r="X300" s="77"/>
      <c r="Y300" s="77"/>
      <c r="Z300" s="77"/>
      <c r="AA300" s="77"/>
      <c r="AB300" s="82">
        <f t="shared" si="107"/>
        <v>0</v>
      </c>
      <c r="AC300" s="82">
        <f t="shared" si="107"/>
        <v>12</v>
      </c>
      <c r="AD300" s="83">
        <f t="shared" si="107"/>
        <v>0</v>
      </c>
      <c r="AE300" s="84">
        <f t="shared" si="104"/>
        <v>12</v>
      </c>
      <c r="AF300" s="99">
        <f t="shared" si="105"/>
        <v>1E-3</v>
      </c>
      <c r="AG300" s="99">
        <f t="shared" si="106"/>
        <v>9.8400000000000007E-4</v>
      </c>
      <c r="AH300" s="76"/>
      <c r="AI300" s="76"/>
      <c r="AJ300" s="76"/>
      <c r="AK300" s="100"/>
      <c r="AL300" s="151" t="s">
        <v>233</v>
      </c>
      <c r="AM300" s="151" t="s">
        <v>276</v>
      </c>
      <c r="AN300" s="141">
        <v>8.2000000000000003E-2</v>
      </c>
      <c r="AO300" s="76"/>
    </row>
    <row r="301" spans="1:41" s="102" customFormat="1" ht="20.100000000000001" customHeight="1" x14ac:dyDescent="0.25">
      <c r="A301" s="75">
        <v>40</v>
      </c>
      <c r="B301" s="134" t="s">
        <v>274</v>
      </c>
      <c r="C301" s="230" t="s">
        <v>275</v>
      </c>
      <c r="D301" s="95" t="s">
        <v>29</v>
      </c>
      <c r="E301" s="134" t="s">
        <v>116</v>
      </c>
      <c r="F301" s="135">
        <v>80</v>
      </c>
      <c r="G301" s="135">
        <v>10</v>
      </c>
      <c r="H301" s="100"/>
      <c r="I301" s="100"/>
      <c r="J301" s="100"/>
      <c r="K301" s="100"/>
      <c r="L301" s="100"/>
      <c r="M301" s="100"/>
      <c r="N301" s="100"/>
      <c r="O301" s="100"/>
      <c r="P301" s="111"/>
      <c r="Q301" s="111"/>
      <c r="R301" s="111"/>
      <c r="S301" s="111"/>
      <c r="T301" s="100"/>
      <c r="U301" s="151">
        <v>234</v>
      </c>
      <c r="V301" s="77"/>
      <c r="W301" s="98">
        <f t="shared" si="102"/>
        <v>234</v>
      </c>
      <c r="X301" s="77"/>
      <c r="Y301" s="77"/>
      <c r="Z301" s="77"/>
      <c r="AA301" s="77"/>
      <c r="AB301" s="82">
        <f t="shared" si="107"/>
        <v>0</v>
      </c>
      <c r="AC301" s="82">
        <f t="shared" si="107"/>
        <v>234</v>
      </c>
      <c r="AD301" s="83">
        <f t="shared" si="107"/>
        <v>0</v>
      </c>
      <c r="AE301" s="84">
        <f t="shared" si="104"/>
        <v>234</v>
      </c>
      <c r="AF301" s="99">
        <f t="shared" si="105"/>
        <v>1.95E-2</v>
      </c>
      <c r="AG301" s="99">
        <f t="shared" si="106"/>
        <v>1.9188000000000004E-2</v>
      </c>
      <c r="AH301" s="76"/>
      <c r="AI301" s="76"/>
      <c r="AJ301" s="76"/>
      <c r="AK301" s="100"/>
      <c r="AL301" s="151" t="s">
        <v>233</v>
      </c>
      <c r="AM301" s="151" t="s">
        <v>276</v>
      </c>
      <c r="AN301" s="141">
        <v>8.2000000000000003E-2</v>
      </c>
      <c r="AO301" s="76"/>
    </row>
    <row r="302" spans="1:41" s="102" customFormat="1" ht="20.100000000000001" customHeight="1" x14ac:dyDescent="0.25">
      <c r="A302" s="75">
        <v>41</v>
      </c>
      <c r="B302" s="134" t="s">
        <v>274</v>
      </c>
      <c r="C302" s="230" t="s">
        <v>275</v>
      </c>
      <c r="D302" s="95" t="s">
        <v>29</v>
      </c>
      <c r="E302" s="134" t="s">
        <v>237</v>
      </c>
      <c r="F302" s="135">
        <v>80</v>
      </c>
      <c r="G302" s="135">
        <v>10</v>
      </c>
      <c r="H302" s="100"/>
      <c r="I302" s="100"/>
      <c r="J302" s="100"/>
      <c r="K302" s="100"/>
      <c r="L302" s="100"/>
      <c r="M302" s="100"/>
      <c r="N302" s="100"/>
      <c r="O302" s="100"/>
      <c r="P302" s="111"/>
      <c r="Q302" s="111"/>
      <c r="R302" s="111"/>
      <c r="S302" s="111"/>
      <c r="T302" s="100"/>
      <c r="U302" s="151">
        <v>78</v>
      </c>
      <c r="V302" s="77"/>
      <c r="W302" s="98">
        <f t="shared" si="102"/>
        <v>78</v>
      </c>
      <c r="X302" s="77"/>
      <c r="Y302" s="77"/>
      <c r="Z302" s="77"/>
      <c r="AA302" s="77"/>
      <c r="AB302" s="82">
        <f t="shared" si="107"/>
        <v>0</v>
      </c>
      <c r="AC302" s="82">
        <f t="shared" si="107"/>
        <v>78</v>
      </c>
      <c r="AD302" s="83">
        <f t="shared" si="107"/>
        <v>0</v>
      </c>
      <c r="AE302" s="84">
        <f t="shared" si="104"/>
        <v>78</v>
      </c>
      <c r="AF302" s="99">
        <f t="shared" si="105"/>
        <v>6.4999999999999997E-3</v>
      </c>
      <c r="AG302" s="99">
        <f t="shared" si="106"/>
        <v>6.3959999999999998E-3</v>
      </c>
      <c r="AH302" s="76"/>
      <c r="AI302" s="76"/>
      <c r="AJ302" s="76"/>
      <c r="AK302" s="100"/>
      <c r="AL302" s="151" t="s">
        <v>233</v>
      </c>
      <c r="AM302" s="151" t="s">
        <v>276</v>
      </c>
      <c r="AN302" s="141">
        <v>8.2000000000000003E-2</v>
      </c>
      <c r="AO302" s="76"/>
    </row>
    <row r="303" spans="1:41" s="102" customFormat="1" ht="20.100000000000001" customHeight="1" x14ac:dyDescent="0.25">
      <c r="A303" s="75">
        <v>42</v>
      </c>
      <c r="B303" s="134" t="s">
        <v>274</v>
      </c>
      <c r="C303" s="230" t="s">
        <v>275</v>
      </c>
      <c r="D303" s="95" t="s">
        <v>29</v>
      </c>
      <c r="E303" s="134" t="s">
        <v>277</v>
      </c>
      <c r="F303" s="135">
        <v>80</v>
      </c>
      <c r="G303" s="135">
        <v>10</v>
      </c>
      <c r="H303" s="100"/>
      <c r="I303" s="100"/>
      <c r="J303" s="100"/>
      <c r="K303" s="100"/>
      <c r="L303" s="100"/>
      <c r="M303" s="100"/>
      <c r="N303" s="100"/>
      <c r="O303" s="100"/>
      <c r="P303" s="111"/>
      <c r="Q303" s="111"/>
      <c r="R303" s="111"/>
      <c r="S303" s="111"/>
      <c r="T303" s="100"/>
      <c r="U303" s="151">
        <v>24</v>
      </c>
      <c r="V303" s="77"/>
      <c r="W303" s="98">
        <f t="shared" si="102"/>
        <v>24</v>
      </c>
      <c r="X303" s="77"/>
      <c r="Y303" s="77"/>
      <c r="Z303" s="77"/>
      <c r="AA303" s="77"/>
      <c r="AB303" s="82">
        <f t="shared" si="107"/>
        <v>0</v>
      </c>
      <c r="AC303" s="82">
        <f t="shared" si="107"/>
        <v>24</v>
      </c>
      <c r="AD303" s="83">
        <f t="shared" si="107"/>
        <v>0</v>
      </c>
      <c r="AE303" s="84">
        <f t="shared" si="104"/>
        <v>24</v>
      </c>
      <c r="AF303" s="99">
        <f t="shared" si="105"/>
        <v>2E-3</v>
      </c>
      <c r="AG303" s="99">
        <f t="shared" si="106"/>
        <v>1.9680000000000001E-3</v>
      </c>
      <c r="AH303" s="76"/>
      <c r="AI303" s="76"/>
      <c r="AJ303" s="76"/>
      <c r="AK303" s="100"/>
      <c r="AL303" s="151" t="s">
        <v>233</v>
      </c>
      <c r="AM303" s="151" t="s">
        <v>276</v>
      </c>
      <c r="AN303" s="141">
        <v>8.2000000000000003E-2</v>
      </c>
      <c r="AO303" s="76"/>
    </row>
    <row r="304" spans="1:41" s="102" customFormat="1" ht="20.100000000000001" customHeight="1" x14ac:dyDescent="0.25">
      <c r="A304" s="75">
        <v>43</v>
      </c>
      <c r="B304" s="134" t="s">
        <v>274</v>
      </c>
      <c r="C304" s="230" t="s">
        <v>275</v>
      </c>
      <c r="D304" s="95" t="s">
        <v>29</v>
      </c>
      <c r="E304" s="134" t="s">
        <v>133</v>
      </c>
      <c r="F304" s="135">
        <v>78</v>
      </c>
      <c r="G304" s="135">
        <v>10</v>
      </c>
      <c r="H304" s="100"/>
      <c r="I304" s="100"/>
      <c r="J304" s="100"/>
      <c r="K304" s="100"/>
      <c r="L304" s="100"/>
      <c r="M304" s="100"/>
      <c r="N304" s="100"/>
      <c r="O304" s="100"/>
      <c r="P304" s="111"/>
      <c r="Q304" s="111"/>
      <c r="R304" s="111"/>
      <c r="S304" s="111"/>
      <c r="T304" s="100"/>
      <c r="U304" s="151">
        <v>1</v>
      </c>
      <c r="V304" s="77"/>
      <c r="W304" s="98">
        <f t="shared" si="102"/>
        <v>1</v>
      </c>
      <c r="X304" s="77"/>
      <c r="Y304" s="77"/>
      <c r="Z304" s="77"/>
      <c r="AA304" s="77"/>
      <c r="AB304" s="82">
        <f t="shared" si="107"/>
        <v>0</v>
      </c>
      <c r="AC304" s="82">
        <f t="shared" si="107"/>
        <v>1</v>
      </c>
      <c r="AD304" s="83">
        <f t="shared" si="107"/>
        <v>0</v>
      </c>
      <c r="AE304" s="84">
        <f t="shared" si="104"/>
        <v>1</v>
      </c>
      <c r="AF304" s="99">
        <f t="shared" si="105"/>
        <v>8.3333333333333331E-5</v>
      </c>
      <c r="AG304" s="99">
        <f t="shared" si="106"/>
        <v>8.2000000000000001E-5</v>
      </c>
      <c r="AH304" s="76"/>
      <c r="AI304" s="76"/>
      <c r="AJ304" s="76"/>
      <c r="AK304" s="100">
        <v>1</v>
      </c>
      <c r="AL304" s="151" t="s">
        <v>233</v>
      </c>
      <c r="AM304" s="151" t="s">
        <v>276</v>
      </c>
      <c r="AN304" s="141">
        <v>8.2000000000000003E-2</v>
      </c>
      <c r="AO304" s="76"/>
    </row>
    <row r="305" spans="1:41" s="102" customFormat="1" ht="20.100000000000001" customHeight="1" x14ac:dyDescent="0.25">
      <c r="A305" s="75">
        <v>44</v>
      </c>
      <c r="B305" s="134" t="s">
        <v>274</v>
      </c>
      <c r="C305" s="230" t="s">
        <v>275</v>
      </c>
      <c r="D305" s="95" t="s">
        <v>29</v>
      </c>
      <c r="E305" s="134" t="s">
        <v>39</v>
      </c>
      <c r="F305" s="135">
        <v>77</v>
      </c>
      <c r="G305" s="135">
        <v>10</v>
      </c>
      <c r="H305" s="100"/>
      <c r="I305" s="100"/>
      <c r="J305" s="100"/>
      <c r="K305" s="100"/>
      <c r="L305" s="100"/>
      <c r="M305" s="100"/>
      <c r="N305" s="100"/>
      <c r="O305" s="100"/>
      <c r="P305" s="111"/>
      <c r="Q305" s="111"/>
      <c r="R305" s="111"/>
      <c r="S305" s="111"/>
      <c r="T305" s="100"/>
      <c r="U305" s="100">
        <v>18</v>
      </c>
      <c r="V305" s="77"/>
      <c r="W305" s="98">
        <f t="shared" si="102"/>
        <v>18</v>
      </c>
      <c r="X305" s="77"/>
      <c r="Y305" s="77"/>
      <c r="Z305" s="77"/>
      <c r="AA305" s="77"/>
      <c r="AB305" s="82">
        <f t="shared" si="107"/>
        <v>0</v>
      </c>
      <c r="AC305" s="82">
        <f t="shared" si="107"/>
        <v>18</v>
      </c>
      <c r="AD305" s="83">
        <f t="shared" si="107"/>
        <v>0</v>
      </c>
      <c r="AE305" s="84">
        <f t="shared" si="104"/>
        <v>18</v>
      </c>
      <c r="AF305" s="99">
        <f t="shared" si="105"/>
        <v>1.5E-3</v>
      </c>
      <c r="AG305" s="99">
        <f t="shared" si="106"/>
        <v>1.4759999999999999E-3</v>
      </c>
      <c r="AH305" s="76"/>
      <c r="AI305" s="76"/>
      <c r="AJ305" s="76"/>
      <c r="AK305" s="100"/>
      <c r="AL305" s="151" t="s">
        <v>233</v>
      </c>
      <c r="AM305" s="151" t="s">
        <v>276</v>
      </c>
      <c r="AN305" s="141">
        <v>8.2000000000000003E-2</v>
      </c>
      <c r="AO305" s="76"/>
    </row>
    <row r="306" spans="1:41" s="102" customFormat="1" ht="20.100000000000001" customHeight="1" x14ac:dyDescent="0.25">
      <c r="A306" s="75">
        <v>45</v>
      </c>
      <c r="B306" s="134" t="s">
        <v>274</v>
      </c>
      <c r="C306" s="230" t="s">
        <v>275</v>
      </c>
      <c r="D306" s="95" t="s">
        <v>29</v>
      </c>
      <c r="E306" s="134" t="s">
        <v>42</v>
      </c>
      <c r="F306" s="135">
        <v>77</v>
      </c>
      <c r="G306" s="135">
        <v>10</v>
      </c>
      <c r="H306" s="100"/>
      <c r="I306" s="100"/>
      <c r="J306" s="100"/>
      <c r="K306" s="100"/>
      <c r="L306" s="100"/>
      <c r="M306" s="100"/>
      <c r="N306" s="100"/>
      <c r="O306" s="100"/>
      <c r="P306" s="111"/>
      <c r="Q306" s="111"/>
      <c r="R306" s="111"/>
      <c r="S306" s="111"/>
      <c r="T306" s="100"/>
      <c r="U306" s="100">
        <v>78</v>
      </c>
      <c r="V306" s="77"/>
      <c r="W306" s="98">
        <f t="shared" si="102"/>
        <v>78</v>
      </c>
      <c r="X306" s="77"/>
      <c r="Y306" s="77"/>
      <c r="Z306" s="77"/>
      <c r="AA306" s="77"/>
      <c r="AB306" s="82">
        <f t="shared" si="107"/>
        <v>0</v>
      </c>
      <c r="AC306" s="82">
        <f t="shared" si="107"/>
        <v>78</v>
      </c>
      <c r="AD306" s="83">
        <f t="shared" si="107"/>
        <v>0</v>
      </c>
      <c r="AE306" s="84">
        <f t="shared" si="104"/>
        <v>78</v>
      </c>
      <c r="AF306" s="99">
        <f t="shared" si="105"/>
        <v>6.4999999999999997E-3</v>
      </c>
      <c r="AG306" s="99">
        <f t="shared" si="106"/>
        <v>6.3959999999999998E-3</v>
      </c>
      <c r="AH306" s="76"/>
      <c r="AI306" s="76"/>
      <c r="AJ306" s="76"/>
      <c r="AK306" s="100"/>
      <c r="AL306" s="151" t="s">
        <v>233</v>
      </c>
      <c r="AM306" s="151" t="s">
        <v>276</v>
      </c>
      <c r="AN306" s="141">
        <v>8.2000000000000003E-2</v>
      </c>
      <c r="AO306" s="76"/>
    </row>
    <row r="307" spans="1:41" s="102" customFormat="1" ht="20.100000000000001" customHeight="1" x14ac:dyDescent="0.25">
      <c r="A307" s="75">
        <v>46</v>
      </c>
      <c r="B307" s="134" t="s">
        <v>274</v>
      </c>
      <c r="C307" s="230" t="s">
        <v>275</v>
      </c>
      <c r="D307" s="95" t="s">
        <v>29</v>
      </c>
      <c r="E307" s="134" t="s">
        <v>137</v>
      </c>
      <c r="F307" s="135">
        <v>77</v>
      </c>
      <c r="G307" s="135">
        <v>10</v>
      </c>
      <c r="H307" s="100"/>
      <c r="I307" s="100"/>
      <c r="J307" s="100"/>
      <c r="K307" s="100"/>
      <c r="L307" s="100"/>
      <c r="M307" s="100"/>
      <c r="N307" s="100"/>
      <c r="O307" s="100"/>
      <c r="P307" s="111"/>
      <c r="Q307" s="111"/>
      <c r="R307" s="111"/>
      <c r="S307" s="111"/>
      <c r="T307" s="100">
        <v>48</v>
      </c>
      <c r="U307" s="100"/>
      <c r="V307" s="77"/>
      <c r="W307" s="98">
        <f t="shared" si="102"/>
        <v>48</v>
      </c>
      <c r="X307" s="77"/>
      <c r="Y307" s="77"/>
      <c r="Z307" s="77"/>
      <c r="AA307" s="77"/>
      <c r="AB307" s="82">
        <f t="shared" si="107"/>
        <v>48</v>
      </c>
      <c r="AC307" s="82">
        <f t="shared" si="107"/>
        <v>0</v>
      </c>
      <c r="AD307" s="83">
        <f t="shared" si="107"/>
        <v>0</v>
      </c>
      <c r="AE307" s="84">
        <f t="shared" si="104"/>
        <v>48</v>
      </c>
      <c r="AF307" s="99">
        <f t="shared" si="105"/>
        <v>4.0000000000000001E-3</v>
      </c>
      <c r="AG307" s="99">
        <f t="shared" si="106"/>
        <v>3.9360000000000003E-3</v>
      </c>
      <c r="AH307" s="76"/>
      <c r="AI307" s="76"/>
      <c r="AJ307" s="76"/>
      <c r="AK307" s="100"/>
      <c r="AL307" s="151" t="s">
        <v>233</v>
      </c>
      <c r="AM307" s="151" t="s">
        <v>276</v>
      </c>
      <c r="AN307" s="141">
        <v>8.2000000000000003E-2</v>
      </c>
      <c r="AO307" s="76"/>
    </row>
    <row r="308" spans="1:41" s="102" customFormat="1" ht="20.100000000000001" customHeight="1" x14ac:dyDescent="0.25">
      <c r="A308" s="75">
        <v>47</v>
      </c>
      <c r="B308" s="134" t="s">
        <v>274</v>
      </c>
      <c r="C308" s="230" t="s">
        <v>275</v>
      </c>
      <c r="D308" s="95" t="s">
        <v>29</v>
      </c>
      <c r="E308" s="134" t="s">
        <v>137</v>
      </c>
      <c r="F308" s="135">
        <v>77</v>
      </c>
      <c r="G308" s="135">
        <v>10</v>
      </c>
      <c r="H308" s="100"/>
      <c r="I308" s="100"/>
      <c r="J308" s="100"/>
      <c r="K308" s="100"/>
      <c r="L308" s="100"/>
      <c r="M308" s="100"/>
      <c r="N308" s="100"/>
      <c r="O308" s="100"/>
      <c r="P308" s="111"/>
      <c r="Q308" s="111"/>
      <c r="R308" s="111"/>
      <c r="S308" s="111"/>
      <c r="T308" s="100"/>
      <c r="U308" s="100">
        <v>312</v>
      </c>
      <c r="V308" s="77"/>
      <c r="W308" s="98">
        <f t="shared" si="102"/>
        <v>312</v>
      </c>
      <c r="X308" s="77"/>
      <c r="Y308" s="77"/>
      <c r="Z308" s="77"/>
      <c r="AA308" s="77"/>
      <c r="AB308" s="82">
        <f t="shared" si="107"/>
        <v>0</v>
      </c>
      <c r="AC308" s="82">
        <f t="shared" si="107"/>
        <v>312</v>
      </c>
      <c r="AD308" s="83">
        <f t="shared" si="107"/>
        <v>0</v>
      </c>
      <c r="AE308" s="84">
        <f t="shared" si="104"/>
        <v>312</v>
      </c>
      <c r="AF308" s="99">
        <f t="shared" si="105"/>
        <v>2.5999999999999999E-2</v>
      </c>
      <c r="AG308" s="99">
        <f t="shared" si="106"/>
        <v>2.5583999999999999E-2</v>
      </c>
      <c r="AH308" s="76"/>
      <c r="AI308" s="76"/>
      <c r="AJ308" s="76"/>
      <c r="AK308" s="100"/>
      <c r="AL308" s="151" t="s">
        <v>233</v>
      </c>
      <c r="AM308" s="151" t="s">
        <v>276</v>
      </c>
      <c r="AN308" s="141">
        <v>8.2000000000000003E-2</v>
      </c>
      <c r="AO308" s="76"/>
    </row>
    <row r="309" spans="1:41" s="102" customFormat="1" ht="20.100000000000001" customHeight="1" x14ac:dyDescent="0.25">
      <c r="A309" s="75">
        <v>48</v>
      </c>
      <c r="B309" s="134" t="s">
        <v>274</v>
      </c>
      <c r="C309" s="230" t="s">
        <v>275</v>
      </c>
      <c r="D309" s="95" t="s">
        <v>29</v>
      </c>
      <c r="E309" s="134" t="s">
        <v>94</v>
      </c>
      <c r="F309" s="135">
        <v>77</v>
      </c>
      <c r="G309" s="135">
        <v>10</v>
      </c>
      <c r="H309" s="100"/>
      <c r="I309" s="100"/>
      <c r="J309" s="100"/>
      <c r="K309" s="100"/>
      <c r="L309" s="100"/>
      <c r="M309" s="100"/>
      <c r="N309" s="100"/>
      <c r="O309" s="100"/>
      <c r="P309" s="111"/>
      <c r="Q309" s="111"/>
      <c r="R309" s="111"/>
      <c r="S309" s="111"/>
      <c r="T309" s="100"/>
      <c r="U309" s="100">
        <v>60</v>
      </c>
      <c r="V309" s="77"/>
      <c r="W309" s="98">
        <f t="shared" si="102"/>
        <v>60</v>
      </c>
      <c r="X309" s="77"/>
      <c r="Y309" s="77"/>
      <c r="Z309" s="77"/>
      <c r="AA309" s="77"/>
      <c r="AB309" s="82">
        <f t="shared" si="107"/>
        <v>0</v>
      </c>
      <c r="AC309" s="82">
        <f t="shared" si="107"/>
        <v>60</v>
      </c>
      <c r="AD309" s="83">
        <f t="shared" si="107"/>
        <v>0</v>
      </c>
      <c r="AE309" s="84">
        <f t="shared" si="104"/>
        <v>60</v>
      </c>
      <c r="AF309" s="99">
        <f t="shared" si="105"/>
        <v>5.0000000000000001E-3</v>
      </c>
      <c r="AG309" s="99">
        <f t="shared" si="106"/>
        <v>4.9199999999999999E-3</v>
      </c>
      <c r="AH309" s="76"/>
      <c r="AI309" s="76"/>
      <c r="AJ309" s="76"/>
      <c r="AK309" s="100"/>
      <c r="AL309" s="151" t="s">
        <v>233</v>
      </c>
      <c r="AM309" s="151" t="s">
        <v>276</v>
      </c>
      <c r="AN309" s="141">
        <v>8.2000000000000003E-2</v>
      </c>
      <c r="AO309" s="76"/>
    </row>
    <row r="310" spans="1:41" s="102" customFormat="1" ht="20.100000000000001" customHeight="1" x14ac:dyDescent="0.25">
      <c r="A310" s="75">
        <v>49</v>
      </c>
      <c r="B310" s="134" t="s">
        <v>274</v>
      </c>
      <c r="C310" s="230" t="s">
        <v>275</v>
      </c>
      <c r="D310" s="95" t="s">
        <v>29</v>
      </c>
      <c r="E310" s="134" t="s">
        <v>51</v>
      </c>
      <c r="F310" s="135">
        <v>77</v>
      </c>
      <c r="G310" s="135">
        <v>10</v>
      </c>
      <c r="H310" s="100"/>
      <c r="I310" s="100"/>
      <c r="J310" s="100"/>
      <c r="K310" s="100"/>
      <c r="L310" s="100"/>
      <c r="M310" s="100"/>
      <c r="N310" s="100"/>
      <c r="O310" s="100"/>
      <c r="P310" s="111"/>
      <c r="Q310" s="111"/>
      <c r="R310" s="111"/>
      <c r="S310" s="111"/>
      <c r="T310" s="100"/>
      <c r="U310" s="151">
        <v>30</v>
      </c>
      <c r="V310" s="77"/>
      <c r="W310" s="98">
        <f t="shared" si="102"/>
        <v>30</v>
      </c>
      <c r="X310" s="77"/>
      <c r="Y310" s="77"/>
      <c r="Z310" s="77"/>
      <c r="AA310" s="77"/>
      <c r="AB310" s="82">
        <f t="shared" si="107"/>
        <v>0</v>
      </c>
      <c r="AC310" s="82">
        <f t="shared" si="107"/>
        <v>30</v>
      </c>
      <c r="AD310" s="83">
        <f t="shared" si="107"/>
        <v>0</v>
      </c>
      <c r="AE310" s="84">
        <f t="shared" si="104"/>
        <v>30</v>
      </c>
      <c r="AF310" s="99">
        <f t="shared" si="105"/>
        <v>2.5000000000000001E-3</v>
      </c>
      <c r="AG310" s="99">
        <f t="shared" si="106"/>
        <v>2.4599999999999999E-3</v>
      </c>
      <c r="AH310" s="76"/>
      <c r="AI310" s="76"/>
      <c r="AJ310" s="76"/>
      <c r="AK310" s="100"/>
      <c r="AL310" s="151" t="s">
        <v>233</v>
      </c>
      <c r="AM310" s="151" t="s">
        <v>276</v>
      </c>
      <c r="AN310" s="141">
        <v>8.2000000000000003E-2</v>
      </c>
      <c r="AO310" s="76"/>
    </row>
    <row r="311" spans="1:41" s="102" customFormat="1" ht="20.100000000000001" customHeight="1" x14ac:dyDescent="0.25">
      <c r="A311" s="75">
        <v>50</v>
      </c>
      <c r="B311" s="134" t="s">
        <v>274</v>
      </c>
      <c r="C311" s="230" t="s">
        <v>275</v>
      </c>
      <c r="D311" s="95" t="s">
        <v>29</v>
      </c>
      <c r="E311" s="134" t="s">
        <v>138</v>
      </c>
      <c r="F311" s="135">
        <v>76</v>
      </c>
      <c r="G311" s="135">
        <v>10</v>
      </c>
      <c r="H311" s="100"/>
      <c r="I311" s="100"/>
      <c r="J311" s="100"/>
      <c r="K311" s="100"/>
      <c r="L311" s="100"/>
      <c r="M311" s="100"/>
      <c r="N311" s="100"/>
      <c r="O311" s="100"/>
      <c r="P311" s="111"/>
      <c r="Q311" s="111"/>
      <c r="R311" s="111"/>
      <c r="S311" s="111"/>
      <c r="T311" s="100"/>
      <c r="U311" s="100">
        <v>60</v>
      </c>
      <c r="V311" s="77"/>
      <c r="W311" s="98">
        <f t="shared" si="102"/>
        <v>60</v>
      </c>
      <c r="X311" s="77"/>
      <c r="Y311" s="77"/>
      <c r="Z311" s="77"/>
      <c r="AA311" s="77"/>
      <c r="AB311" s="82">
        <f t="shared" si="107"/>
        <v>0</v>
      </c>
      <c r="AC311" s="82">
        <f t="shared" si="107"/>
        <v>60</v>
      </c>
      <c r="AD311" s="83">
        <f t="shared" si="107"/>
        <v>0</v>
      </c>
      <c r="AE311" s="84">
        <f t="shared" si="104"/>
        <v>60</v>
      </c>
      <c r="AF311" s="99">
        <f t="shared" si="105"/>
        <v>5.0000000000000001E-3</v>
      </c>
      <c r="AG311" s="99">
        <f t="shared" si="106"/>
        <v>4.9199999999999999E-3</v>
      </c>
      <c r="AH311" s="76"/>
      <c r="AI311" s="76"/>
      <c r="AJ311" s="76"/>
      <c r="AK311" s="100"/>
      <c r="AL311" s="151" t="s">
        <v>233</v>
      </c>
      <c r="AM311" s="151" t="s">
        <v>276</v>
      </c>
      <c r="AN311" s="141">
        <v>8.2000000000000003E-2</v>
      </c>
      <c r="AO311" s="76"/>
    </row>
    <row r="312" spans="1:41" s="102" customFormat="1" ht="20.100000000000001" customHeight="1" x14ac:dyDescent="0.25">
      <c r="A312" s="75">
        <v>51</v>
      </c>
      <c r="B312" s="134" t="s">
        <v>274</v>
      </c>
      <c r="C312" s="230" t="s">
        <v>275</v>
      </c>
      <c r="D312" s="95" t="s">
        <v>29</v>
      </c>
      <c r="E312" s="134" t="s">
        <v>283</v>
      </c>
      <c r="F312" s="135">
        <v>75</v>
      </c>
      <c r="G312" s="135">
        <v>10</v>
      </c>
      <c r="H312" s="100"/>
      <c r="I312" s="100"/>
      <c r="J312" s="100"/>
      <c r="K312" s="100"/>
      <c r="L312" s="100"/>
      <c r="M312" s="100"/>
      <c r="N312" s="100"/>
      <c r="O312" s="100"/>
      <c r="P312" s="111"/>
      <c r="Q312" s="111"/>
      <c r="R312" s="111"/>
      <c r="S312" s="111"/>
      <c r="T312" s="100">
        <v>102</v>
      </c>
      <c r="U312" s="100"/>
      <c r="V312" s="77"/>
      <c r="W312" s="98">
        <f t="shared" si="102"/>
        <v>102</v>
      </c>
      <c r="X312" s="77"/>
      <c r="Y312" s="77"/>
      <c r="Z312" s="77"/>
      <c r="AA312" s="77"/>
      <c r="AB312" s="82">
        <f t="shared" si="107"/>
        <v>102</v>
      </c>
      <c r="AC312" s="82">
        <f t="shared" si="107"/>
        <v>0</v>
      </c>
      <c r="AD312" s="83">
        <f t="shared" si="107"/>
        <v>0</v>
      </c>
      <c r="AE312" s="84">
        <f t="shared" si="104"/>
        <v>102</v>
      </c>
      <c r="AF312" s="99">
        <f t="shared" si="105"/>
        <v>8.5000000000000006E-3</v>
      </c>
      <c r="AG312" s="99">
        <f t="shared" si="106"/>
        <v>8.3639999999999999E-3</v>
      </c>
      <c r="AH312" s="76"/>
      <c r="AI312" s="76"/>
      <c r="AJ312" s="76"/>
      <c r="AK312" s="100"/>
      <c r="AL312" s="151" t="s">
        <v>233</v>
      </c>
      <c r="AM312" s="151" t="s">
        <v>276</v>
      </c>
      <c r="AN312" s="141">
        <v>8.2000000000000003E-2</v>
      </c>
      <c r="AO312" s="76"/>
    </row>
    <row r="313" spans="1:41" s="102" customFormat="1" ht="20.100000000000001" customHeight="1" x14ac:dyDescent="0.25">
      <c r="A313" s="75">
        <v>52</v>
      </c>
      <c r="B313" s="134" t="s">
        <v>274</v>
      </c>
      <c r="C313" s="230" t="s">
        <v>275</v>
      </c>
      <c r="D313" s="95" t="s">
        <v>29</v>
      </c>
      <c r="E313" s="134" t="s">
        <v>283</v>
      </c>
      <c r="F313" s="135">
        <v>75</v>
      </c>
      <c r="G313" s="135">
        <v>10</v>
      </c>
      <c r="H313" s="100"/>
      <c r="I313" s="100"/>
      <c r="J313" s="100"/>
      <c r="K313" s="100"/>
      <c r="L313" s="100"/>
      <c r="M313" s="100"/>
      <c r="N313" s="100"/>
      <c r="O313" s="100"/>
      <c r="P313" s="111"/>
      <c r="Q313" s="111"/>
      <c r="R313" s="111"/>
      <c r="S313" s="111"/>
      <c r="T313" s="100"/>
      <c r="U313" s="100">
        <v>420</v>
      </c>
      <c r="V313" s="77"/>
      <c r="W313" s="98">
        <f t="shared" si="102"/>
        <v>420</v>
      </c>
      <c r="X313" s="77"/>
      <c r="Y313" s="77"/>
      <c r="Z313" s="77"/>
      <c r="AA313" s="77"/>
      <c r="AB313" s="82">
        <f t="shared" si="107"/>
        <v>0</v>
      </c>
      <c r="AC313" s="82">
        <f t="shared" si="107"/>
        <v>420</v>
      </c>
      <c r="AD313" s="83">
        <f t="shared" si="107"/>
        <v>0</v>
      </c>
      <c r="AE313" s="84">
        <f t="shared" si="104"/>
        <v>420</v>
      </c>
      <c r="AF313" s="99">
        <f t="shared" si="105"/>
        <v>3.5000000000000003E-2</v>
      </c>
      <c r="AG313" s="99">
        <f t="shared" si="106"/>
        <v>3.4440000000000005E-2</v>
      </c>
      <c r="AH313" s="76"/>
      <c r="AI313" s="76"/>
      <c r="AJ313" s="76"/>
      <c r="AK313" s="100"/>
      <c r="AL313" s="151" t="s">
        <v>233</v>
      </c>
      <c r="AM313" s="151" t="s">
        <v>276</v>
      </c>
      <c r="AN313" s="141">
        <v>8.2000000000000003E-2</v>
      </c>
      <c r="AO313" s="76"/>
    </row>
    <row r="314" spans="1:41" s="102" customFormat="1" ht="20.100000000000001" customHeight="1" x14ac:dyDescent="0.25">
      <c r="A314" s="75">
        <v>53</v>
      </c>
      <c r="B314" s="134" t="s">
        <v>274</v>
      </c>
      <c r="C314" s="230" t="s">
        <v>275</v>
      </c>
      <c r="D314" s="95" t="s">
        <v>29</v>
      </c>
      <c r="E314" s="134" t="s">
        <v>284</v>
      </c>
      <c r="F314" s="135">
        <v>75</v>
      </c>
      <c r="G314" s="135">
        <v>10</v>
      </c>
      <c r="H314" s="100"/>
      <c r="I314" s="100"/>
      <c r="J314" s="100"/>
      <c r="K314" s="100"/>
      <c r="L314" s="100"/>
      <c r="M314" s="100"/>
      <c r="N314" s="100"/>
      <c r="O314" s="100"/>
      <c r="P314" s="111"/>
      <c r="Q314" s="111"/>
      <c r="R314" s="111"/>
      <c r="S314" s="111"/>
      <c r="T314" s="100"/>
      <c r="U314" s="100">
        <v>6</v>
      </c>
      <c r="V314" s="77"/>
      <c r="W314" s="98">
        <f t="shared" si="102"/>
        <v>6</v>
      </c>
      <c r="X314" s="77"/>
      <c r="Y314" s="77"/>
      <c r="Z314" s="77"/>
      <c r="AA314" s="77"/>
      <c r="AB314" s="82">
        <f t="shared" si="107"/>
        <v>0</v>
      </c>
      <c r="AC314" s="82">
        <f t="shared" si="107"/>
        <v>6</v>
      </c>
      <c r="AD314" s="83">
        <f t="shared" si="107"/>
        <v>0</v>
      </c>
      <c r="AE314" s="84">
        <f t="shared" si="104"/>
        <v>6</v>
      </c>
      <c r="AF314" s="99">
        <f t="shared" si="105"/>
        <v>5.0000000000000001E-4</v>
      </c>
      <c r="AG314" s="99">
        <f t="shared" si="106"/>
        <v>4.9200000000000003E-4</v>
      </c>
      <c r="AH314" s="76"/>
      <c r="AI314" s="76"/>
      <c r="AJ314" s="76"/>
      <c r="AK314" s="100"/>
      <c r="AL314" s="151" t="s">
        <v>233</v>
      </c>
      <c r="AM314" s="151" t="s">
        <v>276</v>
      </c>
      <c r="AN314" s="141">
        <v>8.2000000000000003E-2</v>
      </c>
      <c r="AO314" s="76"/>
    </row>
    <row r="315" spans="1:41" s="102" customFormat="1" ht="20.100000000000001" customHeight="1" x14ac:dyDescent="0.25">
      <c r="A315" s="75">
        <v>54</v>
      </c>
      <c r="B315" s="134" t="s">
        <v>274</v>
      </c>
      <c r="C315" s="230" t="s">
        <v>275</v>
      </c>
      <c r="D315" s="95" t="s">
        <v>29</v>
      </c>
      <c r="E315" s="134" t="s">
        <v>119</v>
      </c>
      <c r="F315" s="135">
        <v>74</v>
      </c>
      <c r="G315" s="135">
        <v>10</v>
      </c>
      <c r="H315" s="100"/>
      <c r="I315" s="100"/>
      <c r="J315" s="100"/>
      <c r="K315" s="100"/>
      <c r="L315" s="100"/>
      <c r="M315" s="100"/>
      <c r="N315" s="100"/>
      <c r="O315" s="100"/>
      <c r="P315" s="111"/>
      <c r="Q315" s="111"/>
      <c r="R315" s="111"/>
      <c r="S315" s="111"/>
      <c r="T315" s="100"/>
      <c r="U315" s="100">
        <v>1</v>
      </c>
      <c r="V315" s="77"/>
      <c r="W315" s="98">
        <f t="shared" si="102"/>
        <v>1</v>
      </c>
      <c r="X315" s="77"/>
      <c r="Y315" s="77"/>
      <c r="Z315" s="77"/>
      <c r="AA315" s="77"/>
      <c r="AB315" s="82">
        <f t="shared" si="107"/>
        <v>0</v>
      </c>
      <c r="AC315" s="82">
        <f t="shared" si="107"/>
        <v>1</v>
      </c>
      <c r="AD315" s="83">
        <f t="shared" si="107"/>
        <v>0</v>
      </c>
      <c r="AE315" s="84">
        <f t="shared" si="104"/>
        <v>1</v>
      </c>
      <c r="AF315" s="99">
        <f t="shared" si="105"/>
        <v>8.3333333333333331E-5</v>
      </c>
      <c r="AG315" s="99">
        <f t="shared" si="106"/>
        <v>8.2000000000000001E-5</v>
      </c>
      <c r="AH315" s="76"/>
      <c r="AI315" s="76"/>
      <c r="AJ315" s="76"/>
      <c r="AK315" s="100">
        <v>1</v>
      </c>
      <c r="AL315" s="151" t="s">
        <v>233</v>
      </c>
      <c r="AM315" s="151" t="s">
        <v>276</v>
      </c>
      <c r="AN315" s="141">
        <v>8.2000000000000003E-2</v>
      </c>
      <c r="AO315" s="76"/>
    </row>
    <row r="316" spans="1:41" s="102" customFormat="1" ht="20.100000000000001" customHeight="1" x14ac:dyDescent="0.25">
      <c r="A316" s="112"/>
      <c r="B316" s="113"/>
      <c r="C316" s="114" t="s">
        <v>96</v>
      </c>
      <c r="D316" s="115"/>
      <c r="E316" s="115"/>
      <c r="F316" s="115"/>
      <c r="G316" s="115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19">
        <f>SUM(T262:T315)</f>
        <v>640</v>
      </c>
      <c r="U316" s="119">
        <f>SUM(U262:U315)</f>
        <v>4840</v>
      </c>
      <c r="V316" s="119"/>
      <c r="W316" s="119">
        <f t="shared" ref="W316:AE316" si="108">SUM(W262:W315)</f>
        <v>5480</v>
      </c>
      <c r="X316" s="119"/>
      <c r="Y316" s="119"/>
      <c r="Z316" s="119"/>
      <c r="AA316" s="119"/>
      <c r="AB316" s="119">
        <f t="shared" si="108"/>
        <v>640</v>
      </c>
      <c r="AC316" s="119">
        <f t="shared" si="108"/>
        <v>4840</v>
      </c>
      <c r="AD316" s="119">
        <f t="shared" si="108"/>
        <v>0</v>
      </c>
      <c r="AE316" s="119">
        <f t="shared" si="108"/>
        <v>5480</v>
      </c>
      <c r="AF316" s="117">
        <f>SUM(AF262:AF315)</f>
        <v>0.45666666666666683</v>
      </c>
      <c r="AG316" s="117">
        <f>SUM(AG262:AG315)</f>
        <v>0.44935999999999998</v>
      </c>
      <c r="AH316" s="118"/>
      <c r="AI316" s="118"/>
      <c r="AJ316" s="118"/>
      <c r="AK316" s="119">
        <f>SUM(AK262:AK315)</f>
        <v>8</v>
      </c>
      <c r="AL316" s="210" t="s">
        <v>233</v>
      </c>
      <c r="AM316" s="210" t="s">
        <v>276</v>
      </c>
      <c r="AN316" s="211">
        <v>8.2000000000000003E-2</v>
      </c>
      <c r="AO316" s="118"/>
    </row>
    <row r="317" spans="1:41" s="102" customFormat="1" ht="20.100000000000001" customHeight="1" x14ac:dyDescent="0.25">
      <c r="A317" s="75">
        <v>1</v>
      </c>
      <c r="B317" s="134" t="s">
        <v>285</v>
      </c>
      <c r="C317" s="232" t="s">
        <v>286</v>
      </c>
      <c r="D317" s="233" t="s">
        <v>29</v>
      </c>
      <c r="E317" s="234" t="s">
        <v>175</v>
      </c>
      <c r="F317" s="233">
        <v>0</v>
      </c>
      <c r="G317" s="233">
        <v>0</v>
      </c>
      <c r="H317" s="235"/>
      <c r="I317" s="235"/>
      <c r="J317" s="235"/>
      <c r="K317" s="235"/>
      <c r="L317" s="235"/>
      <c r="M317" s="235"/>
      <c r="N317" s="235"/>
      <c r="O317" s="235"/>
      <c r="P317" s="111"/>
      <c r="Q317" s="111"/>
      <c r="R317" s="111"/>
      <c r="S317" s="111"/>
      <c r="T317" s="76"/>
      <c r="U317" s="76"/>
      <c r="V317" s="77"/>
      <c r="W317" s="77"/>
      <c r="X317" s="77"/>
      <c r="Y317" s="76">
        <v>171</v>
      </c>
      <c r="Z317" s="77"/>
      <c r="AA317" s="98">
        <f>SUM(X317:Z317)</f>
        <v>171</v>
      </c>
      <c r="AB317" s="82">
        <f>P317+T317+X317</f>
        <v>0</v>
      </c>
      <c r="AC317" s="82">
        <f>Q317+U317+Y317</f>
        <v>171</v>
      </c>
      <c r="AD317" s="82">
        <f>R317+V317+Z317</f>
        <v>0</v>
      </c>
      <c r="AE317" s="84">
        <f>AB317+AC317+AD317</f>
        <v>171</v>
      </c>
      <c r="AF317" s="99">
        <f>AE317/AM317*AL317/1000</f>
        <v>1.603125E-2</v>
      </c>
      <c r="AG317" s="99">
        <f>AE317*AN317/1000</f>
        <v>1.1286000000000001E-2</v>
      </c>
      <c r="AH317" s="76"/>
      <c r="AI317" s="76"/>
      <c r="AJ317" s="76"/>
      <c r="AK317" s="76"/>
      <c r="AL317" s="169">
        <v>30</v>
      </c>
      <c r="AM317" s="175">
        <v>320</v>
      </c>
      <c r="AN317" s="176">
        <v>6.6000000000000003E-2</v>
      </c>
      <c r="AO317" s="76"/>
    </row>
    <row r="318" spans="1:41" s="102" customFormat="1" ht="20.100000000000001" customHeight="1" x14ac:dyDescent="0.25">
      <c r="A318" s="112"/>
      <c r="B318" s="113"/>
      <c r="C318" s="114" t="s">
        <v>96</v>
      </c>
      <c r="D318" s="115"/>
      <c r="E318" s="115"/>
      <c r="F318" s="115"/>
      <c r="G318" s="115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18"/>
      <c r="U318" s="118"/>
      <c r="V318" s="116"/>
      <c r="W318" s="116"/>
      <c r="X318" s="116"/>
      <c r="Y318" s="116">
        <f>SUM(Y317)</f>
        <v>171</v>
      </c>
      <c r="Z318" s="116"/>
      <c r="AA318" s="116">
        <f>SUM(AA317)</f>
        <v>171</v>
      </c>
      <c r="AB318" s="116">
        <f t="shared" ref="AB318:AG318" si="109">SUM(AB317)</f>
        <v>0</v>
      </c>
      <c r="AC318" s="116">
        <f t="shared" si="109"/>
        <v>171</v>
      </c>
      <c r="AD318" s="116">
        <f t="shared" si="109"/>
        <v>0</v>
      </c>
      <c r="AE318" s="116">
        <f t="shared" si="109"/>
        <v>171</v>
      </c>
      <c r="AF318" s="132">
        <f t="shared" si="109"/>
        <v>1.603125E-2</v>
      </c>
      <c r="AG318" s="132">
        <f t="shared" si="109"/>
        <v>1.1286000000000001E-2</v>
      </c>
      <c r="AH318" s="118"/>
      <c r="AI318" s="118"/>
      <c r="AJ318" s="118"/>
      <c r="AK318" s="118"/>
      <c r="AL318" s="171">
        <v>30</v>
      </c>
      <c r="AM318" s="177">
        <v>320</v>
      </c>
      <c r="AN318" s="178">
        <v>6.6000000000000003E-2</v>
      </c>
      <c r="AO318" s="118"/>
    </row>
    <row r="319" spans="1:41" s="102" customFormat="1" ht="20.100000000000001" customHeight="1" x14ac:dyDescent="0.3">
      <c r="A319" s="75">
        <v>1</v>
      </c>
      <c r="B319" s="75" t="s">
        <v>270</v>
      </c>
      <c r="C319" s="236" t="s">
        <v>287</v>
      </c>
      <c r="D319" s="214" t="s">
        <v>29</v>
      </c>
      <c r="E319" s="228">
        <v>0</v>
      </c>
      <c r="F319" s="228">
        <v>0</v>
      </c>
      <c r="G319" s="228">
        <v>0</v>
      </c>
      <c r="H319" s="237"/>
      <c r="I319" s="237"/>
      <c r="J319" s="237"/>
      <c r="K319" s="237"/>
      <c r="L319" s="237"/>
      <c r="M319" s="237"/>
      <c r="N319" s="237"/>
      <c r="O319" s="237"/>
      <c r="P319" s="111"/>
      <c r="Q319" s="111"/>
      <c r="R319" s="111"/>
      <c r="S319" s="111"/>
      <c r="T319" s="76"/>
      <c r="U319" s="76"/>
      <c r="V319" s="77"/>
      <c r="W319" s="77"/>
      <c r="X319" s="76">
        <v>477</v>
      </c>
      <c r="Y319" s="77"/>
      <c r="Z319" s="77"/>
      <c r="AA319" s="98">
        <f>SUM(X319:Z319)</f>
        <v>477</v>
      </c>
      <c r="AB319" s="82">
        <f>P319+T319+X319</f>
        <v>477</v>
      </c>
      <c r="AC319" s="82">
        <f>Q319+U319+Y319</f>
        <v>0</v>
      </c>
      <c r="AD319" s="82">
        <f>R319+V319+Z319</f>
        <v>0</v>
      </c>
      <c r="AE319" s="84">
        <f>AB319+AC319+AD319</f>
        <v>477</v>
      </c>
      <c r="AF319" s="99">
        <f>AE319/AM319*AL319/1000</f>
        <v>4.4718750000000002E-2</v>
      </c>
      <c r="AG319" s="99">
        <f>AE319*AN319/1000</f>
        <v>3.1482000000000003E-2</v>
      </c>
      <c r="AH319" s="76"/>
      <c r="AI319" s="76"/>
      <c r="AJ319" s="76"/>
      <c r="AK319" s="76"/>
      <c r="AL319" s="169">
        <v>30</v>
      </c>
      <c r="AM319" s="175">
        <v>320</v>
      </c>
      <c r="AN319" s="176">
        <v>6.6000000000000003E-2</v>
      </c>
      <c r="AO319" s="76"/>
    </row>
    <row r="320" spans="1:41" s="102" customFormat="1" ht="20.100000000000001" customHeight="1" x14ac:dyDescent="0.25">
      <c r="A320" s="112"/>
      <c r="B320" s="113"/>
      <c r="C320" s="114" t="s">
        <v>96</v>
      </c>
      <c r="D320" s="115"/>
      <c r="E320" s="115"/>
      <c r="F320" s="115"/>
      <c r="G320" s="115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18"/>
      <c r="U320" s="118"/>
      <c r="V320" s="116"/>
      <c r="W320" s="116"/>
      <c r="X320" s="116">
        <f>SUM(X319)</f>
        <v>477</v>
      </c>
      <c r="Y320" s="116"/>
      <c r="Z320" s="116"/>
      <c r="AA320" s="116">
        <f t="shared" ref="AA320:AG320" si="110">SUM(AA319)</f>
        <v>477</v>
      </c>
      <c r="AB320" s="116">
        <f t="shared" si="110"/>
        <v>477</v>
      </c>
      <c r="AC320" s="116">
        <f t="shared" si="110"/>
        <v>0</v>
      </c>
      <c r="AD320" s="116">
        <f t="shared" si="110"/>
        <v>0</v>
      </c>
      <c r="AE320" s="116">
        <f t="shared" si="110"/>
        <v>477</v>
      </c>
      <c r="AF320" s="132">
        <f t="shared" si="110"/>
        <v>4.4718750000000002E-2</v>
      </c>
      <c r="AG320" s="132">
        <f t="shared" si="110"/>
        <v>3.1482000000000003E-2</v>
      </c>
      <c r="AH320" s="118"/>
      <c r="AI320" s="118"/>
      <c r="AJ320" s="118"/>
      <c r="AK320" s="118"/>
      <c r="AL320" s="171">
        <v>30</v>
      </c>
      <c r="AM320" s="177">
        <v>320</v>
      </c>
      <c r="AN320" s="178">
        <v>6.6000000000000003E-2</v>
      </c>
      <c r="AO320" s="118"/>
    </row>
    <row r="321" spans="1:57" s="102" customFormat="1" ht="20.100000000000001" customHeight="1" x14ac:dyDescent="0.3">
      <c r="A321" s="75">
        <v>1</v>
      </c>
      <c r="B321" s="134" t="s">
        <v>288</v>
      </c>
      <c r="C321" s="236" t="s">
        <v>289</v>
      </c>
      <c r="D321" s="214" t="s">
        <v>29</v>
      </c>
      <c r="E321" s="128">
        <v>2</v>
      </c>
      <c r="F321" s="128">
        <v>74</v>
      </c>
      <c r="G321" s="128" t="s">
        <v>263</v>
      </c>
      <c r="H321" s="237"/>
      <c r="I321" s="237"/>
      <c r="J321" s="237"/>
      <c r="K321" s="237"/>
      <c r="L321" s="237"/>
      <c r="M321" s="237"/>
      <c r="N321" s="237"/>
      <c r="O321" s="237"/>
      <c r="P321" s="76">
        <v>1998</v>
      </c>
      <c r="Q321" s="111"/>
      <c r="R321" s="111"/>
      <c r="S321" s="193">
        <f>P321+Q321+R321</f>
        <v>1998</v>
      </c>
      <c r="T321" s="76"/>
      <c r="U321" s="76"/>
      <c r="V321" s="77"/>
      <c r="W321" s="77"/>
      <c r="X321" s="76"/>
      <c r="Y321" s="77"/>
      <c r="Z321" s="77"/>
      <c r="AA321" s="98"/>
      <c r="AB321" s="82">
        <f>H321+L321+P321+T321+X321</f>
        <v>1998</v>
      </c>
      <c r="AC321" s="82">
        <f>Q321+U321+Y321</f>
        <v>0</v>
      </c>
      <c r="AD321" s="82">
        <f>R321+V321+Z321</f>
        <v>0</v>
      </c>
      <c r="AE321" s="84">
        <f>AB321+AC321+AD321</f>
        <v>1998</v>
      </c>
      <c r="AF321" s="99">
        <f>AE321/AM321*AL321/1000</f>
        <v>0.18731249999999999</v>
      </c>
      <c r="AG321" s="99">
        <f>AE321*AN321/1000</f>
        <v>0.13186799999999999</v>
      </c>
      <c r="AH321" s="76"/>
      <c r="AI321" s="76"/>
      <c r="AJ321" s="76"/>
      <c r="AK321" s="76"/>
      <c r="AL321" s="169">
        <v>30</v>
      </c>
      <c r="AM321" s="175">
        <v>320</v>
      </c>
      <c r="AN321" s="176">
        <v>6.6000000000000003E-2</v>
      </c>
      <c r="AO321" s="76"/>
    </row>
    <row r="322" spans="1:57" s="102" customFormat="1" ht="20.100000000000001" customHeight="1" x14ac:dyDescent="0.3">
      <c r="A322" s="75">
        <v>2</v>
      </c>
      <c r="B322" s="134" t="s">
        <v>288</v>
      </c>
      <c r="C322" s="236" t="s">
        <v>290</v>
      </c>
      <c r="D322" s="214" t="s">
        <v>29</v>
      </c>
      <c r="E322" s="228">
        <v>254</v>
      </c>
      <c r="F322" s="228">
        <v>7</v>
      </c>
      <c r="G322" s="228">
        <v>68</v>
      </c>
      <c r="H322" s="237"/>
      <c r="I322" s="237"/>
      <c r="J322" s="237"/>
      <c r="K322" s="237"/>
      <c r="L322" s="237"/>
      <c r="M322" s="237"/>
      <c r="N322" s="237"/>
      <c r="O322" s="237"/>
      <c r="P322" s="111"/>
      <c r="Q322" s="111"/>
      <c r="R322" s="111"/>
      <c r="S322" s="111"/>
      <c r="T322" s="76"/>
      <c r="U322" s="76"/>
      <c r="V322" s="77"/>
      <c r="W322" s="77"/>
      <c r="X322" s="76">
        <v>53</v>
      </c>
      <c r="Y322" s="77"/>
      <c r="Z322" s="77"/>
      <c r="AA322" s="98">
        <f>SUM(X322:Z322)</f>
        <v>53</v>
      </c>
      <c r="AB322" s="82">
        <f>P322+T322+X322</f>
        <v>53</v>
      </c>
      <c r="AC322" s="82">
        <f>Q322+U322+Y322</f>
        <v>0</v>
      </c>
      <c r="AD322" s="82">
        <f>R322+V322+Z322</f>
        <v>0</v>
      </c>
      <c r="AE322" s="84">
        <f>AB322+AC322+AD322</f>
        <v>53</v>
      </c>
      <c r="AF322" s="99">
        <f>AE322/AM322*AL322/1000</f>
        <v>4.9687500000000001E-3</v>
      </c>
      <c r="AG322" s="99">
        <f>AE322*AN322/1000</f>
        <v>3.4980000000000002E-3</v>
      </c>
      <c r="AH322" s="76"/>
      <c r="AI322" s="76"/>
      <c r="AJ322" s="76"/>
      <c r="AK322" s="76"/>
      <c r="AL322" s="169">
        <v>30</v>
      </c>
      <c r="AM322" s="175">
        <v>320</v>
      </c>
      <c r="AN322" s="176">
        <v>6.6000000000000003E-2</v>
      </c>
      <c r="AO322" s="76"/>
    </row>
    <row r="323" spans="1:57" s="102" customFormat="1" ht="20.100000000000001" customHeight="1" x14ac:dyDescent="0.25">
      <c r="A323" s="112"/>
      <c r="B323" s="113"/>
      <c r="C323" s="114" t="s">
        <v>96</v>
      </c>
      <c r="D323" s="115"/>
      <c r="E323" s="115"/>
      <c r="F323" s="115"/>
      <c r="G323" s="115"/>
      <c r="H323" s="139"/>
      <c r="I323" s="139"/>
      <c r="J323" s="139"/>
      <c r="K323" s="139"/>
      <c r="L323" s="139"/>
      <c r="M323" s="139"/>
      <c r="N323" s="139"/>
      <c r="O323" s="139"/>
      <c r="P323" s="116">
        <f>SUM(P321,P322)</f>
        <v>1998</v>
      </c>
      <c r="Q323" s="116"/>
      <c r="R323" s="116"/>
      <c r="S323" s="116">
        <f>SUM(S321,S322)</f>
        <v>1998</v>
      </c>
      <c r="T323" s="116"/>
      <c r="U323" s="116"/>
      <c r="V323" s="116"/>
      <c r="W323" s="116"/>
      <c r="X323" s="116">
        <f>SUM(X321,X322)</f>
        <v>53</v>
      </c>
      <c r="Y323" s="116"/>
      <c r="Z323" s="116"/>
      <c r="AA323" s="116">
        <f>SUM(AA321,AA322)</f>
        <v>53</v>
      </c>
      <c r="AB323" s="116">
        <f>SUM(AB321,AB322)</f>
        <v>2051</v>
      </c>
      <c r="AC323" s="116">
        <f>SUM(AC321,AC322)</f>
        <v>0</v>
      </c>
      <c r="AD323" s="116">
        <f>SUM(AD321,AD322)</f>
        <v>0</v>
      </c>
      <c r="AE323" s="116">
        <f>SUM(AE321,AE322)</f>
        <v>2051</v>
      </c>
      <c r="AF323" s="132">
        <f>SUM(AF321:AF322)</f>
        <v>0.19228124999999999</v>
      </c>
      <c r="AG323" s="132">
        <f>SUM(AG321:AG322)</f>
        <v>0.13536599999999999</v>
      </c>
      <c r="AH323" s="118"/>
      <c r="AI323" s="118"/>
      <c r="AJ323" s="118"/>
      <c r="AK323" s="118"/>
      <c r="AL323" s="171">
        <v>30</v>
      </c>
      <c r="AM323" s="177">
        <v>320</v>
      </c>
      <c r="AN323" s="178">
        <v>6.6000000000000003E-2</v>
      </c>
      <c r="AO323" s="118"/>
    </row>
    <row r="324" spans="1:57" s="102" customFormat="1" ht="20.100000000000001" customHeight="1" x14ac:dyDescent="0.3">
      <c r="A324" s="75">
        <v>1</v>
      </c>
      <c r="B324" s="75" t="s">
        <v>270</v>
      </c>
      <c r="C324" s="238" t="s">
        <v>139</v>
      </c>
      <c r="D324" s="128" t="s">
        <v>29</v>
      </c>
      <c r="E324" s="136" t="s">
        <v>189</v>
      </c>
      <c r="F324" s="136" t="s">
        <v>48</v>
      </c>
      <c r="G324" s="136" t="s">
        <v>263</v>
      </c>
      <c r="H324" s="111"/>
      <c r="I324" s="111"/>
      <c r="J324" s="77"/>
      <c r="K324" s="77"/>
      <c r="L324" s="111"/>
      <c r="M324" s="111"/>
      <c r="N324" s="111"/>
      <c r="O324" s="111"/>
      <c r="P324" s="155">
        <v>1980</v>
      </c>
      <c r="Q324" s="111"/>
      <c r="R324" s="76"/>
      <c r="S324" s="193">
        <f>P324+Q324+R324</f>
        <v>1980</v>
      </c>
      <c r="T324" s="76"/>
      <c r="U324" s="76"/>
      <c r="V324" s="77"/>
      <c r="W324" s="77"/>
      <c r="X324" s="77"/>
      <c r="Y324" s="77"/>
      <c r="Z324" s="77"/>
      <c r="AA324" s="77"/>
      <c r="AB324" s="82">
        <f t="shared" ref="AB324:AD325" si="111">H324+L324+P324+T324+X324</f>
        <v>1980</v>
      </c>
      <c r="AC324" s="82">
        <f t="shared" si="111"/>
        <v>0</v>
      </c>
      <c r="AD324" s="106">
        <f t="shared" si="111"/>
        <v>0</v>
      </c>
      <c r="AE324" s="84">
        <f>AB324+AC324+AD324</f>
        <v>1980</v>
      </c>
      <c r="AF324" s="99">
        <f>AE324/AM324*AL324/1000</f>
        <v>0.18562500000000001</v>
      </c>
      <c r="AG324" s="99">
        <f>AE324*AN324/1000</f>
        <v>0.13068000000000002</v>
      </c>
      <c r="AH324" s="76"/>
      <c r="AI324" s="76"/>
      <c r="AJ324" s="76"/>
      <c r="AK324" s="76"/>
      <c r="AL324" s="169">
        <v>30</v>
      </c>
      <c r="AM324" s="186">
        <v>320</v>
      </c>
      <c r="AN324" s="187">
        <v>6.6000000000000003E-2</v>
      </c>
      <c r="AO324" s="76"/>
    </row>
    <row r="325" spans="1:57" s="102" customFormat="1" ht="20.100000000000001" customHeight="1" x14ac:dyDescent="0.3">
      <c r="A325" s="75">
        <v>2</v>
      </c>
      <c r="B325" s="75" t="s">
        <v>270</v>
      </c>
      <c r="C325" s="238" t="s">
        <v>139</v>
      </c>
      <c r="D325" s="128" t="s">
        <v>29</v>
      </c>
      <c r="E325" s="136" t="s">
        <v>191</v>
      </c>
      <c r="F325" s="136" t="s">
        <v>48</v>
      </c>
      <c r="G325" s="136" t="s">
        <v>263</v>
      </c>
      <c r="H325" s="111"/>
      <c r="I325" s="111"/>
      <c r="J325" s="77"/>
      <c r="K325" s="77"/>
      <c r="L325" s="111"/>
      <c r="M325" s="111"/>
      <c r="N325" s="111"/>
      <c r="O325" s="111"/>
      <c r="P325" s="155">
        <v>1890</v>
      </c>
      <c r="Q325" s="111"/>
      <c r="R325" s="76"/>
      <c r="S325" s="193">
        <f>P325+Q325+R325</f>
        <v>1890</v>
      </c>
      <c r="T325" s="76"/>
      <c r="U325" s="76"/>
      <c r="V325" s="77"/>
      <c r="W325" s="77"/>
      <c r="X325" s="77"/>
      <c r="Y325" s="77"/>
      <c r="Z325" s="77"/>
      <c r="AA325" s="77"/>
      <c r="AB325" s="82">
        <f t="shared" si="111"/>
        <v>1890</v>
      </c>
      <c r="AC325" s="82">
        <f t="shared" si="111"/>
        <v>0</v>
      </c>
      <c r="AD325" s="106">
        <f t="shared" si="111"/>
        <v>0</v>
      </c>
      <c r="AE325" s="84">
        <f>AB325+AC325+AD325</f>
        <v>1890</v>
      </c>
      <c r="AF325" s="99">
        <f>AE325/AM325*AL325/1000</f>
        <v>0.1771875</v>
      </c>
      <c r="AG325" s="99">
        <f>AE325*AN325/1000</f>
        <v>0.12474</v>
      </c>
      <c r="AH325" s="76"/>
      <c r="AI325" s="76"/>
      <c r="AJ325" s="76"/>
      <c r="AK325" s="76"/>
      <c r="AL325" s="169">
        <v>30</v>
      </c>
      <c r="AM325" s="186">
        <v>320</v>
      </c>
      <c r="AN325" s="187">
        <v>6.6000000000000003E-2</v>
      </c>
      <c r="AO325" s="76"/>
    </row>
    <row r="326" spans="1:57" s="102" customFormat="1" ht="20.100000000000001" customHeight="1" x14ac:dyDescent="0.25">
      <c r="A326" s="112"/>
      <c r="B326" s="113"/>
      <c r="C326" s="114" t="s">
        <v>96</v>
      </c>
      <c r="D326" s="115"/>
      <c r="E326" s="115"/>
      <c r="F326" s="115"/>
      <c r="G326" s="115"/>
      <c r="H326" s="139"/>
      <c r="I326" s="139"/>
      <c r="J326" s="139"/>
      <c r="K326" s="139"/>
      <c r="L326" s="139"/>
      <c r="M326" s="139"/>
      <c r="N326" s="139"/>
      <c r="O326" s="139"/>
      <c r="P326" s="116">
        <f>SUM(P324:P325)</f>
        <v>3870</v>
      </c>
      <c r="Q326" s="139"/>
      <c r="R326" s="116"/>
      <c r="S326" s="116">
        <f>SUM(S324:S325)</f>
        <v>3870</v>
      </c>
      <c r="T326" s="116"/>
      <c r="U326" s="116"/>
      <c r="V326" s="116"/>
      <c r="W326" s="116"/>
      <c r="X326" s="116"/>
      <c r="Y326" s="116"/>
      <c r="Z326" s="116"/>
      <c r="AA326" s="116"/>
      <c r="AB326" s="116">
        <f t="shared" ref="AB326:AG326" si="112">SUM(AB324:AB325)</f>
        <v>3870</v>
      </c>
      <c r="AC326" s="116">
        <f t="shared" si="112"/>
        <v>0</v>
      </c>
      <c r="AD326" s="116">
        <f t="shared" si="112"/>
        <v>0</v>
      </c>
      <c r="AE326" s="116">
        <f t="shared" si="112"/>
        <v>3870</v>
      </c>
      <c r="AF326" s="132">
        <f t="shared" si="112"/>
        <v>0.36281249999999998</v>
      </c>
      <c r="AG326" s="132">
        <f t="shared" si="112"/>
        <v>0.25542000000000004</v>
      </c>
      <c r="AH326" s="118"/>
      <c r="AI326" s="118"/>
      <c r="AJ326" s="118"/>
      <c r="AK326" s="118"/>
      <c r="AL326" s="171">
        <v>30</v>
      </c>
      <c r="AM326" s="188">
        <v>320</v>
      </c>
      <c r="AN326" s="189">
        <v>6.6000000000000003E-2</v>
      </c>
      <c r="AO326" s="118"/>
    </row>
    <row r="327" spans="1:57" s="102" customFormat="1" ht="20.100000000000001" customHeight="1" x14ac:dyDescent="0.3">
      <c r="A327" s="75">
        <v>1</v>
      </c>
      <c r="B327" s="153" t="s">
        <v>291</v>
      </c>
      <c r="C327" s="138" t="s">
        <v>292</v>
      </c>
      <c r="D327" s="128" t="s">
        <v>29</v>
      </c>
      <c r="E327" s="136" t="s">
        <v>54</v>
      </c>
      <c r="F327" s="136" t="s">
        <v>48</v>
      </c>
      <c r="G327" s="136" t="s">
        <v>263</v>
      </c>
      <c r="H327" s="111"/>
      <c r="I327" s="111"/>
      <c r="J327" s="111"/>
      <c r="K327" s="111"/>
      <c r="L327" s="111"/>
      <c r="M327" s="111"/>
      <c r="N327" s="111"/>
      <c r="O327" s="111"/>
      <c r="P327" s="76">
        <v>990</v>
      </c>
      <c r="Q327" s="111"/>
      <c r="R327" s="111"/>
      <c r="S327" s="193">
        <f>P327+Q327+R327</f>
        <v>990</v>
      </c>
      <c r="T327" s="76"/>
      <c r="U327" s="76"/>
      <c r="V327" s="77"/>
      <c r="W327" s="77"/>
      <c r="X327" s="77"/>
      <c r="Y327" s="77"/>
      <c r="Z327" s="77"/>
      <c r="AA327" s="77"/>
      <c r="AB327" s="82">
        <f>H327+L327+P327+T327+X327</f>
        <v>990</v>
      </c>
      <c r="AC327" s="82">
        <f>I327+M327+Q327+U327+Y327</f>
        <v>0</v>
      </c>
      <c r="AD327" s="106">
        <f>J327+N327+R327+V327+Z327</f>
        <v>0</v>
      </c>
      <c r="AE327" s="84">
        <f>AB327+AC327+AD327</f>
        <v>990</v>
      </c>
      <c r="AF327" s="99">
        <f>AE327/AM327*AL327/1000</f>
        <v>9.2812500000000006E-2</v>
      </c>
      <c r="AG327" s="99">
        <f>AE327*AN327/1000</f>
        <v>6.5340000000000009E-2</v>
      </c>
      <c r="AH327" s="76"/>
      <c r="AI327" s="76"/>
      <c r="AJ327" s="76"/>
      <c r="AK327" s="76"/>
      <c r="AL327" s="169">
        <v>30</v>
      </c>
      <c r="AM327" s="186">
        <v>320</v>
      </c>
      <c r="AN327" s="187">
        <v>6.6000000000000003E-2</v>
      </c>
      <c r="AO327" s="76"/>
    </row>
    <row r="328" spans="1:57" s="102" customFormat="1" ht="20.100000000000001" customHeight="1" x14ac:dyDescent="0.25">
      <c r="A328" s="112"/>
      <c r="B328" s="113"/>
      <c r="C328" s="114" t="s">
        <v>96</v>
      </c>
      <c r="D328" s="115"/>
      <c r="E328" s="115"/>
      <c r="F328" s="115"/>
      <c r="G328" s="115"/>
      <c r="H328" s="139"/>
      <c r="I328" s="139"/>
      <c r="J328" s="139"/>
      <c r="K328" s="139"/>
      <c r="L328" s="139"/>
      <c r="M328" s="139"/>
      <c r="N328" s="139"/>
      <c r="O328" s="139"/>
      <c r="P328" s="116">
        <f>SUM(P327)</f>
        <v>990</v>
      </c>
      <c r="Q328" s="116"/>
      <c r="R328" s="116"/>
      <c r="S328" s="116">
        <f>SUM(S327)</f>
        <v>990</v>
      </c>
      <c r="T328" s="116"/>
      <c r="U328" s="116"/>
      <c r="V328" s="116"/>
      <c r="W328" s="116"/>
      <c r="X328" s="116"/>
      <c r="Y328" s="116"/>
      <c r="Z328" s="116"/>
      <c r="AA328" s="116"/>
      <c r="AB328" s="116">
        <f t="shared" ref="AB328:AG328" si="113">SUM(AB327)</f>
        <v>990</v>
      </c>
      <c r="AC328" s="116">
        <f t="shared" si="113"/>
        <v>0</v>
      </c>
      <c r="AD328" s="116">
        <f t="shared" si="113"/>
        <v>0</v>
      </c>
      <c r="AE328" s="116">
        <f t="shared" si="113"/>
        <v>990</v>
      </c>
      <c r="AF328" s="132">
        <f t="shared" si="113"/>
        <v>9.2812500000000006E-2</v>
      </c>
      <c r="AG328" s="132">
        <f t="shared" si="113"/>
        <v>6.5340000000000009E-2</v>
      </c>
      <c r="AH328" s="118"/>
      <c r="AI328" s="118"/>
      <c r="AJ328" s="118"/>
      <c r="AK328" s="118"/>
      <c r="AL328" s="171">
        <v>30</v>
      </c>
      <c r="AM328" s="188">
        <v>320</v>
      </c>
      <c r="AN328" s="189">
        <v>6.6000000000000003E-2</v>
      </c>
      <c r="AO328" s="118"/>
    </row>
    <row r="329" spans="1:57" s="102" customFormat="1" ht="20.100000000000001" customHeight="1" x14ac:dyDescent="0.3">
      <c r="A329" s="75">
        <v>1</v>
      </c>
      <c r="B329" s="75" t="s">
        <v>293</v>
      </c>
      <c r="C329" s="138" t="s">
        <v>294</v>
      </c>
      <c r="D329" s="128" t="s">
        <v>29</v>
      </c>
      <c r="E329" s="136" t="s">
        <v>47</v>
      </c>
      <c r="F329" s="136" t="s">
        <v>47</v>
      </c>
      <c r="G329" s="136" t="s">
        <v>47</v>
      </c>
      <c r="H329" s="111"/>
      <c r="I329" s="111"/>
      <c r="J329" s="111"/>
      <c r="K329" s="111"/>
      <c r="L329" s="111"/>
      <c r="M329" s="111"/>
      <c r="N329" s="111"/>
      <c r="O329" s="111"/>
      <c r="P329" s="76">
        <v>15</v>
      </c>
      <c r="Q329" s="111"/>
      <c r="R329" s="111"/>
      <c r="S329" s="193">
        <f>P329+Q329+R329</f>
        <v>15</v>
      </c>
      <c r="T329" s="76"/>
      <c r="U329" s="76"/>
      <c r="V329" s="77"/>
      <c r="W329" s="77"/>
      <c r="X329" s="77"/>
      <c r="Y329" s="77"/>
      <c r="Z329" s="77"/>
      <c r="AA329" s="77"/>
      <c r="AB329" s="82">
        <f>H329+L329+P329+T329+X329</f>
        <v>15</v>
      </c>
      <c r="AC329" s="82">
        <f>I329+M329+Q329+U329+Y329</f>
        <v>0</v>
      </c>
      <c r="AD329" s="106">
        <f>J329+N329+R329+V329+Z329</f>
        <v>0</v>
      </c>
      <c r="AE329" s="84">
        <f>AB329+AC329+AD329</f>
        <v>15</v>
      </c>
      <c r="AF329" s="99">
        <f>AE329/AM329*AL329/1000</f>
        <v>8.4000000000000005E-2</v>
      </c>
      <c r="AG329" s="99">
        <f>AE329*AN329/1000</f>
        <v>1.7999999999999999E-2</v>
      </c>
      <c r="AH329" s="76"/>
      <c r="AI329" s="76"/>
      <c r="AJ329" s="76"/>
      <c r="AK329" s="76"/>
      <c r="AL329" s="169">
        <v>28</v>
      </c>
      <c r="AM329" s="175">
        <v>5</v>
      </c>
      <c r="AN329" s="176">
        <v>1.2</v>
      </c>
      <c r="AO329" s="76"/>
    </row>
    <row r="330" spans="1:57" s="102" customFormat="1" ht="20.100000000000001" customHeight="1" x14ac:dyDescent="0.25">
      <c r="A330" s="112"/>
      <c r="B330" s="113"/>
      <c r="C330" s="114" t="s">
        <v>96</v>
      </c>
      <c r="D330" s="115"/>
      <c r="E330" s="115"/>
      <c r="F330" s="115"/>
      <c r="G330" s="115"/>
      <c r="H330" s="139"/>
      <c r="I330" s="139"/>
      <c r="J330" s="139"/>
      <c r="K330" s="139"/>
      <c r="L330" s="139"/>
      <c r="M330" s="139"/>
      <c r="N330" s="139"/>
      <c r="O330" s="139"/>
      <c r="P330" s="116">
        <f>SUM(P329)</f>
        <v>15</v>
      </c>
      <c r="Q330" s="116"/>
      <c r="R330" s="116"/>
      <c r="S330" s="116">
        <f t="shared" ref="S330:AG330" si="114">SUM(S329)</f>
        <v>15</v>
      </c>
      <c r="T330" s="116"/>
      <c r="U330" s="116"/>
      <c r="V330" s="116"/>
      <c r="W330" s="116"/>
      <c r="X330" s="116"/>
      <c r="Y330" s="116"/>
      <c r="Z330" s="116"/>
      <c r="AA330" s="116"/>
      <c r="AB330" s="116">
        <f t="shared" si="114"/>
        <v>15</v>
      </c>
      <c r="AC330" s="116">
        <f t="shared" si="114"/>
        <v>0</v>
      </c>
      <c r="AD330" s="116">
        <f t="shared" si="114"/>
        <v>0</v>
      </c>
      <c r="AE330" s="116">
        <f t="shared" si="114"/>
        <v>15</v>
      </c>
      <c r="AF330" s="132">
        <f t="shared" si="114"/>
        <v>8.4000000000000005E-2</v>
      </c>
      <c r="AG330" s="132">
        <f t="shared" si="114"/>
        <v>1.7999999999999999E-2</v>
      </c>
      <c r="AH330" s="118"/>
      <c r="AI330" s="118"/>
      <c r="AJ330" s="118"/>
      <c r="AK330" s="118"/>
      <c r="AL330" s="171">
        <v>28</v>
      </c>
      <c r="AM330" s="177">
        <v>5</v>
      </c>
      <c r="AN330" s="178">
        <v>1.2</v>
      </c>
      <c r="AO330" s="118"/>
    </row>
    <row r="331" spans="1:57" s="102" customFormat="1" ht="20.100000000000001" customHeight="1" x14ac:dyDescent="0.3">
      <c r="A331" s="75">
        <v>1</v>
      </c>
      <c r="B331" s="128" t="s">
        <v>270</v>
      </c>
      <c r="C331" s="236" t="s">
        <v>295</v>
      </c>
      <c r="D331" s="128" t="s">
        <v>29</v>
      </c>
      <c r="E331" s="136" t="s">
        <v>47</v>
      </c>
      <c r="F331" s="75">
        <v>89</v>
      </c>
      <c r="G331" s="75">
        <v>10</v>
      </c>
      <c r="H331" s="111"/>
      <c r="I331" s="111"/>
      <c r="J331" s="111"/>
      <c r="K331" s="111"/>
      <c r="L331" s="111"/>
      <c r="M331" s="111"/>
      <c r="N331" s="111"/>
      <c r="O331" s="111"/>
      <c r="P331" s="111"/>
      <c r="Q331" s="76">
        <v>200</v>
      </c>
      <c r="R331" s="111"/>
      <c r="S331" s="193">
        <f>P331+Q331+R331</f>
        <v>200</v>
      </c>
      <c r="T331" s="76"/>
      <c r="U331" s="76"/>
      <c r="V331" s="77"/>
      <c r="W331" s="77"/>
      <c r="X331" s="77"/>
      <c r="Y331" s="77"/>
      <c r="Z331" s="77"/>
      <c r="AA331" s="77"/>
      <c r="AB331" s="82">
        <f>H331+L331+P331+T331+X331</f>
        <v>0</v>
      </c>
      <c r="AC331" s="82">
        <f>I331+M331+Q331+U331+Y331</f>
        <v>200</v>
      </c>
      <c r="AD331" s="106">
        <f>J331+N331+R331+V331+Z331</f>
        <v>0</v>
      </c>
      <c r="AE331" s="84">
        <f>AB331+AC331+AD331</f>
        <v>200</v>
      </c>
      <c r="AF331" s="99">
        <f>AE331/AM331*AL331/1000</f>
        <v>3.3333333333333331E-3</v>
      </c>
      <c r="AG331" s="99">
        <f>AE331*AN331/1000</f>
        <v>5.9999999999999995E-4</v>
      </c>
      <c r="AH331" s="76"/>
      <c r="AI331" s="76"/>
      <c r="AJ331" s="76"/>
      <c r="AK331" s="76"/>
      <c r="AL331" s="169">
        <v>30</v>
      </c>
      <c r="AM331" s="186">
        <v>1800</v>
      </c>
      <c r="AN331" s="187">
        <v>3.0000000000000001E-3</v>
      </c>
      <c r="AO331" s="76"/>
    </row>
    <row r="332" spans="1:57" s="102" customFormat="1" ht="20.100000000000001" customHeight="1" x14ac:dyDescent="0.25">
      <c r="A332" s="112"/>
      <c r="B332" s="113"/>
      <c r="C332" s="114" t="s">
        <v>96</v>
      </c>
      <c r="D332" s="115"/>
      <c r="E332" s="115"/>
      <c r="F332" s="115"/>
      <c r="G332" s="115"/>
      <c r="H332" s="139"/>
      <c r="I332" s="139"/>
      <c r="J332" s="139"/>
      <c r="K332" s="139"/>
      <c r="L332" s="139"/>
      <c r="M332" s="139"/>
      <c r="N332" s="139"/>
      <c r="O332" s="139"/>
      <c r="P332" s="139"/>
      <c r="Q332" s="116">
        <f>SUM(Q331)</f>
        <v>200</v>
      </c>
      <c r="R332" s="116"/>
      <c r="S332" s="116">
        <f>SUM(S331)</f>
        <v>200</v>
      </c>
      <c r="T332" s="116"/>
      <c r="U332" s="116"/>
      <c r="V332" s="116"/>
      <c r="W332" s="116"/>
      <c r="X332" s="116"/>
      <c r="Y332" s="116"/>
      <c r="Z332" s="116"/>
      <c r="AA332" s="116"/>
      <c r="AB332" s="116">
        <f t="shared" ref="AB332:AG332" si="115">SUM(AB331)</f>
        <v>0</v>
      </c>
      <c r="AC332" s="116">
        <f t="shared" si="115"/>
        <v>200</v>
      </c>
      <c r="AD332" s="116">
        <f t="shared" si="115"/>
        <v>0</v>
      </c>
      <c r="AE332" s="116">
        <f t="shared" si="115"/>
        <v>200</v>
      </c>
      <c r="AF332" s="132">
        <f>SUM(AF331)</f>
        <v>3.3333333333333331E-3</v>
      </c>
      <c r="AG332" s="132">
        <f t="shared" si="115"/>
        <v>5.9999999999999995E-4</v>
      </c>
      <c r="AH332" s="118"/>
      <c r="AI332" s="118"/>
      <c r="AJ332" s="118"/>
      <c r="AK332" s="118"/>
      <c r="AL332" s="171">
        <v>30</v>
      </c>
      <c r="AM332" s="188">
        <v>1800</v>
      </c>
      <c r="AN332" s="189">
        <v>3.0000000000000001E-3</v>
      </c>
      <c r="AO332" s="118"/>
    </row>
    <row r="333" spans="1:57" s="102" customFormat="1" ht="40.5" customHeight="1" x14ac:dyDescent="0.25">
      <c r="A333" s="75"/>
      <c r="B333" s="73"/>
      <c r="C333" s="239" t="s">
        <v>1194</v>
      </c>
      <c r="D333" s="72"/>
      <c r="E333" s="72"/>
      <c r="F333" s="72"/>
      <c r="G333" s="72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76"/>
      <c r="U333" s="76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240"/>
      <c r="AG333" s="240"/>
      <c r="AH333" s="76"/>
      <c r="AI333" s="76"/>
      <c r="AJ333" s="76"/>
      <c r="AK333" s="76"/>
      <c r="AL333" s="241"/>
      <c r="AM333" s="242"/>
      <c r="AN333" s="243"/>
      <c r="AO333" s="76"/>
    </row>
    <row r="334" spans="1:57" s="53" customFormat="1" ht="20.100000000000001" customHeight="1" x14ac:dyDescent="0.3">
      <c r="A334" s="244">
        <v>1</v>
      </c>
      <c r="B334" s="245" t="s">
        <v>296</v>
      </c>
      <c r="C334" s="246" t="s">
        <v>297</v>
      </c>
      <c r="D334" s="244" t="s">
        <v>29</v>
      </c>
      <c r="E334" s="247">
        <v>10</v>
      </c>
      <c r="F334" s="75">
        <v>86</v>
      </c>
      <c r="G334" s="75">
        <v>46</v>
      </c>
      <c r="H334" s="76"/>
      <c r="I334" s="76"/>
      <c r="J334" s="76"/>
      <c r="K334" s="76"/>
      <c r="L334" s="76"/>
      <c r="M334" s="76"/>
      <c r="N334" s="76"/>
      <c r="O334" s="76"/>
      <c r="P334" s="248"/>
      <c r="Q334" s="248"/>
      <c r="R334" s="81"/>
      <c r="S334" s="81"/>
      <c r="T334" s="248">
        <v>88</v>
      </c>
      <c r="U334" s="81"/>
      <c r="V334" s="81"/>
      <c r="W334" s="248">
        <f t="shared" ref="W334:W341" si="116">SUM(T334:V334)</f>
        <v>88</v>
      </c>
      <c r="X334" s="248"/>
      <c r="Y334" s="248"/>
      <c r="Z334" s="248"/>
      <c r="AA334" s="248"/>
      <c r="AB334" s="82">
        <f t="shared" ref="AB334:AD341" si="117">P334+T334</f>
        <v>88</v>
      </c>
      <c r="AC334" s="82">
        <f t="shared" si="117"/>
        <v>0</v>
      </c>
      <c r="AD334" s="83">
        <f t="shared" si="117"/>
        <v>0</v>
      </c>
      <c r="AE334" s="84">
        <f>AB334+20+AD334</f>
        <v>108</v>
      </c>
      <c r="AF334" s="99">
        <f>AE334/AM334*AL334/1000</f>
        <v>0.48599999999999999</v>
      </c>
      <c r="AG334" s="99">
        <f>AE334*AN334/1000</f>
        <v>0.216</v>
      </c>
      <c r="AH334" s="81"/>
      <c r="AI334" s="248"/>
      <c r="AJ334" s="81"/>
      <c r="AK334" s="81"/>
      <c r="AL334" s="145">
        <v>27</v>
      </c>
      <c r="AM334" s="145">
        <v>6</v>
      </c>
      <c r="AN334" s="146">
        <v>2</v>
      </c>
      <c r="AO334" s="248"/>
      <c r="AP334" s="249"/>
      <c r="AQ334" s="249"/>
      <c r="AR334" s="250"/>
      <c r="AS334" s="250"/>
      <c r="AT334" s="250"/>
      <c r="AU334" s="250"/>
      <c r="AV334" s="251"/>
      <c r="AW334" s="251"/>
      <c r="AX334" s="252"/>
      <c r="AY334" s="252"/>
      <c r="AZ334" s="252"/>
      <c r="BA334" s="252"/>
      <c r="BB334" s="252"/>
      <c r="BC334" s="252"/>
      <c r="BD334" s="252"/>
      <c r="BE334" s="253"/>
    </row>
    <row r="335" spans="1:57" s="92" customFormat="1" ht="20.100000000000001" customHeight="1" x14ac:dyDescent="0.3">
      <c r="A335" s="113"/>
      <c r="B335" s="254"/>
      <c r="C335" s="188" t="s">
        <v>30</v>
      </c>
      <c r="D335" s="113"/>
      <c r="E335" s="255"/>
      <c r="F335" s="255"/>
      <c r="G335" s="113"/>
      <c r="H335" s="116"/>
      <c r="I335" s="116"/>
      <c r="J335" s="116"/>
      <c r="K335" s="116"/>
      <c r="L335" s="116"/>
      <c r="M335" s="116"/>
      <c r="N335" s="116"/>
      <c r="O335" s="116"/>
      <c r="P335" s="131"/>
      <c r="Q335" s="131"/>
      <c r="R335" s="131"/>
      <c r="S335" s="131"/>
      <c r="T335" s="131">
        <f>SUM(T334:T334)</f>
        <v>88</v>
      </c>
      <c r="U335" s="131"/>
      <c r="V335" s="131"/>
      <c r="W335" s="131">
        <f t="shared" si="116"/>
        <v>88</v>
      </c>
      <c r="X335" s="131"/>
      <c r="Y335" s="131"/>
      <c r="Z335" s="131"/>
      <c r="AA335" s="131"/>
      <c r="AB335" s="256">
        <f t="shared" si="117"/>
        <v>88</v>
      </c>
      <c r="AC335" s="256">
        <f t="shared" si="117"/>
        <v>0</v>
      </c>
      <c r="AD335" s="257">
        <f t="shared" si="117"/>
        <v>0</v>
      </c>
      <c r="AE335" s="258">
        <f>AB335+AC335+AD335</f>
        <v>88</v>
      </c>
      <c r="AF335" s="259">
        <f>SUM(AF334)</f>
        <v>0.48599999999999999</v>
      </c>
      <c r="AG335" s="259">
        <f>SUM(AG334)</f>
        <v>0.216</v>
      </c>
      <c r="AH335" s="131"/>
      <c r="AI335" s="131"/>
      <c r="AJ335" s="131"/>
      <c r="AK335" s="131"/>
      <c r="AL335" s="116">
        <v>27</v>
      </c>
      <c r="AM335" s="116">
        <v>6</v>
      </c>
      <c r="AN335" s="140">
        <v>2</v>
      </c>
      <c r="AO335" s="131"/>
      <c r="AP335" s="87"/>
      <c r="AQ335" s="87"/>
      <c r="AR335" s="88"/>
      <c r="AS335" s="88"/>
      <c r="AT335" s="88"/>
      <c r="AU335" s="88"/>
      <c r="AV335" s="89"/>
      <c r="AW335" s="89"/>
      <c r="AX335" s="90"/>
      <c r="AY335" s="90"/>
      <c r="AZ335" s="90"/>
      <c r="BA335" s="90"/>
      <c r="BB335" s="90"/>
      <c r="BC335" s="90"/>
      <c r="BD335" s="90"/>
      <c r="BE335" s="91"/>
    </row>
    <row r="336" spans="1:57" s="53" customFormat="1" ht="20.100000000000001" customHeight="1" x14ac:dyDescent="0.3">
      <c r="A336" s="244">
        <v>1</v>
      </c>
      <c r="B336" s="245" t="s">
        <v>298</v>
      </c>
      <c r="C336" s="246" t="s">
        <v>299</v>
      </c>
      <c r="D336" s="244" t="s">
        <v>29</v>
      </c>
      <c r="E336" s="247">
        <v>63</v>
      </c>
      <c r="F336" s="75">
        <v>75</v>
      </c>
      <c r="G336" s="75" t="s">
        <v>300</v>
      </c>
      <c r="H336" s="76"/>
      <c r="I336" s="76"/>
      <c r="J336" s="76"/>
      <c r="K336" s="76"/>
      <c r="L336" s="76"/>
      <c r="M336" s="76"/>
      <c r="N336" s="76"/>
      <c r="O336" s="76"/>
      <c r="P336" s="248"/>
      <c r="Q336" s="248"/>
      <c r="R336" s="81"/>
      <c r="S336" s="81"/>
      <c r="T336" s="248">
        <v>12</v>
      </c>
      <c r="U336" s="81"/>
      <c r="V336" s="81"/>
      <c r="W336" s="248">
        <f t="shared" si="116"/>
        <v>12</v>
      </c>
      <c r="X336" s="248"/>
      <c r="Y336" s="248"/>
      <c r="Z336" s="248"/>
      <c r="AA336" s="248"/>
      <c r="AB336" s="82">
        <f t="shared" si="117"/>
        <v>12</v>
      </c>
      <c r="AC336" s="82">
        <f t="shared" si="117"/>
        <v>0</v>
      </c>
      <c r="AD336" s="83">
        <f t="shared" si="117"/>
        <v>0</v>
      </c>
      <c r="AE336" s="84">
        <f t="shared" ref="AE336:AE341" si="118">AB336+AC336+AD336</f>
        <v>12</v>
      </c>
      <c r="AF336" s="99">
        <f>AE336/AM336*AL336/1000</f>
        <v>0.108</v>
      </c>
      <c r="AG336" s="99">
        <f>AE336*AN336/1000</f>
        <v>0.06</v>
      </c>
      <c r="AH336" s="81"/>
      <c r="AI336" s="81"/>
      <c r="AJ336" s="81"/>
      <c r="AK336" s="81"/>
      <c r="AL336" s="145">
        <v>45</v>
      </c>
      <c r="AM336" s="145">
        <v>5</v>
      </c>
      <c r="AN336" s="146">
        <v>5</v>
      </c>
      <c r="AO336" s="81"/>
      <c r="AP336" s="87"/>
      <c r="AQ336" s="87"/>
      <c r="AR336" s="250"/>
      <c r="AS336" s="250"/>
      <c r="AT336" s="250"/>
      <c r="AU336" s="250"/>
      <c r="AV336" s="251"/>
      <c r="AW336" s="251"/>
      <c r="AX336" s="252"/>
      <c r="AY336" s="252"/>
      <c r="AZ336" s="252"/>
      <c r="BA336" s="252"/>
      <c r="BB336" s="252"/>
      <c r="BC336" s="252"/>
      <c r="BD336" s="252"/>
      <c r="BE336" s="253"/>
    </row>
    <row r="337" spans="1:57" s="53" customFormat="1" ht="20.100000000000001" customHeight="1" x14ac:dyDescent="0.3">
      <c r="A337" s="244">
        <v>2</v>
      </c>
      <c r="B337" s="245" t="s">
        <v>298</v>
      </c>
      <c r="C337" s="246" t="s">
        <v>299</v>
      </c>
      <c r="D337" s="244" t="s">
        <v>29</v>
      </c>
      <c r="E337" s="247">
        <v>63</v>
      </c>
      <c r="F337" s="75">
        <v>75</v>
      </c>
      <c r="G337" s="75" t="s">
        <v>300</v>
      </c>
      <c r="H337" s="76"/>
      <c r="I337" s="76"/>
      <c r="J337" s="76"/>
      <c r="K337" s="76"/>
      <c r="L337" s="76"/>
      <c r="M337" s="76"/>
      <c r="N337" s="76"/>
      <c r="O337" s="76"/>
      <c r="P337" s="248"/>
      <c r="Q337" s="248"/>
      <c r="R337" s="81"/>
      <c r="S337" s="81"/>
      <c r="T337" s="248"/>
      <c r="U337" s="248">
        <v>15</v>
      </c>
      <c r="V337" s="81"/>
      <c r="W337" s="248">
        <f t="shared" si="116"/>
        <v>15</v>
      </c>
      <c r="X337" s="248"/>
      <c r="Y337" s="248"/>
      <c r="Z337" s="248"/>
      <c r="AA337" s="248"/>
      <c r="AB337" s="82">
        <f t="shared" si="117"/>
        <v>0</v>
      </c>
      <c r="AC337" s="82">
        <f t="shared" si="117"/>
        <v>15</v>
      </c>
      <c r="AD337" s="83">
        <f t="shared" si="117"/>
        <v>0</v>
      </c>
      <c r="AE337" s="84">
        <f t="shared" si="118"/>
        <v>15</v>
      </c>
      <c r="AF337" s="99">
        <f>AE337/AM337*AL337/1000</f>
        <v>0.13500000000000001</v>
      </c>
      <c r="AG337" s="99">
        <f>AE337*AN337/1000</f>
        <v>7.4999999999999997E-2</v>
      </c>
      <c r="AH337" s="81"/>
      <c r="AI337" s="248"/>
      <c r="AJ337" s="81"/>
      <c r="AK337" s="81"/>
      <c r="AL337" s="145">
        <v>45</v>
      </c>
      <c r="AM337" s="145">
        <v>5</v>
      </c>
      <c r="AN337" s="146">
        <v>5</v>
      </c>
      <c r="AO337" s="248"/>
      <c r="AP337" s="249"/>
      <c r="AQ337" s="249"/>
      <c r="AR337" s="250"/>
      <c r="AS337" s="250"/>
      <c r="AT337" s="250"/>
      <c r="AU337" s="250"/>
      <c r="AV337" s="251"/>
      <c r="AW337" s="251"/>
      <c r="AX337" s="252"/>
      <c r="AY337" s="252"/>
      <c r="AZ337" s="252"/>
      <c r="BA337" s="252"/>
      <c r="BB337" s="252"/>
      <c r="BC337" s="252"/>
      <c r="BD337" s="252"/>
      <c r="BE337" s="253"/>
    </row>
    <row r="338" spans="1:57" s="92" customFormat="1" ht="20.100000000000001" customHeight="1" x14ac:dyDescent="0.3">
      <c r="A338" s="113"/>
      <c r="B338" s="254"/>
      <c r="C338" s="188" t="s">
        <v>30</v>
      </c>
      <c r="D338" s="113"/>
      <c r="E338" s="255"/>
      <c r="F338" s="255"/>
      <c r="G338" s="113"/>
      <c r="H338" s="116"/>
      <c r="I338" s="116"/>
      <c r="J338" s="116"/>
      <c r="K338" s="116"/>
      <c r="L338" s="116"/>
      <c r="M338" s="116"/>
      <c r="N338" s="116"/>
      <c r="O338" s="116"/>
      <c r="P338" s="131"/>
      <c r="Q338" s="131"/>
      <c r="R338" s="131"/>
      <c r="S338" s="131"/>
      <c r="T338" s="131">
        <f>SUM(T336:T337)</f>
        <v>12</v>
      </c>
      <c r="U338" s="131">
        <f>SUM(U336:U337)</f>
        <v>15</v>
      </c>
      <c r="V338" s="131"/>
      <c r="W338" s="131">
        <f t="shared" si="116"/>
        <v>27</v>
      </c>
      <c r="X338" s="131"/>
      <c r="Y338" s="131"/>
      <c r="Z338" s="131"/>
      <c r="AA338" s="131"/>
      <c r="AB338" s="256">
        <f t="shared" si="117"/>
        <v>12</v>
      </c>
      <c r="AC338" s="256">
        <f t="shared" si="117"/>
        <v>15</v>
      </c>
      <c r="AD338" s="257">
        <f t="shared" si="117"/>
        <v>0</v>
      </c>
      <c r="AE338" s="258">
        <f t="shared" si="118"/>
        <v>27</v>
      </c>
      <c r="AF338" s="259">
        <f>SUM(AF336:AF337)</f>
        <v>0.24299999999999999</v>
      </c>
      <c r="AG338" s="259">
        <f>SUM(AG336:AG337)</f>
        <v>0.13500000000000001</v>
      </c>
      <c r="AH338" s="131"/>
      <c r="AI338" s="131"/>
      <c r="AJ338" s="131"/>
      <c r="AK338" s="131"/>
      <c r="AL338" s="116">
        <v>45</v>
      </c>
      <c r="AM338" s="116">
        <v>5</v>
      </c>
      <c r="AN338" s="140">
        <v>5</v>
      </c>
      <c r="AO338" s="131"/>
      <c r="AP338" s="87"/>
      <c r="AQ338" s="87"/>
      <c r="AR338" s="88"/>
      <c r="AS338" s="88"/>
      <c r="AT338" s="88"/>
      <c r="AU338" s="88"/>
      <c r="AV338" s="89"/>
      <c r="AW338" s="89"/>
      <c r="AX338" s="90"/>
      <c r="AY338" s="90"/>
      <c r="AZ338" s="90"/>
      <c r="BA338" s="90"/>
      <c r="BB338" s="90"/>
      <c r="BC338" s="90"/>
      <c r="BD338" s="90"/>
      <c r="BE338" s="91"/>
    </row>
    <row r="339" spans="1:57" s="53" customFormat="1" ht="20.100000000000001" customHeight="1" x14ac:dyDescent="0.3">
      <c r="A339" s="244">
        <v>1</v>
      </c>
      <c r="B339" s="245" t="s">
        <v>301</v>
      </c>
      <c r="C339" s="246" t="s">
        <v>302</v>
      </c>
      <c r="D339" s="244" t="s">
        <v>29</v>
      </c>
      <c r="E339" s="247">
        <v>87</v>
      </c>
      <c r="F339" s="75">
        <v>71</v>
      </c>
      <c r="G339" s="75" t="s">
        <v>300</v>
      </c>
      <c r="H339" s="76"/>
      <c r="I339" s="76"/>
      <c r="J339" s="76"/>
      <c r="K339" s="76"/>
      <c r="L339" s="76"/>
      <c r="M339" s="76"/>
      <c r="N339" s="76"/>
      <c r="O339" s="76"/>
      <c r="P339" s="248"/>
      <c r="Q339" s="81"/>
      <c r="R339" s="81"/>
      <c r="S339" s="81"/>
      <c r="T339" s="248">
        <v>20</v>
      </c>
      <c r="U339" s="248"/>
      <c r="V339" s="81"/>
      <c r="W339" s="248">
        <f t="shared" si="116"/>
        <v>20</v>
      </c>
      <c r="X339" s="248"/>
      <c r="Y339" s="248"/>
      <c r="Z339" s="248"/>
      <c r="AA339" s="248"/>
      <c r="AB339" s="82">
        <f t="shared" si="117"/>
        <v>20</v>
      </c>
      <c r="AC339" s="82">
        <f t="shared" si="117"/>
        <v>0</v>
      </c>
      <c r="AD339" s="83">
        <f t="shared" si="117"/>
        <v>0</v>
      </c>
      <c r="AE339" s="84">
        <f t="shared" si="118"/>
        <v>20</v>
      </c>
      <c r="AF339" s="99">
        <f>AE339/AM339*AL339/1000</f>
        <v>0.8</v>
      </c>
      <c r="AG339" s="99">
        <f>AE339*AN339/1000</f>
        <v>0.5</v>
      </c>
      <c r="AH339" s="81"/>
      <c r="AI339" s="248"/>
      <c r="AJ339" s="81"/>
      <c r="AK339" s="81"/>
      <c r="AL339" s="145">
        <v>40</v>
      </c>
      <c r="AM339" s="145">
        <v>1</v>
      </c>
      <c r="AN339" s="146">
        <v>25</v>
      </c>
      <c r="AO339" s="248"/>
      <c r="AP339" s="249"/>
      <c r="AQ339" s="249"/>
      <c r="AR339" s="250"/>
      <c r="AS339" s="250"/>
      <c r="AT339" s="250"/>
      <c r="AU339" s="250"/>
      <c r="AV339" s="251"/>
      <c r="AW339" s="251"/>
      <c r="AX339" s="252"/>
      <c r="AY339" s="252"/>
      <c r="AZ339" s="252"/>
      <c r="BA339" s="252"/>
      <c r="BB339" s="252"/>
      <c r="BC339" s="252"/>
      <c r="BD339" s="252"/>
      <c r="BE339" s="253"/>
    </row>
    <row r="340" spans="1:57" s="53" customFormat="1" ht="20.100000000000001" customHeight="1" x14ac:dyDescent="0.3">
      <c r="A340" s="244">
        <v>2</v>
      </c>
      <c r="B340" s="245" t="s">
        <v>301</v>
      </c>
      <c r="C340" s="246" t="s">
        <v>302</v>
      </c>
      <c r="D340" s="244" t="s">
        <v>29</v>
      </c>
      <c r="E340" s="247">
        <v>87</v>
      </c>
      <c r="F340" s="75">
        <v>71</v>
      </c>
      <c r="G340" s="75" t="s">
        <v>300</v>
      </c>
      <c r="H340" s="76"/>
      <c r="I340" s="76"/>
      <c r="J340" s="76"/>
      <c r="K340" s="76"/>
      <c r="L340" s="76"/>
      <c r="M340" s="76"/>
      <c r="N340" s="76"/>
      <c r="O340" s="76"/>
      <c r="P340" s="248"/>
      <c r="Q340" s="81"/>
      <c r="R340" s="81"/>
      <c r="S340" s="81"/>
      <c r="T340" s="248"/>
      <c r="U340" s="248">
        <v>14</v>
      </c>
      <c r="V340" s="81"/>
      <c r="W340" s="248">
        <f t="shared" si="116"/>
        <v>14</v>
      </c>
      <c r="X340" s="248"/>
      <c r="Y340" s="248"/>
      <c r="Z340" s="248"/>
      <c r="AA340" s="248"/>
      <c r="AB340" s="82">
        <f t="shared" si="117"/>
        <v>0</v>
      </c>
      <c r="AC340" s="82">
        <f t="shared" si="117"/>
        <v>14</v>
      </c>
      <c r="AD340" s="83">
        <f t="shared" si="117"/>
        <v>0</v>
      </c>
      <c r="AE340" s="84">
        <f t="shared" si="118"/>
        <v>14</v>
      </c>
      <c r="AF340" s="99">
        <f>AE340/AM340*AL340/1000</f>
        <v>0.56000000000000005</v>
      </c>
      <c r="AG340" s="99">
        <f>AE340*AN340/1000</f>
        <v>0.35</v>
      </c>
      <c r="AH340" s="81"/>
      <c r="AI340" s="248"/>
      <c r="AJ340" s="81"/>
      <c r="AK340" s="81"/>
      <c r="AL340" s="145">
        <v>40</v>
      </c>
      <c r="AM340" s="145">
        <v>1</v>
      </c>
      <c r="AN340" s="146">
        <v>25</v>
      </c>
      <c r="AO340" s="248"/>
      <c r="AP340" s="249"/>
      <c r="AQ340" s="249"/>
      <c r="AR340" s="250"/>
      <c r="AS340" s="250"/>
      <c r="AT340" s="250"/>
      <c r="AU340" s="250"/>
      <c r="AV340" s="251"/>
      <c r="AW340" s="251"/>
      <c r="AX340" s="252"/>
      <c r="AY340" s="252"/>
      <c r="AZ340" s="252"/>
      <c r="BA340" s="252"/>
      <c r="BB340" s="252"/>
      <c r="BC340" s="252"/>
      <c r="BD340" s="252"/>
      <c r="BE340" s="253"/>
    </row>
    <row r="341" spans="1:57" s="92" customFormat="1" ht="20.100000000000001" customHeight="1" x14ac:dyDescent="0.3">
      <c r="A341" s="113"/>
      <c r="B341" s="254"/>
      <c r="C341" s="188" t="s">
        <v>30</v>
      </c>
      <c r="D341" s="113"/>
      <c r="E341" s="255"/>
      <c r="F341" s="255"/>
      <c r="G341" s="113"/>
      <c r="H341" s="116"/>
      <c r="I341" s="116"/>
      <c r="J341" s="116"/>
      <c r="K341" s="116"/>
      <c r="L341" s="116"/>
      <c r="M341" s="116"/>
      <c r="N341" s="116"/>
      <c r="O341" s="116"/>
      <c r="P341" s="131"/>
      <c r="Q341" s="131"/>
      <c r="R341" s="131"/>
      <c r="S341" s="131"/>
      <c r="T341" s="131">
        <f>SUM(T339:T340)</f>
        <v>20</v>
      </c>
      <c r="U341" s="131">
        <f>SUM(U339:U340)</f>
        <v>14</v>
      </c>
      <c r="V341" s="131"/>
      <c r="W341" s="131">
        <f t="shared" si="116"/>
        <v>34</v>
      </c>
      <c r="X341" s="131"/>
      <c r="Y341" s="131"/>
      <c r="Z341" s="131"/>
      <c r="AA341" s="131"/>
      <c r="AB341" s="256">
        <f t="shared" si="117"/>
        <v>20</v>
      </c>
      <c r="AC341" s="256">
        <f t="shared" si="117"/>
        <v>14</v>
      </c>
      <c r="AD341" s="257">
        <f t="shared" si="117"/>
        <v>0</v>
      </c>
      <c r="AE341" s="258">
        <f t="shared" si="118"/>
        <v>34</v>
      </c>
      <c r="AF341" s="259">
        <f>SUM(AF339:AF340)</f>
        <v>1.36</v>
      </c>
      <c r="AG341" s="259">
        <f>SUM(AG339:AG340)</f>
        <v>0.85</v>
      </c>
      <c r="AH341" s="131"/>
      <c r="AI341" s="131"/>
      <c r="AJ341" s="131"/>
      <c r="AK341" s="131"/>
      <c r="AL341" s="116">
        <v>40</v>
      </c>
      <c r="AM341" s="116">
        <v>1</v>
      </c>
      <c r="AN341" s="140">
        <v>25</v>
      </c>
      <c r="AO341" s="131"/>
      <c r="AP341" s="87"/>
      <c r="AQ341" s="87"/>
      <c r="AR341" s="88"/>
      <c r="AS341" s="88"/>
      <c r="AT341" s="88"/>
      <c r="AU341" s="88"/>
      <c r="AV341" s="89"/>
      <c r="AW341" s="89"/>
      <c r="AX341" s="90"/>
      <c r="AY341" s="90"/>
      <c r="AZ341" s="90"/>
      <c r="BA341" s="90"/>
      <c r="BB341" s="90"/>
      <c r="BC341" s="90"/>
      <c r="BD341" s="90"/>
      <c r="BE341" s="91"/>
    </row>
    <row r="342" spans="1:57" s="265" customFormat="1" ht="33" customHeight="1" x14ac:dyDescent="0.25">
      <c r="A342" s="260"/>
      <c r="B342" s="260"/>
      <c r="C342" s="261" t="s">
        <v>100</v>
      </c>
      <c r="D342" s="260"/>
      <c r="E342" s="260"/>
      <c r="F342" s="260"/>
      <c r="G342" s="260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3">
        <f>SUM(AF68+AF125+AF149+AF172+AF182+AF184+AF188+AF190+AF192+AF194+AF196+AF203+AF206+AF210+AF213+AF215+AF223+AF227+AF229+AF231+AF233+AF235+AF238+AF241+AF243+AF326+AF247+AF250+AF253+AF255+AF257+AF259+AF261+AF316+AF318+AF320+AF323+AF328+AF330+AF332+AF335+AF338+AF341)</f>
        <v>93.878247256862721</v>
      </c>
      <c r="AG342" s="263">
        <f>SUM(AG68+AG125+AG149+AG172+AG182+AG184+AG188+AG190+AG192+AG194+AG196+AG203+AG206+AG210+AG213+AG215+AG223+AG227+AG229+AG231+AG233+AG235+AG238+AG241+AG243+AG326+AG247+AG250+AG253+AG255+AG257+AG259+AG261+AG316+AG318+AG320+AG323+AG328+AG330+AG332+AG335+AG338+AG341)</f>
        <v>65.289096999999998</v>
      </c>
      <c r="AH342" s="262"/>
      <c r="AI342" s="262"/>
      <c r="AJ342" s="262"/>
      <c r="AK342" s="262"/>
      <c r="AL342" s="262"/>
      <c r="AM342" s="262"/>
      <c r="AN342" s="264"/>
      <c r="AO342" s="262"/>
    </row>
  </sheetData>
  <mergeCells count="34">
    <mergeCell ref="AB1:AG2"/>
    <mergeCell ref="A1:A7"/>
    <mergeCell ref="B1:B7"/>
    <mergeCell ref="D1:D7"/>
    <mergeCell ref="E1:E7"/>
    <mergeCell ref="F1:F7"/>
    <mergeCell ref="G1:G7"/>
    <mergeCell ref="H1:K2"/>
    <mergeCell ref="L1:O2"/>
    <mergeCell ref="P1:S2"/>
    <mergeCell ref="T1:W2"/>
    <mergeCell ref="X1:AA2"/>
    <mergeCell ref="AE5:AE7"/>
    <mergeCell ref="H3:K4"/>
    <mergeCell ref="L3:O4"/>
    <mergeCell ref="P3:S4"/>
    <mergeCell ref="AO1:AO7"/>
    <mergeCell ref="AJ3:AJ7"/>
    <mergeCell ref="AK3:AK7"/>
    <mergeCell ref="AL3:AL7"/>
    <mergeCell ref="AM3:AM7"/>
    <mergeCell ref="AH1:AH7"/>
    <mergeCell ref="AI1:AI7"/>
    <mergeCell ref="AJ1:AK2"/>
    <mergeCell ref="AL1:AM2"/>
    <mergeCell ref="AN1:AN7"/>
    <mergeCell ref="T3:W4"/>
    <mergeCell ref="X3:AA4"/>
    <mergeCell ref="AB3:AE4"/>
    <mergeCell ref="K5:K7"/>
    <mergeCell ref="O5:O7"/>
    <mergeCell ref="S5:S7"/>
    <mergeCell ref="W5:W7"/>
    <mergeCell ref="AA5:AA7"/>
  </mergeCells>
  <printOptions horizontalCentered="1"/>
  <pageMargins left="0.35433070866141736" right="0.35433070866141736" top="1.1811023622047245" bottom="0.39370078740157483" header="0.51181102362204722" footer="0.31496062992125984"/>
  <pageSetup paperSize="9" scale="52" firstPageNumber="189" pageOrder="overThenDown" orientation="landscape" useFirstPageNumber="1" r:id="rId1"/>
  <headerFooter alignWithMargins="0">
    <oddFooter>&amp;L&amp;A&amp;CСписък на излишни ОБВВПИ към 01.01.2022 г.&amp;R&amp;P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17"/>
  <sheetViews>
    <sheetView view="pageBreakPreview" zoomScaleNormal="100" zoomScaleSheetLayoutView="100" workbookViewId="0">
      <selection activeCell="A6" sqref="A6:XFD6"/>
    </sheetView>
  </sheetViews>
  <sheetFormatPr defaultRowHeight="12.75" x14ac:dyDescent="0.2"/>
  <cols>
    <col min="1" max="1" width="4.140625" style="1419" customWidth="1"/>
    <col min="2" max="2" width="8.42578125" style="1419" customWidth="1"/>
    <col min="3" max="3" width="33.42578125" style="1417" customWidth="1"/>
    <col min="4" max="4" width="4" style="1418" customWidth="1"/>
    <col min="5" max="6" width="4" style="1419" customWidth="1"/>
    <col min="7" max="7" width="4.42578125" style="1418" customWidth="1"/>
    <col min="8" max="8" width="2.5703125" style="1418" customWidth="1"/>
    <col min="9" max="9" width="2.7109375" style="1418" customWidth="1"/>
    <col min="10" max="10" width="3.28515625" style="1418" customWidth="1"/>
    <col min="11" max="11" width="3.7109375" style="1418" customWidth="1"/>
    <col min="12" max="12" width="3.28515625" style="1418" customWidth="1"/>
    <col min="13" max="13" width="3.140625" style="1418" customWidth="1"/>
    <col min="14" max="14" width="3.5703125" style="1418" customWidth="1"/>
    <col min="15" max="15" width="4.5703125" style="1418" customWidth="1"/>
    <col min="16" max="16" width="3.140625" style="1418" customWidth="1"/>
    <col min="17" max="17" width="3.28515625" style="1418" customWidth="1"/>
    <col min="18" max="18" width="3.140625" style="1418" customWidth="1"/>
    <col min="19" max="19" width="3.28515625" style="1418" customWidth="1"/>
    <col min="20" max="20" width="3.42578125" style="1418" customWidth="1"/>
    <col min="21" max="21" width="5" style="1418" customWidth="1"/>
    <col min="22" max="22" width="3.42578125" style="1418" customWidth="1"/>
    <col min="23" max="23" width="4.7109375" style="1418" customWidth="1"/>
    <col min="24" max="24" width="3.5703125" style="1416" customWidth="1"/>
    <col min="25" max="25" width="5.28515625" style="1416" customWidth="1"/>
    <col min="26" max="26" width="3.5703125" style="1416" customWidth="1"/>
    <col min="27" max="27" width="5" style="1416" customWidth="1"/>
    <col min="28" max="28" width="7" style="1416" customWidth="1"/>
    <col min="29" max="29" width="7.28515625" style="1416" customWidth="1"/>
    <col min="30" max="31" width="3.28515625" style="1416" customWidth="1"/>
    <col min="32" max="32" width="3.42578125" style="1416" customWidth="1"/>
    <col min="33" max="33" width="5.5703125" style="1416" customWidth="1"/>
    <col min="34" max="34" width="6" style="1416" customWidth="1"/>
    <col min="35" max="35" width="5" style="1416" customWidth="1"/>
    <col min="36" max="36" width="6.5703125" style="1416" customWidth="1"/>
    <col min="37" max="37" width="3.7109375" style="1416" customWidth="1"/>
    <col min="38" max="256" width="8.85546875" style="1416"/>
    <col min="257" max="257" width="4.140625" style="1416" customWidth="1"/>
    <col min="258" max="258" width="8.42578125" style="1416" customWidth="1"/>
    <col min="259" max="259" width="22.28515625" style="1416" customWidth="1"/>
    <col min="260" max="262" width="4" style="1416" customWidth="1"/>
    <col min="263" max="263" width="4.42578125" style="1416" customWidth="1"/>
    <col min="264" max="264" width="2.5703125" style="1416" customWidth="1"/>
    <col min="265" max="265" width="2.7109375" style="1416" customWidth="1"/>
    <col min="266" max="266" width="3.28515625" style="1416" customWidth="1"/>
    <col min="267" max="267" width="3.7109375" style="1416" customWidth="1"/>
    <col min="268" max="269" width="2.42578125" style="1416" customWidth="1"/>
    <col min="270" max="270" width="3.5703125" style="1416" customWidth="1"/>
    <col min="271" max="271" width="3.140625" style="1416" customWidth="1"/>
    <col min="272" max="272" width="2.42578125" style="1416" customWidth="1"/>
    <col min="273" max="274" width="2.85546875" style="1416" customWidth="1"/>
    <col min="275" max="275" width="3.28515625" style="1416" customWidth="1"/>
    <col min="276" max="276" width="2.5703125" style="1416" customWidth="1"/>
    <col min="277" max="277" width="5" style="1416" customWidth="1"/>
    <col min="278" max="278" width="3.42578125" style="1416" customWidth="1"/>
    <col min="279" max="279" width="4.7109375" style="1416" customWidth="1"/>
    <col min="280" max="280" width="2.5703125" style="1416" customWidth="1"/>
    <col min="281" max="281" width="5.28515625" style="1416" customWidth="1"/>
    <col min="282" max="282" width="3.5703125" style="1416" customWidth="1"/>
    <col min="283" max="283" width="5" style="1416" customWidth="1"/>
    <col min="284" max="284" width="7" style="1416" customWidth="1"/>
    <col min="285" max="285" width="6.7109375" style="1416" customWidth="1"/>
    <col min="286" max="287" width="3.28515625" style="1416" customWidth="1"/>
    <col min="288" max="288" width="3.42578125" style="1416" customWidth="1"/>
    <col min="289" max="289" width="5.5703125" style="1416" customWidth="1"/>
    <col min="290" max="290" width="6" style="1416" customWidth="1"/>
    <col min="291" max="291" width="5" style="1416" customWidth="1"/>
    <col min="292" max="292" width="6.5703125" style="1416" customWidth="1"/>
    <col min="293" max="293" width="3.7109375" style="1416" customWidth="1"/>
    <col min="294" max="512" width="8.85546875" style="1416"/>
    <col min="513" max="513" width="4.140625" style="1416" customWidth="1"/>
    <col min="514" max="514" width="8.42578125" style="1416" customWidth="1"/>
    <col min="515" max="515" width="22.28515625" style="1416" customWidth="1"/>
    <col min="516" max="518" width="4" style="1416" customWidth="1"/>
    <col min="519" max="519" width="4.42578125" style="1416" customWidth="1"/>
    <col min="520" max="520" width="2.5703125" style="1416" customWidth="1"/>
    <col min="521" max="521" width="2.7109375" style="1416" customWidth="1"/>
    <col min="522" max="522" width="3.28515625" style="1416" customWidth="1"/>
    <col min="523" max="523" width="3.7109375" style="1416" customWidth="1"/>
    <col min="524" max="525" width="2.42578125" style="1416" customWidth="1"/>
    <col min="526" max="526" width="3.5703125" style="1416" customWidth="1"/>
    <col min="527" max="527" width="3.140625" style="1416" customWidth="1"/>
    <col min="528" max="528" width="2.42578125" style="1416" customWidth="1"/>
    <col min="529" max="530" width="2.85546875" style="1416" customWidth="1"/>
    <col min="531" max="531" width="3.28515625" style="1416" customWidth="1"/>
    <col min="532" max="532" width="2.5703125" style="1416" customWidth="1"/>
    <col min="533" max="533" width="5" style="1416" customWidth="1"/>
    <col min="534" max="534" width="3.42578125" style="1416" customWidth="1"/>
    <col min="535" max="535" width="4.7109375" style="1416" customWidth="1"/>
    <col min="536" max="536" width="2.5703125" style="1416" customWidth="1"/>
    <col min="537" max="537" width="5.28515625" style="1416" customWidth="1"/>
    <col min="538" max="538" width="3.5703125" style="1416" customWidth="1"/>
    <col min="539" max="539" width="5" style="1416" customWidth="1"/>
    <col min="540" max="540" width="7" style="1416" customWidth="1"/>
    <col min="541" max="541" width="6.7109375" style="1416" customWidth="1"/>
    <col min="542" max="543" width="3.28515625" style="1416" customWidth="1"/>
    <col min="544" max="544" width="3.42578125" style="1416" customWidth="1"/>
    <col min="545" max="545" width="5.5703125" style="1416" customWidth="1"/>
    <col min="546" max="546" width="6" style="1416" customWidth="1"/>
    <col min="547" max="547" width="5" style="1416" customWidth="1"/>
    <col min="548" max="548" width="6.5703125" style="1416" customWidth="1"/>
    <col min="549" max="549" width="3.7109375" style="1416" customWidth="1"/>
    <col min="550" max="768" width="8.85546875" style="1416"/>
    <col min="769" max="769" width="4.140625" style="1416" customWidth="1"/>
    <col min="770" max="770" width="8.42578125" style="1416" customWidth="1"/>
    <col min="771" max="771" width="22.28515625" style="1416" customWidth="1"/>
    <col min="772" max="774" width="4" style="1416" customWidth="1"/>
    <col min="775" max="775" width="4.42578125" style="1416" customWidth="1"/>
    <col min="776" max="776" width="2.5703125" style="1416" customWidth="1"/>
    <col min="777" max="777" width="2.7109375" style="1416" customWidth="1"/>
    <col min="778" max="778" width="3.28515625" style="1416" customWidth="1"/>
    <col min="779" max="779" width="3.7109375" style="1416" customWidth="1"/>
    <col min="780" max="781" width="2.42578125" style="1416" customWidth="1"/>
    <col min="782" max="782" width="3.5703125" style="1416" customWidth="1"/>
    <col min="783" max="783" width="3.140625" style="1416" customWidth="1"/>
    <col min="784" max="784" width="2.42578125" style="1416" customWidth="1"/>
    <col min="785" max="786" width="2.85546875" style="1416" customWidth="1"/>
    <col min="787" max="787" width="3.28515625" style="1416" customWidth="1"/>
    <col min="788" max="788" width="2.5703125" style="1416" customWidth="1"/>
    <col min="789" max="789" width="5" style="1416" customWidth="1"/>
    <col min="790" max="790" width="3.42578125" style="1416" customWidth="1"/>
    <col min="791" max="791" width="4.7109375" style="1416" customWidth="1"/>
    <col min="792" max="792" width="2.5703125" style="1416" customWidth="1"/>
    <col min="793" max="793" width="5.28515625" style="1416" customWidth="1"/>
    <col min="794" max="794" width="3.5703125" style="1416" customWidth="1"/>
    <col min="795" max="795" width="5" style="1416" customWidth="1"/>
    <col min="796" max="796" width="7" style="1416" customWidth="1"/>
    <col min="797" max="797" width="6.7109375" style="1416" customWidth="1"/>
    <col min="798" max="799" width="3.28515625" style="1416" customWidth="1"/>
    <col min="800" max="800" width="3.42578125" style="1416" customWidth="1"/>
    <col min="801" max="801" width="5.5703125" style="1416" customWidth="1"/>
    <col min="802" max="802" width="6" style="1416" customWidth="1"/>
    <col min="803" max="803" width="5" style="1416" customWidth="1"/>
    <col min="804" max="804" width="6.5703125" style="1416" customWidth="1"/>
    <col min="805" max="805" width="3.7109375" style="1416" customWidth="1"/>
    <col min="806" max="1024" width="8.85546875" style="1416"/>
    <col min="1025" max="1025" width="4.140625" style="1416" customWidth="1"/>
    <col min="1026" max="1026" width="8.42578125" style="1416" customWidth="1"/>
    <col min="1027" max="1027" width="22.28515625" style="1416" customWidth="1"/>
    <col min="1028" max="1030" width="4" style="1416" customWidth="1"/>
    <col min="1031" max="1031" width="4.42578125" style="1416" customWidth="1"/>
    <col min="1032" max="1032" width="2.5703125" style="1416" customWidth="1"/>
    <col min="1033" max="1033" width="2.7109375" style="1416" customWidth="1"/>
    <col min="1034" max="1034" width="3.28515625" style="1416" customWidth="1"/>
    <col min="1035" max="1035" width="3.7109375" style="1416" customWidth="1"/>
    <col min="1036" max="1037" width="2.42578125" style="1416" customWidth="1"/>
    <col min="1038" max="1038" width="3.5703125" style="1416" customWidth="1"/>
    <col min="1039" max="1039" width="3.140625" style="1416" customWidth="1"/>
    <col min="1040" max="1040" width="2.42578125" style="1416" customWidth="1"/>
    <col min="1041" max="1042" width="2.85546875" style="1416" customWidth="1"/>
    <col min="1043" max="1043" width="3.28515625" style="1416" customWidth="1"/>
    <col min="1044" max="1044" width="2.5703125" style="1416" customWidth="1"/>
    <col min="1045" max="1045" width="5" style="1416" customWidth="1"/>
    <col min="1046" max="1046" width="3.42578125" style="1416" customWidth="1"/>
    <col min="1047" max="1047" width="4.7109375" style="1416" customWidth="1"/>
    <col min="1048" max="1048" width="2.5703125" style="1416" customWidth="1"/>
    <col min="1049" max="1049" width="5.28515625" style="1416" customWidth="1"/>
    <col min="1050" max="1050" width="3.5703125" style="1416" customWidth="1"/>
    <col min="1051" max="1051" width="5" style="1416" customWidth="1"/>
    <col min="1052" max="1052" width="7" style="1416" customWidth="1"/>
    <col min="1053" max="1053" width="6.7109375" style="1416" customWidth="1"/>
    <col min="1054" max="1055" width="3.28515625" style="1416" customWidth="1"/>
    <col min="1056" max="1056" width="3.42578125" style="1416" customWidth="1"/>
    <col min="1057" max="1057" width="5.5703125" style="1416" customWidth="1"/>
    <col min="1058" max="1058" width="6" style="1416" customWidth="1"/>
    <col min="1059" max="1059" width="5" style="1416" customWidth="1"/>
    <col min="1060" max="1060" width="6.5703125" style="1416" customWidth="1"/>
    <col min="1061" max="1061" width="3.7109375" style="1416" customWidth="1"/>
    <col min="1062" max="1280" width="8.85546875" style="1416"/>
    <col min="1281" max="1281" width="4.140625" style="1416" customWidth="1"/>
    <col min="1282" max="1282" width="8.42578125" style="1416" customWidth="1"/>
    <col min="1283" max="1283" width="22.28515625" style="1416" customWidth="1"/>
    <col min="1284" max="1286" width="4" style="1416" customWidth="1"/>
    <col min="1287" max="1287" width="4.42578125" style="1416" customWidth="1"/>
    <col min="1288" max="1288" width="2.5703125" style="1416" customWidth="1"/>
    <col min="1289" max="1289" width="2.7109375" style="1416" customWidth="1"/>
    <col min="1290" max="1290" width="3.28515625" style="1416" customWidth="1"/>
    <col min="1291" max="1291" width="3.7109375" style="1416" customWidth="1"/>
    <col min="1292" max="1293" width="2.42578125" style="1416" customWidth="1"/>
    <col min="1294" max="1294" width="3.5703125" style="1416" customWidth="1"/>
    <col min="1295" max="1295" width="3.140625" style="1416" customWidth="1"/>
    <col min="1296" max="1296" width="2.42578125" style="1416" customWidth="1"/>
    <col min="1297" max="1298" width="2.85546875" style="1416" customWidth="1"/>
    <col min="1299" max="1299" width="3.28515625" style="1416" customWidth="1"/>
    <col min="1300" max="1300" width="2.5703125" style="1416" customWidth="1"/>
    <col min="1301" max="1301" width="5" style="1416" customWidth="1"/>
    <col min="1302" max="1302" width="3.42578125" style="1416" customWidth="1"/>
    <col min="1303" max="1303" width="4.7109375" style="1416" customWidth="1"/>
    <col min="1304" max="1304" width="2.5703125" style="1416" customWidth="1"/>
    <col min="1305" max="1305" width="5.28515625" style="1416" customWidth="1"/>
    <col min="1306" max="1306" width="3.5703125" style="1416" customWidth="1"/>
    <col min="1307" max="1307" width="5" style="1416" customWidth="1"/>
    <col min="1308" max="1308" width="7" style="1416" customWidth="1"/>
    <col min="1309" max="1309" width="6.7109375" style="1416" customWidth="1"/>
    <col min="1310" max="1311" width="3.28515625" style="1416" customWidth="1"/>
    <col min="1312" max="1312" width="3.42578125" style="1416" customWidth="1"/>
    <col min="1313" max="1313" width="5.5703125" style="1416" customWidth="1"/>
    <col min="1314" max="1314" width="6" style="1416" customWidth="1"/>
    <col min="1315" max="1315" width="5" style="1416" customWidth="1"/>
    <col min="1316" max="1316" width="6.5703125" style="1416" customWidth="1"/>
    <col min="1317" max="1317" width="3.7109375" style="1416" customWidth="1"/>
    <col min="1318" max="1536" width="8.85546875" style="1416"/>
    <col min="1537" max="1537" width="4.140625" style="1416" customWidth="1"/>
    <col min="1538" max="1538" width="8.42578125" style="1416" customWidth="1"/>
    <col min="1539" max="1539" width="22.28515625" style="1416" customWidth="1"/>
    <col min="1540" max="1542" width="4" style="1416" customWidth="1"/>
    <col min="1543" max="1543" width="4.42578125" style="1416" customWidth="1"/>
    <col min="1544" max="1544" width="2.5703125" style="1416" customWidth="1"/>
    <col min="1545" max="1545" width="2.7109375" style="1416" customWidth="1"/>
    <col min="1546" max="1546" width="3.28515625" style="1416" customWidth="1"/>
    <col min="1547" max="1547" width="3.7109375" style="1416" customWidth="1"/>
    <col min="1548" max="1549" width="2.42578125" style="1416" customWidth="1"/>
    <col min="1550" max="1550" width="3.5703125" style="1416" customWidth="1"/>
    <col min="1551" max="1551" width="3.140625" style="1416" customWidth="1"/>
    <col min="1552" max="1552" width="2.42578125" style="1416" customWidth="1"/>
    <col min="1553" max="1554" width="2.85546875" style="1416" customWidth="1"/>
    <col min="1555" max="1555" width="3.28515625" style="1416" customWidth="1"/>
    <col min="1556" max="1556" width="2.5703125" style="1416" customWidth="1"/>
    <col min="1557" max="1557" width="5" style="1416" customWidth="1"/>
    <col min="1558" max="1558" width="3.42578125" style="1416" customWidth="1"/>
    <col min="1559" max="1559" width="4.7109375" style="1416" customWidth="1"/>
    <col min="1560" max="1560" width="2.5703125" style="1416" customWidth="1"/>
    <col min="1561" max="1561" width="5.28515625" style="1416" customWidth="1"/>
    <col min="1562" max="1562" width="3.5703125" style="1416" customWidth="1"/>
    <col min="1563" max="1563" width="5" style="1416" customWidth="1"/>
    <col min="1564" max="1564" width="7" style="1416" customWidth="1"/>
    <col min="1565" max="1565" width="6.7109375" style="1416" customWidth="1"/>
    <col min="1566" max="1567" width="3.28515625" style="1416" customWidth="1"/>
    <col min="1568" max="1568" width="3.42578125" style="1416" customWidth="1"/>
    <col min="1569" max="1569" width="5.5703125" style="1416" customWidth="1"/>
    <col min="1570" max="1570" width="6" style="1416" customWidth="1"/>
    <col min="1571" max="1571" width="5" style="1416" customWidth="1"/>
    <col min="1572" max="1572" width="6.5703125" style="1416" customWidth="1"/>
    <col min="1573" max="1573" width="3.7109375" style="1416" customWidth="1"/>
    <col min="1574" max="1792" width="8.85546875" style="1416"/>
    <col min="1793" max="1793" width="4.140625" style="1416" customWidth="1"/>
    <col min="1794" max="1794" width="8.42578125" style="1416" customWidth="1"/>
    <col min="1795" max="1795" width="22.28515625" style="1416" customWidth="1"/>
    <col min="1796" max="1798" width="4" style="1416" customWidth="1"/>
    <col min="1799" max="1799" width="4.42578125" style="1416" customWidth="1"/>
    <col min="1800" max="1800" width="2.5703125" style="1416" customWidth="1"/>
    <col min="1801" max="1801" width="2.7109375" style="1416" customWidth="1"/>
    <col min="1802" max="1802" width="3.28515625" style="1416" customWidth="1"/>
    <col min="1803" max="1803" width="3.7109375" style="1416" customWidth="1"/>
    <col min="1804" max="1805" width="2.42578125" style="1416" customWidth="1"/>
    <col min="1806" max="1806" width="3.5703125" style="1416" customWidth="1"/>
    <col min="1807" max="1807" width="3.140625" style="1416" customWidth="1"/>
    <col min="1808" max="1808" width="2.42578125" style="1416" customWidth="1"/>
    <col min="1809" max="1810" width="2.85546875" style="1416" customWidth="1"/>
    <col min="1811" max="1811" width="3.28515625" style="1416" customWidth="1"/>
    <col min="1812" max="1812" width="2.5703125" style="1416" customWidth="1"/>
    <col min="1813" max="1813" width="5" style="1416" customWidth="1"/>
    <col min="1814" max="1814" width="3.42578125" style="1416" customWidth="1"/>
    <col min="1815" max="1815" width="4.7109375" style="1416" customWidth="1"/>
    <col min="1816" max="1816" width="2.5703125" style="1416" customWidth="1"/>
    <col min="1817" max="1817" width="5.28515625" style="1416" customWidth="1"/>
    <col min="1818" max="1818" width="3.5703125" style="1416" customWidth="1"/>
    <col min="1819" max="1819" width="5" style="1416" customWidth="1"/>
    <col min="1820" max="1820" width="7" style="1416" customWidth="1"/>
    <col min="1821" max="1821" width="6.7109375" style="1416" customWidth="1"/>
    <col min="1822" max="1823" width="3.28515625" style="1416" customWidth="1"/>
    <col min="1824" max="1824" width="3.42578125" style="1416" customWidth="1"/>
    <col min="1825" max="1825" width="5.5703125" style="1416" customWidth="1"/>
    <col min="1826" max="1826" width="6" style="1416" customWidth="1"/>
    <col min="1827" max="1827" width="5" style="1416" customWidth="1"/>
    <col min="1828" max="1828" width="6.5703125" style="1416" customWidth="1"/>
    <col min="1829" max="1829" width="3.7109375" style="1416" customWidth="1"/>
    <col min="1830" max="2048" width="8.85546875" style="1416"/>
    <col min="2049" max="2049" width="4.140625" style="1416" customWidth="1"/>
    <col min="2050" max="2050" width="8.42578125" style="1416" customWidth="1"/>
    <col min="2051" max="2051" width="22.28515625" style="1416" customWidth="1"/>
    <col min="2052" max="2054" width="4" style="1416" customWidth="1"/>
    <col min="2055" max="2055" width="4.42578125" style="1416" customWidth="1"/>
    <col min="2056" max="2056" width="2.5703125" style="1416" customWidth="1"/>
    <col min="2057" max="2057" width="2.7109375" style="1416" customWidth="1"/>
    <col min="2058" max="2058" width="3.28515625" style="1416" customWidth="1"/>
    <col min="2059" max="2059" width="3.7109375" style="1416" customWidth="1"/>
    <col min="2060" max="2061" width="2.42578125" style="1416" customWidth="1"/>
    <col min="2062" max="2062" width="3.5703125" style="1416" customWidth="1"/>
    <col min="2063" max="2063" width="3.140625" style="1416" customWidth="1"/>
    <col min="2064" max="2064" width="2.42578125" style="1416" customWidth="1"/>
    <col min="2065" max="2066" width="2.85546875" style="1416" customWidth="1"/>
    <col min="2067" max="2067" width="3.28515625" style="1416" customWidth="1"/>
    <col min="2068" max="2068" width="2.5703125" style="1416" customWidth="1"/>
    <col min="2069" max="2069" width="5" style="1416" customWidth="1"/>
    <col min="2070" max="2070" width="3.42578125" style="1416" customWidth="1"/>
    <col min="2071" max="2071" width="4.7109375" style="1416" customWidth="1"/>
    <col min="2072" max="2072" width="2.5703125" style="1416" customWidth="1"/>
    <col min="2073" max="2073" width="5.28515625" style="1416" customWidth="1"/>
    <col min="2074" max="2074" width="3.5703125" style="1416" customWidth="1"/>
    <col min="2075" max="2075" width="5" style="1416" customWidth="1"/>
    <col min="2076" max="2076" width="7" style="1416" customWidth="1"/>
    <col min="2077" max="2077" width="6.7109375" style="1416" customWidth="1"/>
    <col min="2078" max="2079" width="3.28515625" style="1416" customWidth="1"/>
    <col min="2080" max="2080" width="3.42578125" style="1416" customWidth="1"/>
    <col min="2081" max="2081" width="5.5703125" style="1416" customWidth="1"/>
    <col min="2082" max="2082" width="6" style="1416" customWidth="1"/>
    <col min="2083" max="2083" width="5" style="1416" customWidth="1"/>
    <col min="2084" max="2084" width="6.5703125" style="1416" customWidth="1"/>
    <col min="2085" max="2085" width="3.7109375" style="1416" customWidth="1"/>
    <col min="2086" max="2304" width="8.85546875" style="1416"/>
    <col min="2305" max="2305" width="4.140625" style="1416" customWidth="1"/>
    <col min="2306" max="2306" width="8.42578125" style="1416" customWidth="1"/>
    <col min="2307" max="2307" width="22.28515625" style="1416" customWidth="1"/>
    <col min="2308" max="2310" width="4" style="1416" customWidth="1"/>
    <col min="2311" max="2311" width="4.42578125" style="1416" customWidth="1"/>
    <col min="2312" max="2312" width="2.5703125" style="1416" customWidth="1"/>
    <col min="2313" max="2313" width="2.7109375" style="1416" customWidth="1"/>
    <col min="2314" max="2314" width="3.28515625" style="1416" customWidth="1"/>
    <col min="2315" max="2315" width="3.7109375" style="1416" customWidth="1"/>
    <col min="2316" max="2317" width="2.42578125" style="1416" customWidth="1"/>
    <col min="2318" max="2318" width="3.5703125" style="1416" customWidth="1"/>
    <col min="2319" max="2319" width="3.140625" style="1416" customWidth="1"/>
    <col min="2320" max="2320" width="2.42578125" style="1416" customWidth="1"/>
    <col min="2321" max="2322" width="2.85546875" style="1416" customWidth="1"/>
    <col min="2323" max="2323" width="3.28515625" style="1416" customWidth="1"/>
    <col min="2324" max="2324" width="2.5703125" style="1416" customWidth="1"/>
    <col min="2325" max="2325" width="5" style="1416" customWidth="1"/>
    <col min="2326" max="2326" width="3.42578125" style="1416" customWidth="1"/>
    <col min="2327" max="2327" width="4.7109375" style="1416" customWidth="1"/>
    <col min="2328" max="2328" width="2.5703125" style="1416" customWidth="1"/>
    <col min="2329" max="2329" width="5.28515625" style="1416" customWidth="1"/>
    <col min="2330" max="2330" width="3.5703125" style="1416" customWidth="1"/>
    <col min="2331" max="2331" width="5" style="1416" customWidth="1"/>
    <col min="2332" max="2332" width="7" style="1416" customWidth="1"/>
    <col min="2333" max="2333" width="6.7109375" style="1416" customWidth="1"/>
    <col min="2334" max="2335" width="3.28515625" style="1416" customWidth="1"/>
    <col min="2336" max="2336" width="3.42578125" style="1416" customWidth="1"/>
    <col min="2337" max="2337" width="5.5703125" style="1416" customWidth="1"/>
    <col min="2338" max="2338" width="6" style="1416" customWidth="1"/>
    <col min="2339" max="2339" width="5" style="1416" customWidth="1"/>
    <col min="2340" max="2340" width="6.5703125" style="1416" customWidth="1"/>
    <col min="2341" max="2341" width="3.7109375" style="1416" customWidth="1"/>
    <col min="2342" max="2560" width="8.85546875" style="1416"/>
    <col min="2561" max="2561" width="4.140625" style="1416" customWidth="1"/>
    <col min="2562" max="2562" width="8.42578125" style="1416" customWidth="1"/>
    <col min="2563" max="2563" width="22.28515625" style="1416" customWidth="1"/>
    <col min="2564" max="2566" width="4" style="1416" customWidth="1"/>
    <col min="2567" max="2567" width="4.42578125" style="1416" customWidth="1"/>
    <col min="2568" max="2568" width="2.5703125" style="1416" customWidth="1"/>
    <col min="2569" max="2569" width="2.7109375" style="1416" customWidth="1"/>
    <col min="2570" max="2570" width="3.28515625" style="1416" customWidth="1"/>
    <col min="2571" max="2571" width="3.7109375" style="1416" customWidth="1"/>
    <col min="2572" max="2573" width="2.42578125" style="1416" customWidth="1"/>
    <col min="2574" max="2574" width="3.5703125" style="1416" customWidth="1"/>
    <col min="2575" max="2575" width="3.140625" style="1416" customWidth="1"/>
    <col min="2576" max="2576" width="2.42578125" style="1416" customWidth="1"/>
    <col min="2577" max="2578" width="2.85546875" style="1416" customWidth="1"/>
    <col min="2579" max="2579" width="3.28515625" style="1416" customWidth="1"/>
    <col min="2580" max="2580" width="2.5703125" style="1416" customWidth="1"/>
    <col min="2581" max="2581" width="5" style="1416" customWidth="1"/>
    <col min="2582" max="2582" width="3.42578125" style="1416" customWidth="1"/>
    <col min="2583" max="2583" width="4.7109375" style="1416" customWidth="1"/>
    <col min="2584" max="2584" width="2.5703125" style="1416" customWidth="1"/>
    <col min="2585" max="2585" width="5.28515625" style="1416" customWidth="1"/>
    <col min="2586" max="2586" width="3.5703125" style="1416" customWidth="1"/>
    <col min="2587" max="2587" width="5" style="1416" customWidth="1"/>
    <col min="2588" max="2588" width="7" style="1416" customWidth="1"/>
    <col min="2589" max="2589" width="6.7109375" style="1416" customWidth="1"/>
    <col min="2590" max="2591" width="3.28515625" style="1416" customWidth="1"/>
    <col min="2592" max="2592" width="3.42578125" style="1416" customWidth="1"/>
    <col min="2593" max="2593" width="5.5703125" style="1416" customWidth="1"/>
    <col min="2594" max="2594" width="6" style="1416" customWidth="1"/>
    <col min="2595" max="2595" width="5" style="1416" customWidth="1"/>
    <col min="2596" max="2596" width="6.5703125" style="1416" customWidth="1"/>
    <col min="2597" max="2597" width="3.7109375" style="1416" customWidth="1"/>
    <col min="2598" max="2816" width="8.85546875" style="1416"/>
    <col min="2817" max="2817" width="4.140625" style="1416" customWidth="1"/>
    <col min="2818" max="2818" width="8.42578125" style="1416" customWidth="1"/>
    <col min="2819" max="2819" width="22.28515625" style="1416" customWidth="1"/>
    <col min="2820" max="2822" width="4" style="1416" customWidth="1"/>
    <col min="2823" max="2823" width="4.42578125" style="1416" customWidth="1"/>
    <col min="2824" max="2824" width="2.5703125" style="1416" customWidth="1"/>
    <col min="2825" max="2825" width="2.7109375" style="1416" customWidth="1"/>
    <col min="2826" max="2826" width="3.28515625" style="1416" customWidth="1"/>
    <col min="2827" max="2827" width="3.7109375" style="1416" customWidth="1"/>
    <col min="2828" max="2829" width="2.42578125" style="1416" customWidth="1"/>
    <col min="2830" max="2830" width="3.5703125" style="1416" customWidth="1"/>
    <col min="2831" max="2831" width="3.140625" style="1416" customWidth="1"/>
    <col min="2832" max="2832" width="2.42578125" style="1416" customWidth="1"/>
    <col min="2833" max="2834" width="2.85546875" style="1416" customWidth="1"/>
    <col min="2835" max="2835" width="3.28515625" style="1416" customWidth="1"/>
    <col min="2836" max="2836" width="2.5703125" style="1416" customWidth="1"/>
    <col min="2837" max="2837" width="5" style="1416" customWidth="1"/>
    <col min="2838" max="2838" width="3.42578125" style="1416" customWidth="1"/>
    <col min="2839" max="2839" width="4.7109375" style="1416" customWidth="1"/>
    <col min="2840" max="2840" width="2.5703125" style="1416" customWidth="1"/>
    <col min="2841" max="2841" width="5.28515625" style="1416" customWidth="1"/>
    <col min="2842" max="2842" width="3.5703125" style="1416" customWidth="1"/>
    <col min="2843" max="2843" width="5" style="1416" customWidth="1"/>
    <col min="2844" max="2844" width="7" style="1416" customWidth="1"/>
    <col min="2845" max="2845" width="6.7109375" style="1416" customWidth="1"/>
    <col min="2846" max="2847" width="3.28515625" style="1416" customWidth="1"/>
    <col min="2848" max="2848" width="3.42578125" style="1416" customWidth="1"/>
    <col min="2849" max="2849" width="5.5703125" style="1416" customWidth="1"/>
    <col min="2850" max="2850" width="6" style="1416" customWidth="1"/>
    <col min="2851" max="2851" width="5" style="1416" customWidth="1"/>
    <col min="2852" max="2852" width="6.5703125" style="1416" customWidth="1"/>
    <col min="2853" max="2853" width="3.7109375" style="1416" customWidth="1"/>
    <col min="2854" max="3072" width="8.85546875" style="1416"/>
    <col min="3073" max="3073" width="4.140625" style="1416" customWidth="1"/>
    <col min="3074" max="3074" width="8.42578125" style="1416" customWidth="1"/>
    <col min="3075" max="3075" width="22.28515625" style="1416" customWidth="1"/>
    <col min="3076" max="3078" width="4" style="1416" customWidth="1"/>
    <col min="3079" max="3079" width="4.42578125" style="1416" customWidth="1"/>
    <col min="3080" max="3080" width="2.5703125" style="1416" customWidth="1"/>
    <col min="3081" max="3081" width="2.7109375" style="1416" customWidth="1"/>
    <col min="3082" max="3082" width="3.28515625" style="1416" customWidth="1"/>
    <col min="3083" max="3083" width="3.7109375" style="1416" customWidth="1"/>
    <col min="3084" max="3085" width="2.42578125" style="1416" customWidth="1"/>
    <col min="3086" max="3086" width="3.5703125" style="1416" customWidth="1"/>
    <col min="3087" max="3087" width="3.140625" style="1416" customWidth="1"/>
    <col min="3088" max="3088" width="2.42578125" style="1416" customWidth="1"/>
    <col min="3089" max="3090" width="2.85546875" style="1416" customWidth="1"/>
    <col min="3091" max="3091" width="3.28515625" style="1416" customWidth="1"/>
    <col min="3092" max="3092" width="2.5703125" style="1416" customWidth="1"/>
    <col min="3093" max="3093" width="5" style="1416" customWidth="1"/>
    <col min="3094" max="3094" width="3.42578125" style="1416" customWidth="1"/>
    <col min="3095" max="3095" width="4.7109375" style="1416" customWidth="1"/>
    <col min="3096" max="3096" width="2.5703125" style="1416" customWidth="1"/>
    <col min="3097" max="3097" width="5.28515625" style="1416" customWidth="1"/>
    <col min="3098" max="3098" width="3.5703125" style="1416" customWidth="1"/>
    <col min="3099" max="3099" width="5" style="1416" customWidth="1"/>
    <col min="3100" max="3100" width="7" style="1416" customWidth="1"/>
    <col min="3101" max="3101" width="6.7109375" style="1416" customWidth="1"/>
    <col min="3102" max="3103" width="3.28515625" style="1416" customWidth="1"/>
    <col min="3104" max="3104" width="3.42578125" style="1416" customWidth="1"/>
    <col min="3105" max="3105" width="5.5703125" style="1416" customWidth="1"/>
    <col min="3106" max="3106" width="6" style="1416" customWidth="1"/>
    <col min="3107" max="3107" width="5" style="1416" customWidth="1"/>
    <col min="3108" max="3108" width="6.5703125" style="1416" customWidth="1"/>
    <col min="3109" max="3109" width="3.7109375" style="1416" customWidth="1"/>
    <col min="3110" max="3328" width="8.85546875" style="1416"/>
    <col min="3329" max="3329" width="4.140625" style="1416" customWidth="1"/>
    <col min="3330" max="3330" width="8.42578125" style="1416" customWidth="1"/>
    <col min="3331" max="3331" width="22.28515625" style="1416" customWidth="1"/>
    <col min="3332" max="3334" width="4" style="1416" customWidth="1"/>
    <col min="3335" max="3335" width="4.42578125" style="1416" customWidth="1"/>
    <col min="3336" max="3336" width="2.5703125" style="1416" customWidth="1"/>
    <col min="3337" max="3337" width="2.7109375" style="1416" customWidth="1"/>
    <col min="3338" max="3338" width="3.28515625" style="1416" customWidth="1"/>
    <col min="3339" max="3339" width="3.7109375" style="1416" customWidth="1"/>
    <col min="3340" max="3341" width="2.42578125" style="1416" customWidth="1"/>
    <col min="3342" max="3342" width="3.5703125" style="1416" customWidth="1"/>
    <col min="3343" max="3343" width="3.140625" style="1416" customWidth="1"/>
    <col min="3344" max="3344" width="2.42578125" style="1416" customWidth="1"/>
    <col min="3345" max="3346" width="2.85546875" style="1416" customWidth="1"/>
    <col min="3347" max="3347" width="3.28515625" style="1416" customWidth="1"/>
    <col min="3348" max="3348" width="2.5703125" style="1416" customWidth="1"/>
    <col min="3349" max="3349" width="5" style="1416" customWidth="1"/>
    <col min="3350" max="3350" width="3.42578125" style="1416" customWidth="1"/>
    <col min="3351" max="3351" width="4.7109375" style="1416" customWidth="1"/>
    <col min="3352" max="3352" width="2.5703125" style="1416" customWidth="1"/>
    <col min="3353" max="3353" width="5.28515625" style="1416" customWidth="1"/>
    <col min="3354" max="3354" width="3.5703125" style="1416" customWidth="1"/>
    <col min="3355" max="3355" width="5" style="1416" customWidth="1"/>
    <col min="3356" max="3356" width="7" style="1416" customWidth="1"/>
    <col min="3357" max="3357" width="6.7109375" style="1416" customWidth="1"/>
    <col min="3358" max="3359" width="3.28515625" style="1416" customWidth="1"/>
    <col min="3360" max="3360" width="3.42578125" style="1416" customWidth="1"/>
    <col min="3361" max="3361" width="5.5703125" style="1416" customWidth="1"/>
    <col min="3362" max="3362" width="6" style="1416" customWidth="1"/>
    <col min="3363" max="3363" width="5" style="1416" customWidth="1"/>
    <col min="3364" max="3364" width="6.5703125" style="1416" customWidth="1"/>
    <col min="3365" max="3365" width="3.7109375" style="1416" customWidth="1"/>
    <col min="3366" max="3584" width="8.85546875" style="1416"/>
    <col min="3585" max="3585" width="4.140625" style="1416" customWidth="1"/>
    <col min="3586" max="3586" width="8.42578125" style="1416" customWidth="1"/>
    <col min="3587" max="3587" width="22.28515625" style="1416" customWidth="1"/>
    <col min="3588" max="3590" width="4" style="1416" customWidth="1"/>
    <col min="3591" max="3591" width="4.42578125" style="1416" customWidth="1"/>
    <col min="3592" max="3592" width="2.5703125" style="1416" customWidth="1"/>
    <col min="3593" max="3593" width="2.7109375" style="1416" customWidth="1"/>
    <col min="3594" max="3594" width="3.28515625" style="1416" customWidth="1"/>
    <col min="3595" max="3595" width="3.7109375" style="1416" customWidth="1"/>
    <col min="3596" max="3597" width="2.42578125" style="1416" customWidth="1"/>
    <col min="3598" max="3598" width="3.5703125" style="1416" customWidth="1"/>
    <col min="3599" max="3599" width="3.140625" style="1416" customWidth="1"/>
    <col min="3600" max="3600" width="2.42578125" style="1416" customWidth="1"/>
    <col min="3601" max="3602" width="2.85546875" style="1416" customWidth="1"/>
    <col min="3603" max="3603" width="3.28515625" style="1416" customWidth="1"/>
    <col min="3604" max="3604" width="2.5703125" style="1416" customWidth="1"/>
    <col min="3605" max="3605" width="5" style="1416" customWidth="1"/>
    <col min="3606" max="3606" width="3.42578125" style="1416" customWidth="1"/>
    <col min="3607" max="3607" width="4.7109375" style="1416" customWidth="1"/>
    <col min="3608" max="3608" width="2.5703125" style="1416" customWidth="1"/>
    <col min="3609" max="3609" width="5.28515625" style="1416" customWidth="1"/>
    <col min="3610" max="3610" width="3.5703125" style="1416" customWidth="1"/>
    <col min="3611" max="3611" width="5" style="1416" customWidth="1"/>
    <col min="3612" max="3612" width="7" style="1416" customWidth="1"/>
    <col min="3613" max="3613" width="6.7109375" style="1416" customWidth="1"/>
    <col min="3614" max="3615" width="3.28515625" style="1416" customWidth="1"/>
    <col min="3616" max="3616" width="3.42578125" style="1416" customWidth="1"/>
    <col min="3617" max="3617" width="5.5703125" style="1416" customWidth="1"/>
    <col min="3618" max="3618" width="6" style="1416" customWidth="1"/>
    <col min="3619" max="3619" width="5" style="1416" customWidth="1"/>
    <col min="3620" max="3620" width="6.5703125" style="1416" customWidth="1"/>
    <col min="3621" max="3621" width="3.7109375" style="1416" customWidth="1"/>
    <col min="3622" max="3840" width="8.85546875" style="1416"/>
    <col min="3841" max="3841" width="4.140625" style="1416" customWidth="1"/>
    <col min="3842" max="3842" width="8.42578125" style="1416" customWidth="1"/>
    <col min="3843" max="3843" width="22.28515625" style="1416" customWidth="1"/>
    <col min="3844" max="3846" width="4" style="1416" customWidth="1"/>
    <col min="3847" max="3847" width="4.42578125" style="1416" customWidth="1"/>
    <col min="3848" max="3848" width="2.5703125" style="1416" customWidth="1"/>
    <col min="3849" max="3849" width="2.7109375" style="1416" customWidth="1"/>
    <col min="3850" max="3850" width="3.28515625" style="1416" customWidth="1"/>
    <col min="3851" max="3851" width="3.7109375" style="1416" customWidth="1"/>
    <col min="3852" max="3853" width="2.42578125" style="1416" customWidth="1"/>
    <col min="3854" max="3854" width="3.5703125" style="1416" customWidth="1"/>
    <col min="3855" max="3855" width="3.140625" style="1416" customWidth="1"/>
    <col min="3856" max="3856" width="2.42578125" style="1416" customWidth="1"/>
    <col min="3857" max="3858" width="2.85546875" style="1416" customWidth="1"/>
    <col min="3859" max="3859" width="3.28515625" style="1416" customWidth="1"/>
    <col min="3860" max="3860" width="2.5703125" style="1416" customWidth="1"/>
    <col min="3861" max="3861" width="5" style="1416" customWidth="1"/>
    <col min="3862" max="3862" width="3.42578125" style="1416" customWidth="1"/>
    <col min="3863" max="3863" width="4.7109375" style="1416" customWidth="1"/>
    <col min="3864" max="3864" width="2.5703125" style="1416" customWidth="1"/>
    <col min="3865" max="3865" width="5.28515625" style="1416" customWidth="1"/>
    <col min="3866" max="3866" width="3.5703125" style="1416" customWidth="1"/>
    <col min="3867" max="3867" width="5" style="1416" customWidth="1"/>
    <col min="3868" max="3868" width="7" style="1416" customWidth="1"/>
    <col min="3869" max="3869" width="6.7109375" style="1416" customWidth="1"/>
    <col min="3870" max="3871" width="3.28515625" style="1416" customWidth="1"/>
    <col min="3872" max="3872" width="3.42578125" style="1416" customWidth="1"/>
    <col min="3873" max="3873" width="5.5703125" style="1416" customWidth="1"/>
    <col min="3874" max="3874" width="6" style="1416" customWidth="1"/>
    <col min="3875" max="3875" width="5" style="1416" customWidth="1"/>
    <col min="3876" max="3876" width="6.5703125" style="1416" customWidth="1"/>
    <col min="3877" max="3877" width="3.7109375" style="1416" customWidth="1"/>
    <col min="3878" max="4096" width="8.85546875" style="1416"/>
    <col min="4097" max="4097" width="4.140625" style="1416" customWidth="1"/>
    <col min="4098" max="4098" width="8.42578125" style="1416" customWidth="1"/>
    <col min="4099" max="4099" width="22.28515625" style="1416" customWidth="1"/>
    <col min="4100" max="4102" width="4" style="1416" customWidth="1"/>
    <col min="4103" max="4103" width="4.42578125" style="1416" customWidth="1"/>
    <col min="4104" max="4104" width="2.5703125" style="1416" customWidth="1"/>
    <col min="4105" max="4105" width="2.7109375" style="1416" customWidth="1"/>
    <col min="4106" max="4106" width="3.28515625" style="1416" customWidth="1"/>
    <col min="4107" max="4107" width="3.7109375" style="1416" customWidth="1"/>
    <col min="4108" max="4109" width="2.42578125" style="1416" customWidth="1"/>
    <col min="4110" max="4110" width="3.5703125" style="1416" customWidth="1"/>
    <col min="4111" max="4111" width="3.140625" style="1416" customWidth="1"/>
    <col min="4112" max="4112" width="2.42578125" style="1416" customWidth="1"/>
    <col min="4113" max="4114" width="2.85546875" style="1416" customWidth="1"/>
    <col min="4115" max="4115" width="3.28515625" style="1416" customWidth="1"/>
    <col min="4116" max="4116" width="2.5703125" style="1416" customWidth="1"/>
    <col min="4117" max="4117" width="5" style="1416" customWidth="1"/>
    <col min="4118" max="4118" width="3.42578125" style="1416" customWidth="1"/>
    <col min="4119" max="4119" width="4.7109375" style="1416" customWidth="1"/>
    <col min="4120" max="4120" width="2.5703125" style="1416" customWidth="1"/>
    <col min="4121" max="4121" width="5.28515625" style="1416" customWidth="1"/>
    <col min="4122" max="4122" width="3.5703125" style="1416" customWidth="1"/>
    <col min="4123" max="4123" width="5" style="1416" customWidth="1"/>
    <col min="4124" max="4124" width="7" style="1416" customWidth="1"/>
    <col min="4125" max="4125" width="6.7109375" style="1416" customWidth="1"/>
    <col min="4126" max="4127" width="3.28515625" style="1416" customWidth="1"/>
    <col min="4128" max="4128" width="3.42578125" style="1416" customWidth="1"/>
    <col min="4129" max="4129" width="5.5703125" style="1416" customWidth="1"/>
    <col min="4130" max="4130" width="6" style="1416" customWidth="1"/>
    <col min="4131" max="4131" width="5" style="1416" customWidth="1"/>
    <col min="4132" max="4132" width="6.5703125" style="1416" customWidth="1"/>
    <col min="4133" max="4133" width="3.7109375" style="1416" customWidth="1"/>
    <col min="4134" max="4352" width="8.85546875" style="1416"/>
    <col min="4353" max="4353" width="4.140625" style="1416" customWidth="1"/>
    <col min="4354" max="4354" width="8.42578125" style="1416" customWidth="1"/>
    <col min="4355" max="4355" width="22.28515625" style="1416" customWidth="1"/>
    <col min="4356" max="4358" width="4" style="1416" customWidth="1"/>
    <col min="4359" max="4359" width="4.42578125" style="1416" customWidth="1"/>
    <col min="4360" max="4360" width="2.5703125" style="1416" customWidth="1"/>
    <col min="4361" max="4361" width="2.7109375" style="1416" customWidth="1"/>
    <col min="4362" max="4362" width="3.28515625" style="1416" customWidth="1"/>
    <col min="4363" max="4363" width="3.7109375" style="1416" customWidth="1"/>
    <col min="4364" max="4365" width="2.42578125" style="1416" customWidth="1"/>
    <col min="4366" max="4366" width="3.5703125" style="1416" customWidth="1"/>
    <col min="4367" max="4367" width="3.140625" style="1416" customWidth="1"/>
    <col min="4368" max="4368" width="2.42578125" style="1416" customWidth="1"/>
    <col min="4369" max="4370" width="2.85546875" style="1416" customWidth="1"/>
    <col min="4371" max="4371" width="3.28515625" style="1416" customWidth="1"/>
    <col min="4372" max="4372" width="2.5703125" style="1416" customWidth="1"/>
    <col min="4373" max="4373" width="5" style="1416" customWidth="1"/>
    <col min="4374" max="4374" width="3.42578125" style="1416" customWidth="1"/>
    <col min="4375" max="4375" width="4.7109375" style="1416" customWidth="1"/>
    <col min="4376" max="4376" width="2.5703125" style="1416" customWidth="1"/>
    <col min="4377" max="4377" width="5.28515625" style="1416" customWidth="1"/>
    <col min="4378" max="4378" width="3.5703125" style="1416" customWidth="1"/>
    <col min="4379" max="4379" width="5" style="1416" customWidth="1"/>
    <col min="4380" max="4380" width="7" style="1416" customWidth="1"/>
    <col min="4381" max="4381" width="6.7109375" style="1416" customWidth="1"/>
    <col min="4382" max="4383" width="3.28515625" style="1416" customWidth="1"/>
    <col min="4384" max="4384" width="3.42578125" style="1416" customWidth="1"/>
    <col min="4385" max="4385" width="5.5703125" style="1416" customWidth="1"/>
    <col min="4386" max="4386" width="6" style="1416" customWidth="1"/>
    <col min="4387" max="4387" width="5" style="1416" customWidth="1"/>
    <col min="4388" max="4388" width="6.5703125" style="1416" customWidth="1"/>
    <col min="4389" max="4389" width="3.7109375" style="1416" customWidth="1"/>
    <col min="4390" max="4608" width="8.85546875" style="1416"/>
    <col min="4609" max="4609" width="4.140625" style="1416" customWidth="1"/>
    <col min="4610" max="4610" width="8.42578125" style="1416" customWidth="1"/>
    <col min="4611" max="4611" width="22.28515625" style="1416" customWidth="1"/>
    <col min="4612" max="4614" width="4" style="1416" customWidth="1"/>
    <col min="4615" max="4615" width="4.42578125" style="1416" customWidth="1"/>
    <col min="4616" max="4616" width="2.5703125" style="1416" customWidth="1"/>
    <col min="4617" max="4617" width="2.7109375" style="1416" customWidth="1"/>
    <col min="4618" max="4618" width="3.28515625" style="1416" customWidth="1"/>
    <col min="4619" max="4619" width="3.7109375" style="1416" customWidth="1"/>
    <col min="4620" max="4621" width="2.42578125" style="1416" customWidth="1"/>
    <col min="4622" max="4622" width="3.5703125" style="1416" customWidth="1"/>
    <col min="4623" max="4623" width="3.140625" style="1416" customWidth="1"/>
    <col min="4624" max="4624" width="2.42578125" style="1416" customWidth="1"/>
    <col min="4625" max="4626" width="2.85546875" style="1416" customWidth="1"/>
    <col min="4627" max="4627" width="3.28515625" style="1416" customWidth="1"/>
    <col min="4628" max="4628" width="2.5703125" style="1416" customWidth="1"/>
    <col min="4629" max="4629" width="5" style="1416" customWidth="1"/>
    <col min="4630" max="4630" width="3.42578125" style="1416" customWidth="1"/>
    <col min="4631" max="4631" width="4.7109375" style="1416" customWidth="1"/>
    <col min="4632" max="4632" width="2.5703125" style="1416" customWidth="1"/>
    <col min="4633" max="4633" width="5.28515625" style="1416" customWidth="1"/>
    <col min="4634" max="4634" width="3.5703125" style="1416" customWidth="1"/>
    <col min="4635" max="4635" width="5" style="1416" customWidth="1"/>
    <col min="4636" max="4636" width="7" style="1416" customWidth="1"/>
    <col min="4637" max="4637" width="6.7109375" style="1416" customWidth="1"/>
    <col min="4638" max="4639" width="3.28515625" style="1416" customWidth="1"/>
    <col min="4640" max="4640" width="3.42578125" style="1416" customWidth="1"/>
    <col min="4641" max="4641" width="5.5703125" style="1416" customWidth="1"/>
    <col min="4642" max="4642" width="6" style="1416" customWidth="1"/>
    <col min="4643" max="4643" width="5" style="1416" customWidth="1"/>
    <col min="4644" max="4644" width="6.5703125" style="1416" customWidth="1"/>
    <col min="4645" max="4645" width="3.7109375" style="1416" customWidth="1"/>
    <col min="4646" max="4864" width="8.85546875" style="1416"/>
    <col min="4865" max="4865" width="4.140625" style="1416" customWidth="1"/>
    <col min="4866" max="4866" width="8.42578125" style="1416" customWidth="1"/>
    <col min="4867" max="4867" width="22.28515625" style="1416" customWidth="1"/>
    <col min="4868" max="4870" width="4" style="1416" customWidth="1"/>
    <col min="4871" max="4871" width="4.42578125" style="1416" customWidth="1"/>
    <col min="4872" max="4872" width="2.5703125" style="1416" customWidth="1"/>
    <col min="4873" max="4873" width="2.7109375" style="1416" customWidth="1"/>
    <col min="4874" max="4874" width="3.28515625" style="1416" customWidth="1"/>
    <col min="4875" max="4875" width="3.7109375" style="1416" customWidth="1"/>
    <col min="4876" max="4877" width="2.42578125" style="1416" customWidth="1"/>
    <col min="4878" max="4878" width="3.5703125" style="1416" customWidth="1"/>
    <col min="4879" max="4879" width="3.140625" style="1416" customWidth="1"/>
    <col min="4880" max="4880" width="2.42578125" style="1416" customWidth="1"/>
    <col min="4881" max="4882" width="2.85546875" style="1416" customWidth="1"/>
    <col min="4883" max="4883" width="3.28515625" style="1416" customWidth="1"/>
    <col min="4884" max="4884" width="2.5703125" style="1416" customWidth="1"/>
    <col min="4885" max="4885" width="5" style="1416" customWidth="1"/>
    <col min="4886" max="4886" width="3.42578125" style="1416" customWidth="1"/>
    <col min="4887" max="4887" width="4.7109375" style="1416" customWidth="1"/>
    <col min="4888" max="4888" width="2.5703125" style="1416" customWidth="1"/>
    <col min="4889" max="4889" width="5.28515625" style="1416" customWidth="1"/>
    <col min="4890" max="4890" width="3.5703125" style="1416" customWidth="1"/>
    <col min="4891" max="4891" width="5" style="1416" customWidth="1"/>
    <col min="4892" max="4892" width="7" style="1416" customWidth="1"/>
    <col min="4893" max="4893" width="6.7109375" style="1416" customWidth="1"/>
    <col min="4894" max="4895" width="3.28515625" style="1416" customWidth="1"/>
    <col min="4896" max="4896" width="3.42578125" style="1416" customWidth="1"/>
    <col min="4897" max="4897" width="5.5703125" style="1416" customWidth="1"/>
    <col min="4898" max="4898" width="6" style="1416" customWidth="1"/>
    <col min="4899" max="4899" width="5" style="1416" customWidth="1"/>
    <col min="4900" max="4900" width="6.5703125" style="1416" customWidth="1"/>
    <col min="4901" max="4901" width="3.7109375" style="1416" customWidth="1"/>
    <col min="4902" max="5120" width="8.85546875" style="1416"/>
    <col min="5121" max="5121" width="4.140625" style="1416" customWidth="1"/>
    <col min="5122" max="5122" width="8.42578125" style="1416" customWidth="1"/>
    <col min="5123" max="5123" width="22.28515625" style="1416" customWidth="1"/>
    <col min="5124" max="5126" width="4" style="1416" customWidth="1"/>
    <col min="5127" max="5127" width="4.42578125" style="1416" customWidth="1"/>
    <col min="5128" max="5128" width="2.5703125" style="1416" customWidth="1"/>
    <col min="5129" max="5129" width="2.7109375" style="1416" customWidth="1"/>
    <col min="5130" max="5130" width="3.28515625" style="1416" customWidth="1"/>
    <col min="5131" max="5131" width="3.7109375" style="1416" customWidth="1"/>
    <col min="5132" max="5133" width="2.42578125" style="1416" customWidth="1"/>
    <col min="5134" max="5134" width="3.5703125" style="1416" customWidth="1"/>
    <col min="5135" max="5135" width="3.140625" style="1416" customWidth="1"/>
    <col min="5136" max="5136" width="2.42578125" style="1416" customWidth="1"/>
    <col min="5137" max="5138" width="2.85546875" style="1416" customWidth="1"/>
    <col min="5139" max="5139" width="3.28515625" style="1416" customWidth="1"/>
    <col min="5140" max="5140" width="2.5703125" style="1416" customWidth="1"/>
    <col min="5141" max="5141" width="5" style="1416" customWidth="1"/>
    <col min="5142" max="5142" width="3.42578125" style="1416" customWidth="1"/>
    <col min="5143" max="5143" width="4.7109375" style="1416" customWidth="1"/>
    <col min="5144" max="5144" width="2.5703125" style="1416" customWidth="1"/>
    <col min="5145" max="5145" width="5.28515625" style="1416" customWidth="1"/>
    <col min="5146" max="5146" width="3.5703125" style="1416" customWidth="1"/>
    <col min="5147" max="5147" width="5" style="1416" customWidth="1"/>
    <col min="5148" max="5148" width="7" style="1416" customWidth="1"/>
    <col min="5149" max="5149" width="6.7109375" style="1416" customWidth="1"/>
    <col min="5150" max="5151" width="3.28515625" style="1416" customWidth="1"/>
    <col min="5152" max="5152" width="3.42578125" style="1416" customWidth="1"/>
    <col min="5153" max="5153" width="5.5703125" style="1416" customWidth="1"/>
    <col min="5154" max="5154" width="6" style="1416" customWidth="1"/>
    <col min="5155" max="5155" width="5" style="1416" customWidth="1"/>
    <col min="5156" max="5156" width="6.5703125" style="1416" customWidth="1"/>
    <col min="5157" max="5157" width="3.7109375" style="1416" customWidth="1"/>
    <col min="5158" max="5376" width="8.85546875" style="1416"/>
    <col min="5377" max="5377" width="4.140625" style="1416" customWidth="1"/>
    <col min="5378" max="5378" width="8.42578125" style="1416" customWidth="1"/>
    <col min="5379" max="5379" width="22.28515625" style="1416" customWidth="1"/>
    <col min="5380" max="5382" width="4" style="1416" customWidth="1"/>
    <col min="5383" max="5383" width="4.42578125" style="1416" customWidth="1"/>
    <col min="5384" max="5384" width="2.5703125" style="1416" customWidth="1"/>
    <col min="5385" max="5385" width="2.7109375" style="1416" customWidth="1"/>
    <col min="5386" max="5386" width="3.28515625" style="1416" customWidth="1"/>
    <col min="5387" max="5387" width="3.7109375" style="1416" customWidth="1"/>
    <col min="5388" max="5389" width="2.42578125" style="1416" customWidth="1"/>
    <col min="5390" max="5390" width="3.5703125" style="1416" customWidth="1"/>
    <col min="5391" max="5391" width="3.140625" style="1416" customWidth="1"/>
    <col min="5392" max="5392" width="2.42578125" style="1416" customWidth="1"/>
    <col min="5393" max="5394" width="2.85546875" style="1416" customWidth="1"/>
    <col min="5395" max="5395" width="3.28515625" style="1416" customWidth="1"/>
    <col min="5396" max="5396" width="2.5703125" style="1416" customWidth="1"/>
    <col min="5397" max="5397" width="5" style="1416" customWidth="1"/>
    <col min="5398" max="5398" width="3.42578125" style="1416" customWidth="1"/>
    <col min="5399" max="5399" width="4.7109375" style="1416" customWidth="1"/>
    <col min="5400" max="5400" width="2.5703125" style="1416" customWidth="1"/>
    <col min="5401" max="5401" width="5.28515625" style="1416" customWidth="1"/>
    <col min="5402" max="5402" width="3.5703125" style="1416" customWidth="1"/>
    <col min="5403" max="5403" width="5" style="1416" customWidth="1"/>
    <col min="5404" max="5404" width="7" style="1416" customWidth="1"/>
    <col min="5405" max="5405" width="6.7109375" style="1416" customWidth="1"/>
    <col min="5406" max="5407" width="3.28515625" style="1416" customWidth="1"/>
    <col min="5408" max="5408" width="3.42578125" style="1416" customWidth="1"/>
    <col min="5409" max="5409" width="5.5703125" style="1416" customWidth="1"/>
    <col min="5410" max="5410" width="6" style="1416" customWidth="1"/>
    <col min="5411" max="5411" width="5" style="1416" customWidth="1"/>
    <col min="5412" max="5412" width="6.5703125" style="1416" customWidth="1"/>
    <col min="5413" max="5413" width="3.7109375" style="1416" customWidth="1"/>
    <col min="5414" max="5632" width="8.85546875" style="1416"/>
    <col min="5633" max="5633" width="4.140625" style="1416" customWidth="1"/>
    <col min="5634" max="5634" width="8.42578125" style="1416" customWidth="1"/>
    <col min="5635" max="5635" width="22.28515625" style="1416" customWidth="1"/>
    <col min="5636" max="5638" width="4" style="1416" customWidth="1"/>
    <col min="5639" max="5639" width="4.42578125" style="1416" customWidth="1"/>
    <col min="5640" max="5640" width="2.5703125" style="1416" customWidth="1"/>
    <col min="5641" max="5641" width="2.7109375" style="1416" customWidth="1"/>
    <col min="5642" max="5642" width="3.28515625" style="1416" customWidth="1"/>
    <col min="5643" max="5643" width="3.7109375" style="1416" customWidth="1"/>
    <col min="5644" max="5645" width="2.42578125" style="1416" customWidth="1"/>
    <col min="5646" max="5646" width="3.5703125" style="1416" customWidth="1"/>
    <col min="5647" max="5647" width="3.140625" style="1416" customWidth="1"/>
    <col min="5648" max="5648" width="2.42578125" style="1416" customWidth="1"/>
    <col min="5649" max="5650" width="2.85546875" style="1416" customWidth="1"/>
    <col min="5651" max="5651" width="3.28515625" style="1416" customWidth="1"/>
    <col min="5652" max="5652" width="2.5703125" style="1416" customWidth="1"/>
    <col min="5653" max="5653" width="5" style="1416" customWidth="1"/>
    <col min="5654" max="5654" width="3.42578125" style="1416" customWidth="1"/>
    <col min="5655" max="5655" width="4.7109375" style="1416" customWidth="1"/>
    <col min="5656" max="5656" width="2.5703125" style="1416" customWidth="1"/>
    <col min="5657" max="5657" width="5.28515625" style="1416" customWidth="1"/>
    <col min="5658" max="5658" width="3.5703125" style="1416" customWidth="1"/>
    <col min="5659" max="5659" width="5" style="1416" customWidth="1"/>
    <col min="5660" max="5660" width="7" style="1416" customWidth="1"/>
    <col min="5661" max="5661" width="6.7109375" style="1416" customWidth="1"/>
    <col min="5662" max="5663" width="3.28515625" style="1416" customWidth="1"/>
    <col min="5664" max="5664" width="3.42578125" style="1416" customWidth="1"/>
    <col min="5665" max="5665" width="5.5703125" style="1416" customWidth="1"/>
    <col min="5666" max="5666" width="6" style="1416" customWidth="1"/>
    <col min="5667" max="5667" width="5" style="1416" customWidth="1"/>
    <col min="5668" max="5668" width="6.5703125" style="1416" customWidth="1"/>
    <col min="5669" max="5669" width="3.7109375" style="1416" customWidth="1"/>
    <col min="5670" max="5888" width="8.85546875" style="1416"/>
    <col min="5889" max="5889" width="4.140625" style="1416" customWidth="1"/>
    <col min="5890" max="5890" width="8.42578125" style="1416" customWidth="1"/>
    <col min="5891" max="5891" width="22.28515625" style="1416" customWidth="1"/>
    <col min="5892" max="5894" width="4" style="1416" customWidth="1"/>
    <col min="5895" max="5895" width="4.42578125" style="1416" customWidth="1"/>
    <col min="5896" max="5896" width="2.5703125" style="1416" customWidth="1"/>
    <col min="5897" max="5897" width="2.7109375" style="1416" customWidth="1"/>
    <col min="5898" max="5898" width="3.28515625" style="1416" customWidth="1"/>
    <col min="5899" max="5899" width="3.7109375" style="1416" customWidth="1"/>
    <col min="5900" max="5901" width="2.42578125" style="1416" customWidth="1"/>
    <col min="5902" max="5902" width="3.5703125" style="1416" customWidth="1"/>
    <col min="5903" max="5903" width="3.140625" style="1416" customWidth="1"/>
    <col min="5904" max="5904" width="2.42578125" style="1416" customWidth="1"/>
    <col min="5905" max="5906" width="2.85546875" style="1416" customWidth="1"/>
    <col min="5907" max="5907" width="3.28515625" style="1416" customWidth="1"/>
    <col min="5908" max="5908" width="2.5703125" style="1416" customWidth="1"/>
    <col min="5909" max="5909" width="5" style="1416" customWidth="1"/>
    <col min="5910" max="5910" width="3.42578125" style="1416" customWidth="1"/>
    <col min="5911" max="5911" width="4.7109375" style="1416" customWidth="1"/>
    <col min="5912" max="5912" width="2.5703125" style="1416" customWidth="1"/>
    <col min="5913" max="5913" width="5.28515625" style="1416" customWidth="1"/>
    <col min="5914" max="5914" width="3.5703125" style="1416" customWidth="1"/>
    <col min="5915" max="5915" width="5" style="1416" customWidth="1"/>
    <col min="5916" max="5916" width="7" style="1416" customWidth="1"/>
    <col min="5917" max="5917" width="6.7109375" style="1416" customWidth="1"/>
    <col min="5918" max="5919" width="3.28515625" style="1416" customWidth="1"/>
    <col min="5920" max="5920" width="3.42578125" style="1416" customWidth="1"/>
    <col min="5921" max="5921" width="5.5703125" style="1416" customWidth="1"/>
    <col min="5922" max="5922" width="6" style="1416" customWidth="1"/>
    <col min="5923" max="5923" width="5" style="1416" customWidth="1"/>
    <col min="5924" max="5924" width="6.5703125" style="1416" customWidth="1"/>
    <col min="5925" max="5925" width="3.7109375" style="1416" customWidth="1"/>
    <col min="5926" max="6144" width="8.85546875" style="1416"/>
    <col min="6145" max="6145" width="4.140625" style="1416" customWidth="1"/>
    <col min="6146" max="6146" width="8.42578125" style="1416" customWidth="1"/>
    <col min="6147" max="6147" width="22.28515625" style="1416" customWidth="1"/>
    <col min="6148" max="6150" width="4" style="1416" customWidth="1"/>
    <col min="6151" max="6151" width="4.42578125" style="1416" customWidth="1"/>
    <col min="6152" max="6152" width="2.5703125" style="1416" customWidth="1"/>
    <col min="6153" max="6153" width="2.7109375" style="1416" customWidth="1"/>
    <col min="6154" max="6154" width="3.28515625" style="1416" customWidth="1"/>
    <col min="6155" max="6155" width="3.7109375" style="1416" customWidth="1"/>
    <col min="6156" max="6157" width="2.42578125" style="1416" customWidth="1"/>
    <col min="6158" max="6158" width="3.5703125" style="1416" customWidth="1"/>
    <col min="6159" max="6159" width="3.140625" style="1416" customWidth="1"/>
    <col min="6160" max="6160" width="2.42578125" style="1416" customWidth="1"/>
    <col min="6161" max="6162" width="2.85546875" style="1416" customWidth="1"/>
    <col min="6163" max="6163" width="3.28515625" style="1416" customWidth="1"/>
    <col min="6164" max="6164" width="2.5703125" style="1416" customWidth="1"/>
    <col min="6165" max="6165" width="5" style="1416" customWidth="1"/>
    <col min="6166" max="6166" width="3.42578125" style="1416" customWidth="1"/>
    <col min="6167" max="6167" width="4.7109375" style="1416" customWidth="1"/>
    <col min="6168" max="6168" width="2.5703125" style="1416" customWidth="1"/>
    <col min="6169" max="6169" width="5.28515625" style="1416" customWidth="1"/>
    <col min="6170" max="6170" width="3.5703125" style="1416" customWidth="1"/>
    <col min="6171" max="6171" width="5" style="1416" customWidth="1"/>
    <col min="6172" max="6172" width="7" style="1416" customWidth="1"/>
    <col min="6173" max="6173" width="6.7109375" style="1416" customWidth="1"/>
    <col min="6174" max="6175" width="3.28515625" style="1416" customWidth="1"/>
    <col min="6176" max="6176" width="3.42578125" style="1416" customWidth="1"/>
    <col min="6177" max="6177" width="5.5703125" style="1416" customWidth="1"/>
    <col min="6178" max="6178" width="6" style="1416" customWidth="1"/>
    <col min="6179" max="6179" width="5" style="1416" customWidth="1"/>
    <col min="6180" max="6180" width="6.5703125" style="1416" customWidth="1"/>
    <col min="6181" max="6181" width="3.7109375" style="1416" customWidth="1"/>
    <col min="6182" max="6400" width="8.85546875" style="1416"/>
    <col min="6401" max="6401" width="4.140625" style="1416" customWidth="1"/>
    <col min="6402" max="6402" width="8.42578125" style="1416" customWidth="1"/>
    <col min="6403" max="6403" width="22.28515625" style="1416" customWidth="1"/>
    <col min="6404" max="6406" width="4" style="1416" customWidth="1"/>
    <col min="6407" max="6407" width="4.42578125" style="1416" customWidth="1"/>
    <col min="6408" max="6408" width="2.5703125" style="1416" customWidth="1"/>
    <col min="6409" max="6409" width="2.7109375" style="1416" customWidth="1"/>
    <col min="6410" max="6410" width="3.28515625" style="1416" customWidth="1"/>
    <col min="6411" max="6411" width="3.7109375" style="1416" customWidth="1"/>
    <col min="6412" max="6413" width="2.42578125" style="1416" customWidth="1"/>
    <col min="6414" max="6414" width="3.5703125" style="1416" customWidth="1"/>
    <col min="6415" max="6415" width="3.140625" style="1416" customWidth="1"/>
    <col min="6416" max="6416" width="2.42578125" style="1416" customWidth="1"/>
    <col min="6417" max="6418" width="2.85546875" style="1416" customWidth="1"/>
    <col min="6419" max="6419" width="3.28515625" style="1416" customWidth="1"/>
    <col min="6420" max="6420" width="2.5703125" style="1416" customWidth="1"/>
    <col min="6421" max="6421" width="5" style="1416" customWidth="1"/>
    <col min="6422" max="6422" width="3.42578125" style="1416" customWidth="1"/>
    <col min="6423" max="6423" width="4.7109375" style="1416" customWidth="1"/>
    <col min="6424" max="6424" width="2.5703125" style="1416" customWidth="1"/>
    <col min="6425" max="6425" width="5.28515625" style="1416" customWidth="1"/>
    <col min="6426" max="6426" width="3.5703125" style="1416" customWidth="1"/>
    <col min="6427" max="6427" width="5" style="1416" customWidth="1"/>
    <col min="6428" max="6428" width="7" style="1416" customWidth="1"/>
    <col min="6429" max="6429" width="6.7109375" style="1416" customWidth="1"/>
    <col min="6430" max="6431" width="3.28515625" style="1416" customWidth="1"/>
    <col min="6432" max="6432" width="3.42578125" style="1416" customWidth="1"/>
    <col min="6433" max="6433" width="5.5703125" style="1416" customWidth="1"/>
    <col min="6434" max="6434" width="6" style="1416" customWidth="1"/>
    <col min="6435" max="6435" width="5" style="1416" customWidth="1"/>
    <col min="6436" max="6436" width="6.5703125" style="1416" customWidth="1"/>
    <col min="6437" max="6437" width="3.7109375" style="1416" customWidth="1"/>
    <col min="6438" max="6656" width="8.85546875" style="1416"/>
    <col min="6657" max="6657" width="4.140625" style="1416" customWidth="1"/>
    <col min="6658" max="6658" width="8.42578125" style="1416" customWidth="1"/>
    <col min="6659" max="6659" width="22.28515625" style="1416" customWidth="1"/>
    <col min="6660" max="6662" width="4" style="1416" customWidth="1"/>
    <col min="6663" max="6663" width="4.42578125" style="1416" customWidth="1"/>
    <col min="6664" max="6664" width="2.5703125" style="1416" customWidth="1"/>
    <col min="6665" max="6665" width="2.7109375" style="1416" customWidth="1"/>
    <col min="6666" max="6666" width="3.28515625" style="1416" customWidth="1"/>
    <col min="6667" max="6667" width="3.7109375" style="1416" customWidth="1"/>
    <col min="6668" max="6669" width="2.42578125" style="1416" customWidth="1"/>
    <col min="6670" max="6670" width="3.5703125" style="1416" customWidth="1"/>
    <col min="6671" max="6671" width="3.140625" style="1416" customWidth="1"/>
    <col min="6672" max="6672" width="2.42578125" style="1416" customWidth="1"/>
    <col min="6673" max="6674" width="2.85546875" style="1416" customWidth="1"/>
    <col min="6675" max="6675" width="3.28515625" style="1416" customWidth="1"/>
    <col min="6676" max="6676" width="2.5703125" style="1416" customWidth="1"/>
    <col min="6677" max="6677" width="5" style="1416" customWidth="1"/>
    <col min="6678" max="6678" width="3.42578125" style="1416" customWidth="1"/>
    <col min="6679" max="6679" width="4.7109375" style="1416" customWidth="1"/>
    <col min="6680" max="6680" width="2.5703125" style="1416" customWidth="1"/>
    <col min="6681" max="6681" width="5.28515625" style="1416" customWidth="1"/>
    <col min="6682" max="6682" width="3.5703125" style="1416" customWidth="1"/>
    <col min="6683" max="6683" width="5" style="1416" customWidth="1"/>
    <col min="6684" max="6684" width="7" style="1416" customWidth="1"/>
    <col min="6685" max="6685" width="6.7109375" style="1416" customWidth="1"/>
    <col min="6686" max="6687" width="3.28515625" style="1416" customWidth="1"/>
    <col min="6688" max="6688" width="3.42578125" style="1416" customWidth="1"/>
    <col min="6689" max="6689" width="5.5703125" style="1416" customWidth="1"/>
    <col min="6690" max="6690" width="6" style="1416" customWidth="1"/>
    <col min="6691" max="6691" width="5" style="1416" customWidth="1"/>
    <col min="6692" max="6692" width="6.5703125" style="1416" customWidth="1"/>
    <col min="6693" max="6693" width="3.7109375" style="1416" customWidth="1"/>
    <col min="6694" max="6912" width="8.85546875" style="1416"/>
    <col min="6913" max="6913" width="4.140625" style="1416" customWidth="1"/>
    <col min="6914" max="6914" width="8.42578125" style="1416" customWidth="1"/>
    <col min="6915" max="6915" width="22.28515625" style="1416" customWidth="1"/>
    <col min="6916" max="6918" width="4" style="1416" customWidth="1"/>
    <col min="6919" max="6919" width="4.42578125" style="1416" customWidth="1"/>
    <col min="6920" max="6920" width="2.5703125" style="1416" customWidth="1"/>
    <col min="6921" max="6921" width="2.7109375" style="1416" customWidth="1"/>
    <col min="6922" max="6922" width="3.28515625" style="1416" customWidth="1"/>
    <col min="6923" max="6923" width="3.7109375" style="1416" customWidth="1"/>
    <col min="6924" max="6925" width="2.42578125" style="1416" customWidth="1"/>
    <col min="6926" max="6926" width="3.5703125" style="1416" customWidth="1"/>
    <col min="6927" max="6927" width="3.140625" style="1416" customWidth="1"/>
    <col min="6928" max="6928" width="2.42578125" style="1416" customWidth="1"/>
    <col min="6929" max="6930" width="2.85546875" style="1416" customWidth="1"/>
    <col min="6931" max="6931" width="3.28515625" style="1416" customWidth="1"/>
    <col min="6932" max="6932" width="2.5703125" style="1416" customWidth="1"/>
    <col min="6933" max="6933" width="5" style="1416" customWidth="1"/>
    <col min="6934" max="6934" width="3.42578125" style="1416" customWidth="1"/>
    <col min="6935" max="6935" width="4.7109375" style="1416" customWidth="1"/>
    <col min="6936" max="6936" width="2.5703125" style="1416" customWidth="1"/>
    <col min="6937" max="6937" width="5.28515625" style="1416" customWidth="1"/>
    <col min="6938" max="6938" width="3.5703125" style="1416" customWidth="1"/>
    <col min="6939" max="6939" width="5" style="1416" customWidth="1"/>
    <col min="6940" max="6940" width="7" style="1416" customWidth="1"/>
    <col min="6941" max="6941" width="6.7109375" style="1416" customWidth="1"/>
    <col min="6942" max="6943" width="3.28515625" style="1416" customWidth="1"/>
    <col min="6944" max="6944" width="3.42578125" style="1416" customWidth="1"/>
    <col min="6945" max="6945" width="5.5703125" style="1416" customWidth="1"/>
    <col min="6946" max="6946" width="6" style="1416" customWidth="1"/>
    <col min="6947" max="6947" width="5" style="1416" customWidth="1"/>
    <col min="6948" max="6948" width="6.5703125" style="1416" customWidth="1"/>
    <col min="6949" max="6949" width="3.7109375" style="1416" customWidth="1"/>
    <col min="6950" max="7168" width="8.85546875" style="1416"/>
    <col min="7169" max="7169" width="4.140625" style="1416" customWidth="1"/>
    <col min="7170" max="7170" width="8.42578125" style="1416" customWidth="1"/>
    <col min="7171" max="7171" width="22.28515625" style="1416" customWidth="1"/>
    <col min="7172" max="7174" width="4" style="1416" customWidth="1"/>
    <col min="7175" max="7175" width="4.42578125" style="1416" customWidth="1"/>
    <col min="7176" max="7176" width="2.5703125" style="1416" customWidth="1"/>
    <col min="7177" max="7177" width="2.7109375" style="1416" customWidth="1"/>
    <col min="7178" max="7178" width="3.28515625" style="1416" customWidth="1"/>
    <col min="7179" max="7179" width="3.7109375" style="1416" customWidth="1"/>
    <col min="7180" max="7181" width="2.42578125" style="1416" customWidth="1"/>
    <col min="7182" max="7182" width="3.5703125" style="1416" customWidth="1"/>
    <col min="7183" max="7183" width="3.140625" style="1416" customWidth="1"/>
    <col min="7184" max="7184" width="2.42578125" style="1416" customWidth="1"/>
    <col min="7185" max="7186" width="2.85546875" style="1416" customWidth="1"/>
    <col min="7187" max="7187" width="3.28515625" style="1416" customWidth="1"/>
    <col min="7188" max="7188" width="2.5703125" style="1416" customWidth="1"/>
    <col min="7189" max="7189" width="5" style="1416" customWidth="1"/>
    <col min="7190" max="7190" width="3.42578125" style="1416" customWidth="1"/>
    <col min="7191" max="7191" width="4.7109375" style="1416" customWidth="1"/>
    <col min="7192" max="7192" width="2.5703125" style="1416" customWidth="1"/>
    <col min="7193" max="7193" width="5.28515625" style="1416" customWidth="1"/>
    <col min="7194" max="7194" width="3.5703125" style="1416" customWidth="1"/>
    <col min="7195" max="7195" width="5" style="1416" customWidth="1"/>
    <col min="7196" max="7196" width="7" style="1416" customWidth="1"/>
    <col min="7197" max="7197" width="6.7109375" style="1416" customWidth="1"/>
    <col min="7198" max="7199" width="3.28515625" style="1416" customWidth="1"/>
    <col min="7200" max="7200" width="3.42578125" style="1416" customWidth="1"/>
    <col min="7201" max="7201" width="5.5703125" style="1416" customWidth="1"/>
    <col min="7202" max="7202" width="6" style="1416" customWidth="1"/>
    <col min="7203" max="7203" width="5" style="1416" customWidth="1"/>
    <col min="7204" max="7204" width="6.5703125" style="1416" customWidth="1"/>
    <col min="7205" max="7205" width="3.7109375" style="1416" customWidth="1"/>
    <col min="7206" max="7424" width="8.85546875" style="1416"/>
    <col min="7425" max="7425" width="4.140625" style="1416" customWidth="1"/>
    <col min="7426" max="7426" width="8.42578125" style="1416" customWidth="1"/>
    <col min="7427" max="7427" width="22.28515625" style="1416" customWidth="1"/>
    <col min="7428" max="7430" width="4" style="1416" customWidth="1"/>
    <col min="7431" max="7431" width="4.42578125" style="1416" customWidth="1"/>
    <col min="7432" max="7432" width="2.5703125" style="1416" customWidth="1"/>
    <col min="7433" max="7433" width="2.7109375" style="1416" customWidth="1"/>
    <col min="7434" max="7434" width="3.28515625" style="1416" customWidth="1"/>
    <col min="7435" max="7435" width="3.7109375" style="1416" customWidth="1"/>
    <col min="7436" max="7437" width="2.42578125" style="1416" customWidth="1"/>
    <col min="7438" max="7438" width="3.5703125" style="1416" customWidth="1"/>
    <col min="7439" max="7439" width="3.140625" style="1416" customWidth="1"/>
    <col min="7440" max="7440" width="2.42578125" style="1416" customWidth="1"/>
    <col min="7441" max="7442" width="2.85546875" style="1416" customWidth="1"/>
    <col min="7443" max="7443" width="3.28515625" style="1416" customWidth="1"/>
    <col min="7444" max="7444" width="2.5703125" style="1416" customWidth="1"/>
    <col min="7445" max="7445" width="5" style="1416" customWidth="1"/>
    <col min="7446" max="7446" width="3.42578125" style="1416" customWidth="1"/>
    <col min="7447" max="7447" width="4.7109375" style="1416" customWidth="1"/>
    <col min="7448" max="7448" width="2.5703125" style="1416" customWidth="1"/>
    <col min="7449" max="7449" width="5.28515625" style="1416" customWidth="1"/>
    <col min="7450" max="7450" width="3.5703125" style="1416" customWidth="1"/>
    <col min="7451" max="7451" width="5" style="1416" customWidth="1"/>
    <col min="7452" max="7452" width="7" style="1416" customWidth="1"/>
    <col min="7453" max="7453" width="6.7109375" style="1416" customWidth="1"/>
    <col min="7454" max="7455" width="3.28515625" style="1416" customWidth="1"/>
    <col min="7456" max="7456" width="3.42578125" style="1416" customWidth="1"/>
    <col min="7457" max="7457" width="5.5703125" style="1416" customWidth="1"/>
    <col min="7458" max="7458" width="6" style="1416" customWidth="1"/>
    <col min="7459" max="7459" width="5" style="1416" customWidth="1"/>
    <col min="7460" max="7460" width="6.5703125" style="1416" customWidth="1"/>
    <col min="7461" max="7461" width="3.7109375" style="1416" customWidth="1"/>
    <col min="7462" max="7680" width="8.85546875" style="1416"/>
    <col min="7681" max="7681" width="4.140625" style="1416" customWidth="1"/>
    <col min="7682" max="7682" width="8.42578125" style="1416" customWidth="1"/>
    <col min="7683" max="7683" width="22.28515625" style="1416" customWidth="1"/>
    <col min="7684" max="7686" width="4" style="1416" customWidth="1"/>
    <col min="7687" max="7687" width="4.42578125" style="1416" customWidth="1"/>
    <col min="7688" max="7688" width="2.5703125" style="1416" customWidth="1"/>
    <col min="7689" max="7689" width="2.7109375" style="1416" customWidth="1"/>
    <col min="7690" max="7690" width="3.28515625" style="1416" customWidth="1"/>
    <col min="7691" max="7691" width="3.7109375" style="1416" customWidth="1"/>
    <col min="7692" max="7693" width="2.42578125" style="1416" customWidth="1"/>
    <col min="7694" max="7694" width="3.5703125" style="1416" customWidth="1"/>
    <col min="7695" max="7695" width="3.140625" style="1416" customWidth="1"/>
    <col min="7696" max="7696" width="2.42578125" style="1416" customWidth="1"/>
    <col min="7697" max="7698" width="2.85546875" style="1416" customWidth="1"/>
    <col min="7699" max="7699" width="3.28515625" style="1416" customWidth="1"/>
    <col min="7700" max="7700" width="2.5703125" style="1416" customWidth="1"/>
    <col min="7701" max="7701" width="5" style="1416" customWidth="1"/>
    <col min="7702" max="7702" width="3.42578125" style="1416" customWidth="1"/>
    <col min="7703" max="7703" width="4.7109375" style="1416" customWidth="1"/>
    <col min="7704" max="7704" width="2.5703125" style="1416" customWidth="1"/>
    <col min="7705" max="7705" width="5.28515625" style="1416" customWidth="1"/>
    <col min="7706" max="7706" width="3.5703125" style="1416" customWidth="1"/>
    <col min="7707" max="7707" width="5" style="1416" customWidth="1"/>
    <col min="7708" max="7708" width="7" style="1416" customWidth="1"/>
    <col min="7709" max="7709" width="6.7109375" style="1416" customWidth="1"/>
    <col min="7710" max="7711" width="3.28515625" style="1416" customWidth="1"/>
    <col min="7712" max="7712" width="3.42578125" style="1416" customWidth="1"/>
    <col min="7713" max="7713" width="5.5703125" style="1416" customWidth="1"/>
    <col min="7714" max="7714" width="6" style="1416" customWidth="1"/>
    <col min="7715" max="7715" width="5" style="1416" customWidth="1"/>
    <col min="7716" max="7716" width="6.5703125" style="1416" customWidth="1"/>
    <col min="7717" max="7717" width="3.7109375" style="1416" customWidth="1"/>
    <col min="7718" max="7936" width="8.85546875" style="1416"/>
    <col min="7937" max="7937" width="4.140625" style="1416" customWidth="1"/>
    <col min="7938" max="7938" width="8.42578125" style="1416" customWidth="1"/>
    <col min="7939" max="7939" width="22.28515625" style="1416" customWidth="1"/>
    <col min="7940" max="7942" width="4" style="1416" customWidth="1"/>
    <col min="7943" max="7943" width="4.42578125" style="1416" customWidth="1"/>
    <col min="7944" max="7944" width="2.5703125" style="1416" customWidth="1"/>
    <col min="7945" max="7945" width="2.7109375" style="1416" customWidth="1"/>
    <col min="7946" max="7946" width="3.28515625" style="1416" customWidth="1"/>
    <col min="7947" max="7947" width="3.7109375" style="1416" customWidth="1"/>
    <col min="7948" max="7949" width="2.42578125" style="1416" customWidth="1"/>
    <col min="7950" max="7950" width="3.5703125" style="1416" customWidth="1"/>
    <col min="7951" max="7951" width="3.140625" style="1416" customWidth="1"/>
    <col min="7952" max="7952" width="2.42578125" style="1416" customWidth="1"/>
    <col min="7953" max="7954" width="2.85546875" style="1416" customWidth="1"/>
    <col min="7955" max="7955" width="3.28515625" style="1416" customWidth="1"/>
    <col min="7956" max="7956" width="2.5703125" style="1416" customWidth="1"/>
    <col min="7957" max="7957" width="5" style="1416" customWidth="1"/>
    <col min="7958" max="7958" width="3.42578125" style="1416" customWidth="1"/>
    <col min="7959" max="7959" width="4.7109375" style="1416" customWidth="1"/>
    <col min="7960" max="7960" width="2.5703125" style="1416" customWidth="1"/>
    <col min="7961" max="7961" width="5.28515625" style="1416" customWidth="1"/>
    <col min="7962" max="7962" width="3.5703125" style="1416" customWidth="1"/>
    <col min="7963" max="7963" width="5" style="1416" customWidth="1"/>
    <col min="7964" max="7964" width="7" style="1416" customWidth="1"/>
    <col min="7965" max="7965" width="6.7109375" style="1416" customWidth="1"/>
    <col min="7966" max="7967" width="3.28515625" style="1416" customWidth="1"/>
    <col min="7968" max="7968" width="3.42578125" style="1416" customWidth="1"/>
    <col min="7969" max="7969" width="5.5703125" style="1416" customWidth="1"/>
    <col min="7970" max="7970" width="6" style="1416" customWidth="1"/>
    <col min="7971" max="7971" width="5" style="1416" customWidth="1"/>
    <col min="7972" max="7972" width="6.5703125" style="1416" customWidth="1"/>
    <col min="7973" max="7973" width="3.7109375" style="1416" customWidth="1"/>
    <col min="7974" max="8192" width="8.85546875" style="1416"/>
    <col min="8193" max="8193" width="4.140625" style="1416" customWidth="1"/>
    <col min="8194" max="8194" width="8.42578125" style="1416" customWidth="1"/>
    <col min="8195" max="8195" width="22.28515625" style="1416" customWidth="1"/>
    <col min="8196" max="8198" width="4" style="1416" customWidth="1"/>
    <col min="8199" max="8199" width="4.42578125" style="1416" customWidth="1"/>
    <col min="8200" max="8200" width="2.5703125" style="1416" customWidth="1"/>
    <col min="8201" max="8201" width="2.7109375" style="1416" customWidth="1"/>
    <col min="8202" max="8202" width="3.28515625" style="1416" customWidth="1"/>
    <col min="8203" max="8203" width="3.7109375" style="1416" customWidth="1"/>
    <col min="8204" max="8205" width="2.42578125" style="1416" customWidth="1"/>
    <col min="8206" max="8206" width="3.5703125" style="1416" customWidth="1"/>
    <col min="8207" max="8207" width="3.140625" style="1416" customWidth="1"/>
    <col min="8208" max="8208" width="2.42578125" style="1416" customWidth="1"/>
    <col min="8209" max="8210" width="2.85546875" style="1416" customWidth="1"/>
    <col min="8211" max="8211" width="3.28515625" style="1416" customWidth="1"/>
    <col min="8212" max="8212" width="2.5703125" style="1416" customWidth="1"/>
    <col min="8213" max="8213" width="5" style="1416" customWidth="1"/>
    <col min="8214" max="8214" width="3.42578125" style="1416" customWidth="1"/>
    <col min="8215" max="8215" width="4.7109375" style="1416" customWidth="1"/>
    <col min="8216" max="8216" width="2.5703125" style="1416" customWidth="1"/>
    <col min="8217" max="8217" width="5.28515625" style="1416" customWidth="1"/>
    <col min="8218" max="8218" width="3.5703125" style="1416" customWidth="1"/>
    <col min="8219" max="8219" width="5" style="1416" customWidth="1"/>
    <col min="8220" max="8220" width="7" style="1416" customWidth="1"/>
    <col min="8221" max="8221" width="6.7109375" style="1416" customWidth="1"/>
    <col min="8222" max="8223" width="3.28515625" style="1416" customWidth="1"/>
    <col min="8224" max="8224" width="3.42578125" style="1416" customWidth="1"/>
    <col min="8225" max="8225" width="5.5703125" style="1416" customWidth="1"/>
    <col min="8226" max="8226" width="6" style="1416" customWidth="1"/>
    <col min="8227" max="8227" width="5" style="1416" customWidth="1"/>
    <col min="8228" max="8228" width="6.5703125" style="1416" customWidth="1"/>
    <col min="8229" max="8229" width="3.7109375" style="1416" customWidth="1"/>
    <col min="8230" max="8448" width="8.85546875" style="1416"/>
    <col min="8449" max="8449" width="4.140625" style="1416" customWidth="1"/>
    <col min="8450" max="8450" width="8.42578125" style="1416" customWidth="1"/>
    <col min="8451" max="8451" width="22.28515625" style="1416" customWidth="1"/>
    <col min="8452" max="8454" width="4" style="1416" customWidth="1"/>
    <col min="8455" max="8455" width="4.42578125" style="1416" customWidth="1"/>
    <col min="8456" max="8456" width="2.5703125" style="1416" customWidth="1"/>
    <col min="8457" max="8457" width="2.7109375" style="1416" customWidth="1"/>
    <col min="8458" max="8458" width="3.28515625" style="1416" customWidth="1"/>
    <col min="8459" max="8459" width="3.7109375" style="1416" customWidth="1"/>
    <col min="8460" max="8461" width="2.42578125" style="1416" customWidth="1"/>
    <col min="8462" max="8462" width="3.5703125" style="1416" customWidth="1"/>
    <col min="8463" max="8463" width="3.140625" style="1416" customWidth="1"/>
    <col min="8464" max="8464" width="2.42578125" style="1416" customWidth="1"/>
    <col min="8465" max="8466" width="2.85546875" style="1416" customWidth="1"/>
    <col min="8467" max="8467" width="3.28515625" style="1416" customWidth="1"/>
    <col min="8468" max="8468" width="2.5703125" style="1416" customWidth="1"/>
    <col min="8469" max="8469" width="5" style="1416" customWidth="1"/>
    <col min="8470" max="8470" width="3.42578125" style="1416" customWidth="1"/>
    <col min="8471" max="8471" width="4.7109375" style="1416" customWidth="1"/>
    <col min="8472" max="8472" width="2.5703125" style="1416" customWidth="1"/>
    <col min="8473" max="8473" width="5.28515625" style="1416" customWidth="1"/>
    <col min="8474" max="8474" width="3.5703125" style="1416" customWidth="1"/>
    <col min="8475" max="8475" width="5" style="1416" customWidth="1"/>
    <col min="8476" max="8476" width="7" style="1416" customWidth="1"/>
    <col min="8477" max="8477" width="6.7109375" style="1416" customWidth="1"/>
    <col min="8478" max="8479" width="3.28515625" style="1416" customWidth="1"/>
    <col min="8480" max="8480" width="3.42578125" style="1416" customWidth="1"/>
    <col min="8481" max="8481" width="5.5703125" style="1416" customWidth="1"/>
    <col min="8482" max="8482" width="6" style="1416" customWidth="1"/>
    <col min="8483" max="8483" width="5" style="1416" customWidth="1"/>
    <col min="8484" max="8484" width="6.5703125" style="1416" customWidth="1"/>
    <col min="8485" max="8485" width="3.7109375" style="1416" customWidth="1"/>
    <col min="8486" max="8704" width="8.85546875" style="1416"/>
    <col min="8705" max="8705" width="4.140625" style="1416" customWidth="1"/>
    <col min="8706" max="8706" width="8.42578125" style="1416" customWidth="1"/>
    <col min="8707" max="8707" width="22.28515625" style="1416" customWidth="1"/>
    <col min="8708" max="8710" width="4" style="1416" customWidth="1"/>
    <col min="8711" max="8711" width="4.42578125" style="1416" customWidth="1"/>
    <col min="8712" max="8712" width="2.5703125" style="1416" customWidth="1"/>
    <col min="8713" max="8713" width="2.7109375" style="1416" customWidth="1"/>
    <col min="8714" max="8714" width="3.28515625" style="1416" customWidth="1"/>
    <col min="8715" max="8715" width="3.7109375" style="1416" customWidth="1"/>
    <col min="8716" max="8717" width="2.42578125" style="1416" customWidth="1"/>
    <col min="8718" max="8718" width="3.5703125" style="1416" customWidth="1"/>
    <col min="8719" max="8719" width="3.140625" style="1416" customWidth="1"/>
    <col min="8720" max="8720" width="2.42578125" style="1416" customWidth="1"/>
    <col min="8721" max="8722" width="2.85546875" style="1416" customWidth="1"/>
    <col min="8723" max="8723" width="3.28515625" style="1416" customWidth="1"/>
    <col min="8724" max="8724" width="2.5703125" style="1416" customWidth="1"/>
    <col min="8725" max="8725" width="5" style="1416" customWidth="1"/>
    <col min="8726" max="8726" width="3.42578125" style="1416" customWidth="1"/>
    <col min="8727" max="8727" width="4.7109375" style="1416" customWidth="1"/>
    <col min="8728" max="8728" width="2.5703125" style="1416" customWidth="1"/>
    <col min="8729" max="8729" width="5.28515625" style="1416" customWidth="1"/>
    <col min="8730" max="8730" width="3.5703125" style="1416" customWidth="1"/>
    <col min="8731" max="8731" width="5" style="1416" customWidth="1"/>
    <col min="8732" max="8732" width="7" style="1416" customWidth="1"/>
    <col min="8733" max="8733" width="6.7109375" style="1416" customWidth="1"/>
    <col min="8734" max="8735" width="3.28515625" style="1416" customWidth="1"/>
    <col min="8736" max="8736" width="3.42578125" style="1416" customWidth="1"/>
    <col min="8737" max="8737" width="5.5703125" style="1416" customWidth="1"/>
    <col min="8738" max="8738" width="6" style="1416" customWidth="1"/>
    <col min="8739" max="8739" width="5" style="1416" customWidth="1"/>
    <col min="8740" max="8740" width="6.5703125" style="1416" customWidth="1"/>
    <col min="8741" max="8741" width="3.7109375" style="1416" customWidth="1"/>
    <col min="8742" max="8960" width="8.85546875" style="1416"/>
    <col min="8961" max="8961" width="4.140625" style="1416" customWidth="1"/>
    <col min="8962" max="8962" width="8.42578125" style="1416" customWidth="1"/>
    <col min="8963" max="8963" width="22.28515625" style="1416" customWidth="1"/>
    <col min="8964" max="8966" width="4" style="1416" customWidth="1"/>
    <col min="8967" max="8967" width="4.42578125" style="1416" customWidth="1"/>
    <col min="8968" max="8968" width="2.5703125" style="1416" customWidth="1"/>
    <col min="8969" max="8969" width="2.7109375" style="1416" customWidth="1"/>
    <col min="8970" max="8970" width="3.28515625" style="1416" customWidth="1"/>
    <col min="8971" max="8971" width="3.7109375" style="1416" customWidth="1"/>
    <col min="8972" max="8973" width="2.42578125" style="1416" customWidth="1"/>
    <col min="8974" max="8974" width="3.5703125" style="1416" customWidth="1"/>
    <col min="8975" max="8975" width="3.140625" style="1416" customWidth="1"/>
    <col min="8976" max="8976" width="2.42578125" style="1416" customWidth="1"/>
    <col min="8977" max="8978" width="2.85546875" style="1416" customWidth="1"/>
    <col min="8979" max="8979" width="3.28515625" style="1416" customWidth="1"/>
    <col min="8980" max="8980" width="2.5703125" style="1416" customWidth="1"/>
    <col min="8981" max="8981" width="5" style="1416" customWidth="1"/>
    <col min="8982" max="8982" width="3.42578125" style="1416" customWidth="1"/>
    <col min="8983" max="8983" width="4.7109375" style="1416" customWidth="1"/>
    <col min="8984" max="8984" width="2.5703125" style="1416" customWidth="1"/>
    <col min="8985" max="8985" width="5.28515625" style="1416" customWidth="1"/>
    <col min="8986" max="8986" width="3.5703125" style="1416" customWidth="1"/>
    <col min="8987" max="8987" width="5" style="1416" customWidth="1"/>
    <col min="8988" max="8988" width="7" style="1416" customWidth="1"/>
    <col min="8989" max="8989" width="6.7109375" style="1416" customWidth="1"/>
    <col min="8990" max="8991" width="3.28515625" style="1416" customWidth="1"/>
    <col min="8992" max="8992" width="3.42578125" style="1416" customWidth="1"/>
    <col min="8993" max="8993" width="5.5703125" style="1416" customWidth="1"/>
    <col min="8994" max="8994" width="6" style="1416" customWidth="1"/>
    <col min="8995" max="8995" width="5" style="1416" customWidth="1"/>
    <col min="8996" max="8996" width="6.5703125" style="1416" customWidth="1"/>
    <col min="8997" max="8997" width="3.7109375" style="1416" customWidth="1"/>
    <col min="8998" max="9216" width="8.85546875" style="1416"/>
    <col min="9217" max="9217" width="4.140625" style="1416" customWidth="1"/>
    <col min="9218" max="9218" width="8.42578125" style="1416" customWidth="1"/>
    <col min="9219" max="9219" width="22.28515625" style="1416" customWidth="1"/>
    <col min="9220" max="9222" width="4" style="1416" customWidth="1"/>
    <col min="9223" max="9223" width="4.42578125" style="1416" customWidth="1"/>
    <col min="9224" max="9224" width="2.5703125" style="1416" customWidth="1"/>
    <col min="9225" max="9225" width="2.7109375" style="1416" customWidth="1"/>
    <col min="9226" max="9226" width="3.28515625" style="1416" customWidth="1"/>
    <col min="9227" max="9227" width="3.7109375" style="1416" customWidth="1"/>
    <col min="9228" max="9229" width="2.42578125" style="1416" customWidth="1"/>
    <col min="9230" max="9230" width="3.5703125" style="1416" customWidth="1"/>
    <col min="9231" max="9231" width="3.140625" style="1416" customWidth="1"/>
    <col min="9232" max="9232" width="2.42578125" style="1416" customWidth="1"/>
    <col min="9233" max="9234" width="2.85546875" style="1416" customWidth="1"/>
    <col min="9235" max="9235" width="3.28515625" style="1416" customWidth="1"/>
    <col min="9236" max="9236" width="2.5703125" style="1416" customWidth="1"/>
    <col min="9237" max="9237" width="5" style="1416" customWidth="1"/>
    <col min="9238" max="9238" width="3.42578125" style="1416" customWidth="1"/>
    <col min="9239" max="9239" width="4.7109375" style="1416" customWidth="1"/>
    <col min="9240" max="9240" width="2.5703125" style="1416" customWidth="1"/>
    <col min="9241" max="9241" width="5.28515625" style="1416" customWidth="1"/>
    <col min="9242" max="9242" width="3.5703125" style="1416" customWidth="1"/>
    <col min="9243" max="9243" width="5" style="1416" customWidth="1"/>
    <col min="9244" max="9244" width="7" style="1416" customWidth="1"/>
    <col min="9245" max="9245" width="6.7109375" style="1416" customWidth="1"/>
    <col min="9246" max="9247" width="3.28515625" style="1416" customWidth="1"/>
    <col min="9248" max="9248" width="3.42578125" style="1416" customWidth="1"/>
    <col min="9249" max="9249" width="5.5703125" style="1416" customWidth="1"/>
    <col min="9250" max="9250" width="6" style="1416" customWidth="1"/>
    <col min="9251" max="9251" width="5" style="1416" customWidth="1"/>
    <col min="9252" max="9252" width="6.5703125" style="1416" customWidth="1"/>
    <col min="9253" max="9253" width="3.7109375" style="1416" customWidth="1"/>
    <col min="9254" max="9472" width="8.85546875" style="1416"/>
    <col min="9473" max="9473" width="4.140625" style="1416" customWidth="1"/>
    <col min="9474" max="9474" width="8.42578125" style="1416" customWidth="1"/>
    <col min="9475" max="9475" width="22.28515625" style="1416" customWidth="1"/>
    <col min="9476" max="9478" width="4" style="1416" customWidth="1"/>
    <col min="9479" max="9479" width="4.42578125" style="1416" customWidth="1"/>
    <col min="9480" max="9480" width="2.5703125" style="1416" customWidth="1"/>
    <col min="9481" max="9481" width="2.7109375" style="1416" customWidth="1"/>
    <col min="9482" max="9482" width="3.28515625" style="1416" customWidth="1"/>
    <col min="9483" max="9483" width="3.7109375" style="1416" customWidth="1"/>
    <col min="9484" max="9485" width="2.42578125" style="1416" customWidth="1"/>
    <col min="9486" max="9486" width="3.5703125" style="1416" customWidth="1"/>
    <col min="9487" max="9487" width="3.140625" style="1416" customWidth="1"/>
    <col min="9488" max="9488" width="2.42578125" style="1416" customWidth="1"/>
    <col min="9489" max="9490" width="2.85546875" style="1416" customWidth="1"/>
    <col min="9491" max="9491" width="3.28515625" style="1416" customWidth="1"/>
    <col min="9492" max="9492" width="2.5703125" style="1416" customWidth="1"/>
    <col min="9493" max="9493" width="5" style="1416" customWidth="1"/>
    <col min="9494" max="9494" width="3.42578125" style="1416" customWidth="1"/>
    <col min="9495" max="9495" width="4.7109375" style="1416" customWidth="1"/>
    <col min="9496" max="9496" width="2.5703125" style="1416" customWidth="1"/>
    <col min="9497" max="9497" width="5.28515625" style="1416" customWidth="1"/>
    <col min="9498" max="9498" width="3.5703125" style="1416" customWidth="1"/>
    <col min="9499" max="9499" width="5" style="1416" customWidth="1"/>
    <col min="9500" max="9500" width="7" style="1416" customWidth="1"/>
    <col min="9501" max="9501" width="6.7109375" style="1416" customWidth="1"/>
    <col min="9502" max="9503" width="3.28515625" style="1416" customWidth="1"/>
    <col min="9504" max="9504" width="3.42578125" style="1416" customWidth="1"/>
    <col min="9505" max="9505" width="5.5703125" style="1416" customWidth="1"/>
    <col min="9506" max="9506" width="6" style="1416" customWidth="1"/>
    <col min="9507" max="9507" width="5" style="1416" customWidth="1"/>
    <col min="9508" max="9508" width="6.5703125" style="1416" customWidth="1"/>
    <col min="9509" max="9509" width="3.7109375" style="1416" customWidth="1"/>
    <col min="9510" max="9728" width="8.85546875" style="1416"/>
    <col min="9729" max="9729" width="4.140625" style="1416" customWidth="1"/>
    <col min="9730" max="9730" width="8.42578125" style="1416" customWidth="1"/>
    <col min="9731" max="9731" width="22.28515625" style="1416" customWidth="1"/>
    <col min="9732" max="9734" width="4" style="1416" customWidth="1"/>
    <col min="9735" max="9735" width="4.42578125" style="1416" customWidth="1"/>
    <col min="9736" max="9736" width="2.5703125" style="1416" customWidth="1"/>
    <col min="9737" max="9737" width="2.7109375" style="1416" customWidth="1"/>
    <col min="9738" max="9738" width="3.28515625" style="1416" customWidth="1"/>
    <col min="9739" max="9739" width="3.7109375" style="1416" customWidth="1"/>
    <col min="9740" max="9741" width="2.42578125" style="1416" customWidth="1"/>
    <col min="9742" max="9742" width="3.5703125" style="1416" customWidth="1"/>
    <col min="9743" max="9743" width="3.140625" style="1416" customWidth="1"/>
    <col min="9744" max="9744" width="2.42578125" style="1416" customWidth="1"/>
    <col min="9745" max="9746" width="2.85546875" style="1416" customWidth="1"/>
    <col min="9747" max="9747" width="3.28515625" style="1416" customWidth="1"/>
    <col min="9748" max="9748" width="2.5703125" style="1416" customWidth="1"/>
    <col min="9749" max="9749" width="5" style="1416" customWidth="1"/>
    <col min="9750" max="9750" width="3.42578125" style="1416" customWidth="1"/>
    <col min="9751" max="9751" width="4.7109375" style="1416" customWidth="1"/>
    <col min="9752" max="9752" width="2.5703125" style="1416" customWidth="1"/>
    <col min="9753" max="9753" width="5.28515625" style="1416" customWidth="1"/>
    <col min="9754" max="9754" width="3.5703125" style="1416" customWidth="1"/>
    <col min="9755" max="9755" width="5" style="1416" customWidth="1"/>
    <col min="9756" max="9756" width="7" style="1416" customWidth="1"/>
    <col min="9757" max="9757" width="6.7109375" style="1416" customWidth="1"/>
    <col min="9758" max="9759" width="3.28515625" style="1416" customWidth="1"/>
    <col min="9760" max="9760" width="3.42578125" style="1416" customWidth="1"/>
    <col min="9761" max="9761" width="5.5703125" style="1416" customWidth="1"/>
    <col min="9762" max="9762" width="6" style="1416" customWidth="1"/>
    <col min="9763" max="9763" width="5" style="1416" customWidth="1"/>
    <col min="9764" max="9764" width="6.5703125" style="1416" customWidth="1"/>
    <col min="9765" max="9765" width="3.7109375" style="1416" customWidth="1"/>
    <col min="9766" max="9984" width="8.85546875" style="1416"/>
    <col min="9985" max="9985" width="4.140625" style="1416" customWidth="1"/>
    <col min="9986" max="9986" width="8.42578125" style="1416" customWidth="1"/>
    <col min="9987" max="9987" width="22.28515625" style="1416" customWidth="1"/>
    <col min="9988" max="9990" width="4" style="1416" customWidth="1"/>
    <col min="9991" max="9991" width="4.42578125" style="1416" customWidth="1"/>
    <col min="9992" max="9992" width="2.5703125" style="1416" customWidth="1"/>
    <col min="9993" max="9993" width="2.7109375" style="1416" customWidth="1"/>
    <col min="9994" max="9994" width="3.28515625" style="1416" customWidth="1"/>
    <col min="9995" max="9995" width="3.7109375" style="1416" customWidth="1"/>
    <col min="9996" max="9997" width="2.42578125" style="1416" customWidth="1"/>
    <col min="9998" max="9998" width="3.5703125" style="1416" customWidth="1"/>
    <col min="9999" max="9999" width="3.140625" style="1416" customWidth="1"/>
    <col min="10000" max="10000" width="2.42578125" style="1416" customWidth="1"/>
    <col min="10001" max="10002" width="2.85546875" style="1416" customWidth="1"/>
    <col min="10003" max="10003" width="3.28515625" style="1416" customWidth="1"/>
    <col min="10004" max="10004" width="2.5703125" style="1416" customWidth="1"/>
    <col min="10005" max="10005" width="5" style="1416" customWidth="1"/>
    <col min="10006" max="10006" width="3.42578125" style="1416" customWidth="1"/>
    <col min="10007" max="10007" width="4.7109375" style="1416" customWidth="1"/>
    <col min="10008" max="10008" width="2.5703125" style="1416" customWidth="1"/>
    <col min="10009" max="10009" width="5.28515625" style="1416" customWidth="1"/>
    <col min="10010" max="10010" width="3.5703125" style="1416" customWidth="1"/>
    <col min="10011" max="10011" width="5" style="1416" customWidth="1"/>
    <col min="10012" max="10012" width="7" style="1416" customWidth="1"/>
    <col min="10013" max="10013" width="6.7109375" style="1416" customWidth="1"/>
    <col min="10014" max="10015" width="3.28515625" style="1416" customWidth="1"/>
    <col min="10016" max="10016" width="3.42578125" style="1416" customWidth="1"/>
    <col min="10017" max="10017" width="5.5703125" style="1416" customWidth="1"/>
    <col min="10018" max="10018" width="6" style="1416" customWidth="1"/>
    <col min="10019" max="10019" width="5" style="1416" customWidth="1"/>
    <col min="10020" max="10020" width="6.5703125" style="1416" customWidth="1"/>
    <col min="10021" max="10021" width="3.7109375" style="1416" customWidth="1"/>
    <col min="10022" max="10240" width="8.85546875" style="1416"/>
    <col min="10241" max="10241" width="4.140625" style="1416" customWidth="1"/>
    <col min="10242" max="10242" width="8.42578125" style="1416" customWidth="1"/>
    <col min="10243" max="10243" width="22.28515625" style="1416" customWidth="1"/>
    <col min="10244" max="10246" width="4" style="1416" customWidth="1"/>
    <col min="10247" max="10247" width="4.42578125" style="1416" customWidth="1"/>
    <col min="10248" max="10248" width="2.5703125" style="1416" customWidth="1"/>
    <col min="10249" max="10249" width="2.7109375" style="1416" customWidth="1"/>
    <col min="10250" max="10250" width="3.28515625" style="1416" customWidth="1"/>
    <col min="10251" max="10251" width="3.7109375" style="1416" customWidth="1"/>
    <col min="10252" max="10253" width="2.42578125" style="1416" customWidth="1"/>
    <col min="10254" max="10254" width="3.5703125" style="1416" customWidth="1"/>
    <col min="10255" max="10255" width="3.140625" style="1416" customWidth="1"/>
    <col min="10256" max="10256" width="2.42578125" style="1416" customWidth="1"/>
    <col min="10257" max="10258" width="2.85546875" style="1416" customWidth="1"/>
    <col min="10259" max="10259" width="3.28515625" style="1416" customWidth="1"/>
    <col min="10260" max="10260" width="2.5703125" style="1416" customWidth="1"/>
    <col min="10261" max="10261" width="5" style="1416" customWidth="1"/>
    <col min="10262" max="10262" width="3.42578125" style="1416" customWidth="1"/>
    <col min="10263" max="10263" width="4.7109375" style="1416" customWidth="1"/>
    <col min="10264" max="10264" width="2.5703125" style="1416" customWidth="1"/>
    <col min="10265" max="10265" width="5.28515625" style="1416" customWidth="1"/>
    <col min="10266" max="10266" width="3.5703125" style="1416" customWidth="1"/>
    <col min="10267" max="10267" width="5" style="1416" customWidth="1"/>
    <col min="10268" max="10268" width="7" style="1416" customWidth="1"/>
    <col min="10269" max="10269" width="6.7109375" style="1416" customWidth="1"/>
    <col min="10270" max="10271" width="3.28515625" style="1416" customWidth="1"/>
    <col min="10272" max="10272" width="3.42578125" style="1416" customWidth="1"/>
    <col min="10273" max="10273" width="5.5703125" style="1416" customWidth="1"/>
    <col min="10274" max="10274" width="6" style="1416" customWidth="1"/>
    <col min="10275" max="10275" width="5" style="1416" customWidth="1"/>
    <col min="10276" max="10276" width="6.5703125" style="1416" customWidth="1"/>
    <col min="10277" max="10277" width="3.7109375" style="1416" customWidth="1"/>
    <col min="10278" max="10496" width="8.85546875" style="1416"/>
    <col min="10497" max="10497" width="4.140625" style="1416" customWidth="1"/>
    <col min="10498" max="10498" width="8.42578125" style="1416" customWidth="1"/>
    <col min="10499" max="10499" width="22.28515625" style="1416" customWidth="1"/>
    <col min="10500" max="10502" width="4" style="1416" customWidth="1"/>
    <col min="10503" max="10503" width="4.42578125" style="1416" customWidth="1"/>
    <col min="10504" max="10504" width="2.5703125" style="1416" customWidth="1"/>
    <col min="10505" max="10505" width="2.7109375" style="1416" customWidth="1"/>
    <col min="10506" max="10506" width="3.28515625" style="1416" customWidth="1"/>
    <col min="10507" max="10507" width="3.7109375" style="1416" customWidth="1"/>
    <col min="10508" max="10509" width="2.42578125" style="1416" customWidth="1"/>
    <col min="10510" max="10510" width="3.5703125" style="1416" customWidth="1"/>
    <col min="10511" max="10511" width="3.140625" style="1416" customWidth="1"/>
    <col min="10512" max="10512" width="2.42578125" style="1416" customWidth="1"/>
    <col min="10513" max="10514" width="2.85546875" style="1416" customWidth="1"/>
    <col min="10515" max="10515" width="3.28515625" style="1416" customWidth="1"/>
    <col min="10516" max="10516" width="2.5703125" style="1416" customWidth="1"/>
    <col min="10517" max="10517" width="5" style="1416" customWidth="1"/>
    <col min="10518" max="10518" width="3.42578125" style="1416" customWidth="1"/>
    <col min="10519" max="10519" width="4.7109375" style="1416" customWidth="1"/>
    <col min="10520" max="10520" width="2.5703125" style="1416" customWidth="1"/>
    <col min="10521" max="10521" width="5.28515625" style="1416" customWidth="1"/>
    <col min="10522" max="10522" width="3.5703125" style="1416" customWidth="1"/>
    <col min="10523" max="10523" width="5" style="1416" customWidth="1"/>
    <col min="10524" max="10524" width="7" style="1416" customWidth="1"/>
    <col min="10525" max="10525" width="6.7109375" style="1416" customWidth="1"/>
    <col min="10526" max="10527" width="3.28515625" style="1416" customWidth="1"/>
    <col min="10528" max="10528" width="3.42578125" style="1416" customWidth="1"/>
    <col min="10529" max="10529" width="5.5703125" style="1416" customWidth="1"/>
    <col min="10530" max="10530" width="6" style="1416" customWidth="1"/>
    <col min="10531" max="10531" width="5" style="1416" customWidth="1"/>
    <col min="10532" max="10532" width="6.5703125" style="1416" customWidth="1"/>
    <col min="10533" max="10533" width="3.7109375" style="1416" customWidth="1"/>
    <col min="10534" max="10752" width="8.85546875" style="1416"/>
    <col min="10753" max="10753" width="4.140625" style="1416" customWidth="1"/>
    <col min="10754" max="10754" width="8.42578125" style="1416" customWidth="1"/>
    <col min="10755" max="10755" width="22.28515625" style="1416" customWidth="1"/>
    <col min="10756" max="10758" width="4" style="1416" customWidth="1"/>
    <col min="10759" max="10759" width="4.42578125" style="1416" customWidth="1"/>
    <col min="10760" max="10760" width="2.5703125" style="1416" customWidth="1"/>
    <col min="10761" max="10761" width="2.7109375" style="1416" customWidth="1"/>
    <col min="10762" max="10762" width="3.28515625" style="1416" customWidth="1"/>
    <col min="10763" max="10763" width="3.7109375" style="1416" customWidth="1"/>
    <col min="10764" max="10765" width="2.42578125" style="1416" customWidth="1"/>
    <col min="10766" max="10766" width="3.5703125" style="1416" customWidth="1"/>
    <col min="10767" max="10767" width="3.140625" style="1416" customWidth="1"/>
    <col min="10768" max="10768" width="2.42578125" style="1416" customWidth="1"/>
    <col min="10769" max="10770" width="2.85546875" style="1416" customWidth="1"/>
    <col min="10771" max="10771" width="3.28515625" style="1416" customWidth="1"/>
    <col min="10772" max="10772" width="2.5703125" style="1416" customWidth="1"/>
    <col min="10773" max="10773" width="5" style="1416" customWidth="1"/>
    <col min="10774" max="10774" width="3.42578125" style="1416" customWidth="1"/>
    <col min="10775" max="10775" width="4.7109375" style="1416" customWidth="1"/>
    <col min="10776" max="10776" width="2.5703125" style="1416" customWidth="1"/>
    <col min="10777" max="10777" width="5.28515625" style="1416" customWidth="1"/>
    <col min="10778" max="10778" width="3.5703125" style="1416" customWidth="1"/>
    <col min="10779" max="10779" width="5" style="1416" customWidth="1"/>
    <col min="10780" max="10780" width="7" style="1416" customWidth="1"/>
    <col min="10781" max="10781" width="6.7109375" style="1416" customWidth="1"/>
    <col min="10782" max="10783" width="3.28515625" style="1416" customWidth="1"/>
    <col min="10784" max="10784" width="3.42578125" style="1416" customWidth="1"/>
    <col min="10785" max="10785" width="5.5703125" style="1416" customWidth="1"/>
    <col min="10786" max="10786" width="6" style="1416" customWidth="1"/>
    <col min="10787" max="10787" width="5" style="1416" customWidth="1"/>
    <col min="10788" max="10788" width="6.5703125" style="1416" customWidth="1"/>
    <col min="10789" max="10789" width="3.7109375" style="1416" customWidth="1"/>
    <col min="10790" max="11008" width="8.85546875" style="1416"/>
    <col min="11009" max="11009" width="4.140625" style="1416" customWidth="1"/>
    <col min="11010" max="11010" width="8.42578125" style="1416" customWidth="1"/>
    <col min="11011" max="11011" width="22.28515625" style="1416" customWidth="1"/>
    <col min="11012" max="11014" width="4" style="1416" customWidth="1"/>
    <col min="11015" max="11015" width="4.42578125" style="1416" customWidth="1"/>
    <col min="11016" max="11016" width="2.5703125" style="1416" customWidth="1"/>
    <col min="11017" max="11017" width="2.7109375" style="1416" customWidth="1"/>
    <col min="11018" max="11018" width="3.28515625" style="1416" customWidth="1"/>
    <col min="11019" max="11019" width="3.7109375" style="1416" customWidth="1"/>
    <col min="11020" max="11021" width="2.42578125" style="1416" customWidth="1"/>
    <col min="11022" max="11022" width="3.5703125" style="1416" customWidth="1"/>
    <col min="11023" max="11023" width="3.140625" style="1416" customWidth="1"/>
    <col min="11024" max="11024" width="2.42578125" style="1416" customWidth="1"/>
    <col min="11025" max="11026" width="2.85546875" style="1416" customWidth="1"/>
    <col min="11027" max="11027" width="3.28515625" style="1416" customWidth="1"/>
    <col min="11028" max="11028" width="2.5703125" style="1416" customWidth="1"/>
    <col min="11029" max="11029" width="5" style="1416" customWidth="1"/>
    <col min="11030" max="11030" width="3.42578125" style="1416" customWidth="1"/>
    <col min="11031" max="11031" width="4.7109375" style="1416" customWidth="1"/>
    <col min="11032" max="11032" width="2.5703125" style="1416" customWidth="1"/>
    <col min="11033" max="11033" width="5.28515625" style="1416" customWidth="1"/>
    <col min="11034" max="11034" width="3.5703125" style="1416" customWidth="1"/>
    <col min="11035" max="11035" width="5" style="1416" customWidth="1"/>
    <col min="11036" max="11036" width="7" style="1416" customWidth="1"/>
    <col min="11037" max="11037" width="6.7109375" style="1416" customWidth="1"/>
    <col min="11038" max="11039" width="3.28515625" style="1416" customWidth="1"/>
    <col min="11040" max="11040" width="3.42578125" style="1416" customWidth="1"/>
    <col min="11041" max="11041" width="5.5703125" style="1416" customWidth="1"/>
    <col min="11042" max="11042" width="6" style="1416" customWidth="1"/>
    <col min="11043" max="11043" width="5" style="1416" customWidth="1"/>
    <col min="11044" max="11044" width="6.5703125" style="1416" customWidth="1"/>
    <col min="11045" max="11045" width="3.7109375" style="1416" customWidth="1"/>
    <col min="11046" max="11264" width="8.85546875" style="1416"/>
    <col min="11265" max="11265" width="4.140625" style="1416" customWidth="1"/>
    <col min="11266" max="11266" width="8.42578125" style="1416" customWidth="1"/>
    <col min="11267" max="11267" width="22.28515625" style="1416" customWidth="1"/>
    <col min="11268" max="11270" width="4" style="1416" customWidth="1"/>
    <col min="11271" max="11271" width="4.42578125" style="1416" customWidth="1"/>
    <col min="11272" max="11272" width="2.5703125" style="1416" customWidth="1"/>
    <col min="11273" max="11273" width="2.7109375" style="1416" customWidth="1"/>
    <col min="11274" max="11274" width="3.28515625" style="1416" customWidth="1"/>
    <col min="11275" max="11275" width="3.7109375" style="1416" customWidth="1"/>
    <col min="11276" max="11277" width="2.42578125" style="1416" customWidth="1"/>
    <col min="11278" max="11278" width="3.5703125" style="1416" customWidth="1"/>
    <col min="11279" max="11279" width="3.140625" style="1416" customWidth="1"/>
    <col min="11280" max="11280" width="2.42578125" style="1416" customWidth="1"/>
    <col min="11281" max="11282" width="2.85546875" style="1416" customWidth="1"/>
    <col min="11283" max="11283" width="3.28515625" style="1416" customWidth="1"/>
    <col min="11284" max="11284" width="2.5703125" style="1416" customWidth="1"/>
    <col min="11285" max="11285" width="5" style="1416" customWidth="1"/>
    <col min="11286" max="11286" width="3.42578125" style="1416" customWidth="1"/>
    <col min="11287" max="11287" width="4.7109375" style="1416" customWidth="1"/>
    <col min="11288" max="11288" width="2.5703125" style="1416" customWidth="1"/>
    <col min="11289" max="11289" width="5.28515625" style="1416" customWidth="1"/>
    <col min="11290" max="11290" width="3.5703125" style="1416" customWidth="1"/>
    <col min="11291" max="11291" width="5" style="1416" customWidth="1"/>
    <col min="11292" max="11292" width="7" style="1416" customWidth="1"/>
    <col min="11293" max="11293" width="6.7109375" style="1416" customWidth="1"/>
    <col min="11294" max="11295" width="3.28515625" style="1416" customWidth="1"/>
    <col min="11296" max="11296" width="3.42578125" style="1416" customWidth="1"/>
    <col min="11297" max="11297" width="5.5703125" style="1416" customWidth="1"/>
    <col min="11298" max="11298" width="6" style="1416" customWidth="1"/>
    <col min="11299" max="11299" width="5" style="1416" customWidth="1"/>
    <col min="11300" max="11300" width="6.5703125" style="1416" customWidth="1"/>
    <col min="11301" max="11301" width="3.7109375" style="1416" customWidth="1"/>
    <col min="11302" max="11520" width="8.85546875" style="1416"/>
    <col min="11521" max="11521" width="4.140625" style="1416" customWidth="1"/>
    <col min="11522" max="11522" width="8.42578125" style="1416" customWidth="1"/>
    <col min="11523" max="11523" width="22.28515625" style="1416" customWidth="1"/>
    <col min="11524" max="11526" width="4" style="1416" customWidth="1"/>
    <col min="11527" max="11527" width="4.42578125" style="1416" customWidth="1"/>
    <col min="11528" max="11528" width="2.5703125" style="1416" customWidth="1"/>
    <col min="11529" max="11529" width="2.7109375" style="1416" customWidth="1"/>
    <col min="11530" max="11530" width="3.28515625" style="1416" customWidth="1"/>
    <col min="11531" max="11531" width="3.7109375" style="1416" customWidth="1"/>
    <col min="11532" max="11533" width="2.42578125" style="1416" customWidth="1"/>
    <col min="11534" max="11534" width="3.5703125" style="1416" customWidth="1"/>
    <col min="11535" max="11535" width="3.140625" style="1416" customWidth="1"/>
    <col min="11536" max="11536" width="2.42578125" style="1416" customWidth="1"/>
    <col min="11537" max="11538" width="2.85546875" style="1416" customWidth="1"/>
    <col min="11539" max="11539" width="3.28515625" style="1416" customWidth="1"/>
    <col min="11540" max="11540" width="2.5703125" style="1416" customWidth="1"/>
    <col min="11541" max="11541" width="5" style="1416" customWidth="1"/>
    <col min="11542" max="11542" width="3.42578125" style="1416" customWidth="1"/>
    <col min="11543" max="11543" width="4.7109375" style="1416" customWidth="1"/>
    <col min="11544" max="11544" width="2.5703125" style="1416" customWidth="1"/>
    <col min="11545" max="11545" width="5.28515625" style="1416" customWidth="1"/>
    <col min="11546" max="11546" width="3.5703125" style="1416" customWidth="1"/>
    <col min="11547" max="11547" width="5" style="1416" customWidth="1"/>
    <col min="11548" max="11548" width="7" style="1416" customWidth="1"/>
    <col min="11549" max="11549" width="6.7109375" style="1416" customWidth="1"/>
    <col min="11550" max="11551" width="3.28515625" style="1416" customWidth="1"/>
    <col min="11552" max="11552" width="3.42578125" style="1416" customWidth="1"/>
    <col min="11553" max="11553" width="5.5703125" style="1416" customWidth="1"/>
    <col min="11554" max="11554" width="6" style="1416" customWidth="1"/>
    <col min="11555" max="11555" width="5" style="1416" customWidth="1"/>
    <col min="11556" max="11556" width="6.5703125" style="1416" customWidth="1"/>
    <col min="11557" max="11557" width="3.7109375" style="1416" customWidth="1"/>
    <col min="11558" max="11776" width="8.85546875" style="1416"/>
    <col min="11777" max="11777" width="4.140625" style="1416" customWidth="1"/>
    <col min="11778" max="11778" width="8.42578125" style="1416" customWidth="1"/>
    <col min="11779" max="11779" width="22.28515625" style="1416" customWidth="1"/>
    <col min="11780" max="11782" width="4" style="1416" customWidth="1"/>
    <col min="11783" max="11783" width="4.42578125" style="1416" customWidth="1"/>
    <col min="11784" max="11784" width="2.5703125" style="1416" customWidth="1"/>
    <col min="11785" max="11785" width="2.7109375" style="1416" customWidth="1"/>
    <col min="11786" max="11786" width="3.28515625" style="1416" customWidth="1"/>
    <col min="11787" max="11787" width="3.7109375" style="1416" customWidth="1"/>
    <col min="11788" max="11789" width="2.42578125" style="1416" customWidth="1"/>
    <col min="11790" max="11790" width="3.5703125" style="1416" customWidth="1"/>
    <col min="11791" max="11791" width="3.140625" style="1416" customWidth="1"/>
    <col min="11792" max="11792" width="2.42578125" style="1416" customWidth="1"/>
    <col min="11793" max="11794" width="2.85546875" style="1416" customWidth="1"/>
    <col min="11795" max="11795" width="3.28515625" style="1416" customWidth="1"/>
    <col min="11796" max="11796" width="2.5703125" style="1416" customWidth="1"/>
    <col min="11797" max="11797" width="5" style="1416" customWidth="1"/>
    <col min="11798" max="11798" width="3.42578125" style="1416" customWidth="1"/>
    <col min="11799" max="11799" width="4.7109375" style="1416" customWidth="1"/>
    <col min="11800" max="11800" width="2.5703125" style="1416" customWidth="1"/>
    <col min="11801" max="11801" width="5.28515625" style="1416" customWidth="1"/>
    <col min="11802" max="11802" width="3.5703125" style="1416" customWidth="1"/>
    <col min="11803" max="11803" width="5" style="1416" customWidth="1"/>
    <col min="11804" max="11804" width="7" style="1416" customWidth="1"/>
    <col min="11805" max="11805" width="6.7109375" style="1416" customWidth="1"/>
    <col min="11806" max="11807" width="3.28515625" style="1416" customWidth="1"/>
    <col min="11808" max="11808" width="3.42578125" style="1416" customWidth="1"/>
    <col min="11809" max="11809" width="5.5703125" style="1416" customWidth="1"/>
    <col min="11810" max="11810" width="6" style="1416" customWidth="1"/>
    <col min="11811" max="11811" width="5" style="1416" customWidth="1"/>
    <col min="11812" max="11812" width="6.5703125" style="1416" customWidth="1"/>
    <col min="11813" max="11813" width="3.7109375" style="1416" customWidth="1"/>
    <col min="11814" max="12032" width="8.85546875" style="1416"/>
    <col min="12033" max="12033" width="4.140625" style="1416" customWidth="1"/>
    <col min="12034" max="12034" width="8.42578125" style="1416" customWidth="1"/>
    <col min="12035" max="12035" width="22.28515625" style="1416" customWidth="1"/>
    <col min="12036" max="12038" width="4" style="1416" customWidth="1"/>
    <col min="12039" max="12039" width="4.42578125" style="1416" customWidth="1"/>
    <col min="12040" max="12040" width="2.5703125" style="1416" customWidth="1"/>
    <col min="12041" max="12041" width="2.7109375" style="1416" customWidth="1"/>
    <col min="12042" max="12042" width="3.28515625" style="1416" customWidth="1"/>
    <col min="12043" max="12043" width="3.7109375" style="1416" customWidth="1"/>
    <col min="12044" max="12045" width="2.42578125" style="1416" customWidth="1"/>
    <col min="12046" max="12046" width="3.5703125" style="1416" customWidth="1"/>
    <col min="12047" max="12047" width="3.140625" style="1416" customWidth="1"/>
    <col min="12048" max="12048" width="2.42578125" style="1416" customWidth="1"/>
    <col min="12049" max="12050" width="2.85546875" style="1416" customWidth="1"/>
    <col min="12051" max="12051" width="3.28515625" style="1416" customWidth="1"/>
    <col min="12052" max="12052" width="2.5703125" style="1416" customWidth="1"/>
    <col min="12053" max="12053" width="5" style="1416" customWidth="1"/>
    <col min="12054" max="12054" width="3.42578125" style="1416" customWidth="1"/>
    <col min="12055" max="12055" width="4.7109375" style="1416" customWidth="1"/>
    <col min="12056" max="12056" width="2.5703125" style="1416" customWidth="1"/>
    <col min="12057" max="12057" width="5.28515625" style="1416" customWidth="1"/>
    <col min="12058" max="12058" width="3.5703125" style="1416" customWidth="1"/>
    <col min="12059" max="12059" width="5" style="1416" customWidth="1"/>
    <col min="12060" max="12060" width="7" style="1416" customWidth="1"/>
    <col min="12061" max="12061" width="6.7109375" style="1416" customWidth="1"/>
    <col min="12062" max="12063" width="3.28515625" style="1416" customWidth="1"/>
    <col min="12064" max="12064" width="3.42578125" style="1416" customWidth="1"/>
    <col min="12065" max="12065" width="5.5703125" style="1416" customWidth="1"/>
    <col min="12066" max="12066" width="6" style="1416" customWidth="1"/>
    <col min="12067" max="12067" width="5" style="1416" customWidth="1"/>
    <col min="12068" max="12068" width="6.5703125" style="1416" customWidth="1"/>
    <col min="12069" max="12069" width="3.7109375" style="1416" customWidth="1"/>
    <col min="12070" max="12288" width="8.85546875" style="1416"/>
    <col min="12289" max="12289" width="4.140625" style="1416" customWidth="1"/>
    <col min="12290" max="12290" width="8.42578125" style="1416" customWidth="1"/>
    <col min="12291" max="12291" width="22.28515625" style="1416" customWidth="1"/>
    <col min="12292" max="12294" width="4" style="1416" customWidth="1"/>
    <col min="12295" max="12295" width="4.42578125" style="1416" customWidth="1"/>
    <col min="12296" max="12296" width="2.5703125" style="1416" customWidth="1"/>
    <col min="12297" max="12297" width="2.7109375" style="1416" customWidth="1"/>
    <col min="12298" max="12298" width="3.28515625" style="1416" customWidth="1"/>
    <col min="12299" max="12299" width="3.7109375" style="1416" customWidth="1"/>
    <col min="12300" max="12301" width="2.42578125" style="1416" customWidth="1"/>
    <col min="12302" max="12302" width="3.5703125" style="1416" customWidth="1"/>
    <col min="12303" max="12303" width="3.140625" style="1416" customWidth="1"/>
    <col min="12304" max="12304" width="2.42578125" style="1416" customWidth="1"/>
    <col min="12305" max="12306" width="2.85546875" style="1416" customWidth="1"/>
    <col min="12307" max="12307" width="3.28515625" style="1416" customWidth="1"/>
    <col min="12308" max="12308" width="2.5703125" style="1416" customWidth="1"/>
    <col min="12309" max="12309" width="5" style="1416" customWidth="1"/>
    <col min="12310" max="12310" width="3.42578125" style="1416" customWidth="1"/>
    <col min="12311" max="12311" width="4.7109375" style="1416" customWidth="1"/>
    <col min="12312" max="12312" width="2.5703125" style="1416" customWidth="1"/>
    <col min="12313" max="12313" width="5.28515625" style="1416" customWidth="1"/>
    <col min="12314" max="12314" width="3.5703125" style="1416" customWidth="1"/>
    <col min="12315" max="12315" width="5" style="1416" customWidth="1"/>
    <col min="12316" max="12316" width="7" style="1416" customWidth="1"/>
    <col min="12317" max="12317" width="6.7109375" style="1416" customWidth="1"/>
    <col min="12318" max="12319" width="3.28515625" style="1416" customWidth="1"/>
    <col min="12320" max="12320" width="3.42578125" style="1416" customWidth="1"/>
    <col min="12321" max="12321" width="5.5703125" style="1416" customWidth="1"/>
    <col min="12322" max="12322" width="6" style="1416" customWidth="1"/>
    <col min="12323" max="12323" width="5" style="1416" customWidth="1"/>
    <col min="12324" max="12324" width="6.5703125" style="1416" customWidth="1"/>
    <col min="12325" max="12325" width="3.7109375" style="1416" customWidth="1"/>
    <col min="12326" max="12544" width="8.85546875" style="1416"/>
    <col min="12545" max="12545" width="4.140625" style="1416" customWidth="1"/>
    <col min="12546" max="12546" width="8.42578125" style="1416" customWidth="1"/>
    <col min="12547" max="12547" width="22.28515625" style="1416" customWidth="1"/>
    <col min="12548" max="12550" width="4" style="1416" customWidth="1"/>
    <col min="12551" max="12551" width="4.42578125" style="1416" customWidth="1"/>
    <col min="12552" max="12552" width="2.5703125" style="1416" customWidth="1"/>
    <col min="12553" max="12553" width="2.7109375" style="1416" customWidth="1"/>
    <col min="12554" max="12554" width="3.28515625" style="1416" customWidth="1"/>
    <col min="12555" max="12555" width="3.7109375" style="1416" customWidth="1"/>
    <col min="12556" max="12557" width="2.42578125" style="1416" customWidth="1"/>
    <col min="12558" max="12558" width="3.5703125" style="1416" customWidth="1"/>
    <col min="12559" max="12559" width="3.140625" style="1416" customWidth="1"/>
    <col min="12560" max="12560" width="2.42578125" style="1416" customWidth="1"/>
    <col min="12561" max="12562" width="2.85546875" style="1416" customWidth="1"/>
    <col min="12563" max="12563" width="3.28515625" style="1416" customWidth="1"/>
    <col min="12564" max="12564" width="2.5703125" style="1416" customWidth="1"/>
    <col min="12565" max="12565" width="5" style="1416" customWidth="1"/>
    <col min="12566" max="12566" width="3.42578125" style="1416" customWidth="1"/>
    <col min="12567" max="12567" width="4.7109375" style="1416" customWidth="1"/>
    <col min="12568" max="12568" width="2.5703125" style="1416" customWidth="1"/>
    <col min="12569" max="12569" width="5.28515625" style="1416" customWidth="1"/>
    <col min="12570" max="12570" width="3.5703125" style="1416" customWidth="1"/>
    <col min="12571" max="12571" width="5" style="1416" customWidth="1"/>
    <col min="12572" max="12572" width="7" style="1416" customWidth="1"/>
    <col min="12573" max="12573" width="6.7109375" style="1416" customWidth="1"/>
    <col min="12574" max="12575" width="3.28515625" style="1416" customWidth="1"/>
    <col min="12576" max="12576" width="3.42578125" style="1416" customWidth="1"/>
    <col min="12577" max="12577" width="5.5703125" style="1416" customWidth="1"/>
    <col min="12578" max="12578" width="6" style="1416" customWidth="1"/>
    <col min="12579" max="12579" width="5" style="1416" customWidth="1"/>
    <col min="12580" max="12580" width="6.5703125" style="1416" customWidth="1"/>
    <col min="12581" max="12581" width="3.7109375" style="1416" customWidth="1"/>
    <col min="12582" max="12800" width="8.85546875" style="1416"/>
    <col min="12801" max="12801" width="4.140625" style="1416" customWidth="1"/>
    <col min="12802" max="12802" width="8.42578125" style="1416" customWidth="1"/>
    <col min="12803" max="12803" width="22.28515625" style="1416" customWidth="1"/>
    <col min="12804" max="12806" width="4" style="1416" customWidth="1"/>
    <col min="12807" max="12807" width="4.42578125" style="1416" customWidth="1"/>
    <col min="12808" max="12808" width="2.5703125" style="1416" customWidth="1"/>
    <col min="12809" max="12809" width="2.7109375" style="1416" customWidth="1"/>
    <col min="12810" max="12810" width="3.28515625" style="1416" customWidth="1"/>
    <col min="12811" max="12811" width="3.7109375" style="1416" customWidth="1"/>
    <col min="12812" max="12813" width="2.42578125" style="1416" customWidth="1"/>
    <col min="12814" max="12814" width="3.5703125" style="1416" customWidth="1"/>
    <col min="12815" max="12815" width="3.140625" style="1416" customWidth="1"/>
    <col min="12816" max="12816" width="2.42578125" style="1416" customWidth="1"/>
    <col min="12817" max="12818" width="2.85546875" style="1416" customWidth="1"/>
    <col min="12819" max="12819" width="3.28515625" style="1416" customWidth="1"/>
    <col min="12820" max="12820" width="2.5703125" style="1416" customWidth="1"/>
    <col min="12821" max="12821" width="5" style="1416" customWidth="1"/>
    <col min="12822" max="12822" width="3.42578125" style="1416" customWidth="1"/>
    <col min="12823" max="12823" width="4.7109375" style="1416" customWidth="1"/>
    <col min="12824" max="12824" width="2.5703125" style="1416" customWidth="1"/>
    <col min="12825" max="12825" width="5.28515625" style="1416" customWidth="1"/>
    <col min="12826" max="12826" width="3.5703125" style="1416" customWidth="1"/>
    <col min="12827" max="12827" width="5" style="1416" customWidth="1"/>
    <col min="12828" max="12828" width="7" style="1416" customWidth="1"/>
    <col min="12829" max="12829" width="6.7109375" style="1416" customWidth="1"/>
    <col min="12830" max="12831" width="3.28515625" style="1416" customWidth="1"/>
    <col min="12832" max="12832" width="3.42578125" style="1416" customWidth="1"/>
    <col min="12833" max="12833" width="5.5703125" style="1416" customWidth="1"/>
    <col min="12834" max="12834" width="6" style="1416" customWidth="1"/>
    <col min="12835" max="12835" width="5" style="1416" customWidth="1"/>
    <col min="12836" max="12836" width="6.5703125" style="1416" customWidth="1"/>
    <col min="12837" max="12837" width="3.7109375" style="1416" customWidth="1"/>
    <col min="12838" max="13056" width="8.85546875" style="1416"/>
    <col min="13057" max="13057" width="4.140625" style="1416" customWidth="1"/>
    <col min="13058" max="13058" width="8.42578125" style="1416" customWidth="1"/>
    <col min="13059" max="13059" width="22.28515625" style="1416" customWidth="1"/>
    <col min="13060" max="13062" width="4" style="1416" customWidth="1"/>
    <col min="13063" max="13063" width="4.42578125" style="1416" customWidth="1"/>
    <col min="13064" max="13064" width="2.5703125" style="1416" customWidth="1"/>
    <col min="13065" max="13065" width="2.7109375" style="1416" customWidth="1"/>
    <col min="13066" max="13066" width="3.28515625" style="1416" customWidth="1"/>
    <col min="13067" max="13067" width="3.7109375" style="1416" customWidth="1"/>
    <col min="13068" max="13069" width="2.42578125" style="1416" customWidth="1"/>
    <col min="13070" max="13070" width="3.5703125" style="1416" customWidth="1"/>
    <col min="13071" max="13071" width="3.140625" style="1416" customWidth="1"/>
    <col min="13072" max="13072" width="2.42578125" style="1416" customWidth="1"/>
    <col min="13073" max="13074" width="2.85546875" style="1416" customWidth="1"/>
    <col min="13075" max="13075" width="3.28515625" style="1416" customWidth="1"/>
    <col min="13076" max="13076" width="2.5703125" style="1416" customWidth="1"/>
    <col min="13077" max="13077" width="5" style="1416" customWidth="1"/>
    <col min="13078" max="13078" width="3.42578125" style="1416" customWidth="1"/>
    <col min="13079" max="13079" width="4.7109375" style="1416" customWidth="1"/>
    <col min="13080" max="13080" width="2.5703125" style="1416" customWidth="1"/>
    <col min="13081" max="13081" width="5.28515625" style="1416" customWidth="1"/>
    <col min="13082" max="13082" width="3.5703125" style="1416" customWidth="1"/>
    <col min="13083" max="13083" width="5" style="1416" customWidth="1"/>
    <col min="13084" max="13084" width="7" style="1416" customWidth="1"/>
    <col min="13085" max="13085" width="6.7109375" style="1416" customWidth="1"/>
    <col min="13086" max="13087" width="3.28515625" style="1416" customWidth="1"/>
    <col min="13088" max="13088" width="3.42578125" style="1416" customWidth="1"/>
    <col min="13089" max="13089" width="5.5703125" style="1416" customWidth="1"/>
    <col min="13090" max="13090" width="6" style="1416" customWidth="1"/>
    <col min="13091" max="13091" width="5" style="1416" customWidth="1"/>
    <col min="13092" max="13092" width="6.5703125" style="1416" customWidth="1"/>
    <col min="13093" max="13093" width="3.7109375" style="1416" customWidth="1"/>
    <col min="13094" max="13312" width="8.85546875" style="1416"/>
    <col min="13313" max="13313" width="4.140625" style="1416" customWidth="1"/>
    <col min="13314" max="13314" width="8.42578125" style="1416" customWidth="1"/>
    <col min="13315" max="13315" width="22.28515625" style="1416" customWidth="1"/>
    <col min="13316" max="13318" width="4" style="1416" customWidth="1"/>
    <col min="13319" max="13319" width="4.42578125" style="1416" customWidth="1"/>
    <col min="13320" max="13320" width="2.5703125" style="1416" customWidth="1"/>
    <col min="13321" max="13321" width="2.7109375" style="1416" customWidth="1"/>
    <col min="13322" max="13322" width="3.28515625" style="1416" customWidth="1"/>
    <col min="13323" max="13323" width="3.7109375" style="1416" customWidth="1"/>
    <col min="13324" max="13325" width="2.42578125" style="1416" customWidth="1"/>
    <col min="13326" max="13326" width="3.5703125" style="1416" customWidth="1"/>
    <col min="13327" max="13327" width="3.140625" style="1416" customWidth="1"/>
    <col min="13328" max="13328" width="2.42578125" style="1416" customWidth="1"/>
    <col min="13329" max="13330" width="2.85546875" style="1416" customWidth="1"/>
    <col min="13331" max="13331" width="3.28515625" style="1416" customWidth="1"/>
    <col min="13332" max="13332" width="2.5703125" style="1416" customWidth="1"/>
    <col min="13333" max="13333" width="5" style="1416" customWidth="1"/>
    <col min="13334" max="13334" width="3.42578125" style="1416" customWidth="1"/>
    <col min="13335" max="13335" width="4.7109375" style="1416" customWidth="1"/>
    <col min="13336" max="13336" width="2.5703125" style="1416" customWidth="1"/>
    <col min="13337" max="13337" width="5.28515625" style="1416" customWidth="1"/>
    <col min="13338" max="13338" width="3.5703125" style="1416" customWidth="1"/>
    <col min="13339" max="13339" width="5" style="1416" customWidth="1"/>
    <col min="13340" max="13340" width="7" style="1416" customWidth="1"/>
    <col min="13341" max="13341" width="6.7109375" style="1416" customWidth="1"/>
    <col min="13342" max="13343" width="3.28515625" style="1416" customWidth="1"/>
    <col min="13344" max="13344" width="3.42578125" style="1416" customWidth="1"/>
    <col min="13345" max="13345" width="5.5703125" style="1416" customWidth="1"/>
    <col min="13346" max="13346" width="6" style="1416" customWidth="1"/>
    <col min="13347" max="13347" width="5" style="1416" customWidth="1"/>
    <col min="13348" max="13348" width="6.5703125" style="1416" customWidth="1"/>
    <col min="13349" max="13349" width="3.7109375" style="1416" customWidth="1"/>
    <col min="13350" max="13568" width="8.85546875" style="1416"/>
    <col min="13569" max="13569" width="4.140625" style="1416" customWidth="1"/>
    <col min="13570" max="13570" width="8.42578125" style="1416" customWidth="1"/>
    <col min="13571" max="13571" width="22.28515625" style="1416" customWidth="1"/>
    <col min="13572" max="13574" width="4" style="1416" customWidth="1"/>
    <col min="13575" max="13575" width="4.42578125" style="1416" customWidth="1"/>
    <col min="13576" max="13576" width="2.5703125" style="1416" customWidth="1"/>
    <col min="13577" max="13577" width="2.7109375" style="1416" customWidth="1"/>
    <col min="13578" max="13578" width="3.28515625" style="1416" customWidth="1"/>
    <col min="13579" max="13579" width="3.7109375" style="1416" customWidth="1"/>
    <col min="13580" max="13581" width="2.42578125" style="1416" customWidth="1"/>
    <col min="13582" max="13582" width="3.5703125" style="1416" customWidth="1"/>
    <col min="13583" max="13583" width="3.140625" style="1416" customWidth="1"/>
    <col min="13584" max="13584" width="2.42578125" style="1416" customWidth="1"/>
    <col min="13585" max="13586" width="2.85546875" style="1416" customWidth="1"/>
    <col min="13587" max="13587" width="3.28515625" style="1416" customWidth="1"/>
    <col min="13588" max="13588" width="2.5703125" style="1416" customWidth="1"/>
    <col min="13589" max="13589" width="5" style="1416" customWidth="1"/>
    <col min="13590" max="13590" width="3.42578125" style="1416" customWidth="1"/>
    <col min="13591" max="13591" width="4.7109375" style="1416" customWidth="1"/>
    <col min="13592" max="13592" width="2.5703125" style="1416" customWidth="1"/>
    <col min="13593" max="13593" width="5.28515625" style="1416" customWidth="1"/>
    <col min="13594" max="13594" width="3.5703125" style="1416" customWidth="1"/>
    <col min="13595" max="13595" width="5" style="1416" customWidth="1"/>
    <col min="13596" max="13596" width="7" style="1416" customWidth="1"/>
    <col min="13597" max="13597" width="6.7109375" style="1416" customWidth="1"/>
    <col min="13598" max="13599" width="3.28515625" style="1416" customWidth="1"/>
    <col min="13600" max="13600" width="3.42578125" style="1416" customWidth="1"/>
    <col min="13601" max="13601" width="5.5703125" style="1416" customWidth="1"/>
    <col min="13602" max="13602" width="6" style="1416" customWidth="1"/>
    <col min="13603" max="13603" width="5" style="1416" customWidth="1"/>
    <col min="13604" max="13604" width="6.5703125" style="1416" customWidth="1"/>
    <col min="13605" max="13605" width="3.7109375" style="1416" customWidth="1"/>
    <col min="13606" max="13824" width="8.85546875" style="1416"/>
    <col min="13825" max="13825" width="4.140625" style="1416" customWidth="1"/>
    <col min="13826" max="13826" width="8.42578125" style="1416" customWidth="1"/>
    <col min="13827" max="13827" width="22.28515625" style="1416" customWidth="1"/>
    <col min="13828" max="13830" width="4" style="1416" customWidth="1"/>
    <col min="13831" max="13831" width="4.42578125" style="1416" customWidth="1"/>
    <col min="13832" max="13832" width="2.5703125" style="1416" customWidth="1"/>
    <col min="13833" max="13833" width="2.7109375" style="1416" customWidth="1"/>
    <col min="13834" max="13834" width="3.28515625" style="1416" customWidth="1"/>
    <col min="13835" max="13835" width="3.7109375" style="1416" customWidth="1"/>
    <col min="13836" max="13837" width="2.42578125" style="1416" customWidth="1"/>
    <col min="13838" max="13838" width="3.5703125" style="1416" customWidth="1"/>
    <col min="13839" max="13839" width="3.140625" style="1416" customWidth="1"/>
    <col min="13840" max="13840" width="2.42578125" style="1416" customWidth="1"/>
    <col min="13841" max="13842" width="2.85546875" style="1416" customWidth="1"/>
    <col min="13843" max="13843" width="3.28515625" style="1416" customWidth="1"/>
    <col min="13844" max="13844" width="2.5703125" style="1416" customWidth="1"/>
    <col min="13845" max="13845" width="5" style="1416" customWidth="1"/>
    <col min="13846" max="13846" width="3.42578125" style="1416" customWidth="1"/>
    <col min="13847" max="13847" width="4.7109375" style="1416" customWidth="1"/>
    <col min="13848" max="13848" width="2.5703125" style="1416" customWidth="1"/>
    <col min="13849" max="13849" width="5.28515625" style="1416" customWidth="1"/>
    <col min="13850" max="13850" width="3.5703125" style="1416" customWidth="1"/>
    <col min="13851" max="13851" width="5" style="1416" customWidth="1"/>
    <col min="13852" max="13852" width="7" style="1416" customWidth="1"/>
    <col min="13853" max="13853" width="6.7109375" style="1416" customWidth="1"/>
    <col min="13854" max="13855" width="3.28515625" style="1416" customWidth="1"/>
    <col min="13856" max="13856" width="3.42578125" style="1416" customWidth="1"/>
    <col min="13857" max="13857" width="5.5703125" style="1416" customWidth="1"/>
    <col min="13858" max="13858" width="6" style="1416" customWidth="1"/>
    <col min="13859" max="13859" width="5" style="1416" customWidth="1"/>
    <col min="13860" max="13860" width="6.5703125" style="1416" customWidth="1"/>
    <col min="13861" max="13861" width="3.7109375" style="1416" customWidth="1"/>
    <col min="13862" max="14080" width="8.85546875" style="1416"/>
    <col min="14081" max="14081" width="4.140625" style="1416" customWidth="1"/>
    <col min="14082" max="14082" width="8.42578125" style="1416" customWidth="1"/>
    <col min="14083" max="14083" width="22.28515625" style="1416" customWidth="1"/>
    <col min="14084" max="14086" width="4" style="1416" customWidth="1"/>
    <col min="14087" max="14087" width="4.42578125" style="1416" customWidth="1"/>
    <col min="14088" max="14088" width="2.5703125" style="1416" customWidth="1"/>
    <col min="14089" max="14089" width="2.7109375" style="1416" customWidth="1"/>
    <col min="14090" max="14090" width="3.28515625" style="1416" customWidth="1"/>
    <col min="14091" max="14091" width="3.7109375" style="1416" customWidth="1"/>
    <col min="14092" max="14093" width="2.42578125" style="1416" customWidth="1"/>
    <col min="14094" max="14094" width="3.5703125" style="1416" customWidth="1"/>
    <col min="14095" max="14095" width="3.140625" style="1416" customWidth="1"/>
    <col min="14096" max="14096" width="2.42578125" style="1416" customWidth="1"/>
    <col min="14097" max="14098" width="2.85546875" style="1416" customWidth="1"/>
    <col min="14099" max="14099" width="3.28515625" style="1416" customWidth="1"/>
    <col min="14100" max="14100" width="2.5703125" style="1416" customWidth="1"/>
    <col min="14101" max="14101" width="5" style="1416" customWidth="1"/>
    <col min="14102" max="14102" width="3.42578125" style="1416" customWidth="1"/>
    <col min="14103" max="14103" width="4.7109375" style="1416" customWidth="1"/>
    <col min="14104" max="14104" width="2.5703125" style="1416" customWidth="1"/>
    <col min="14105" max="14105" width="5.28515625" style="1416" customWidth="1"/>
    <col min="14106" max="14106" width="3.5703125" style="1416" customWidth="1"/>
    <col min="14107" max="14107" width="5" style="1416" customWidth="1"/>
    <col min="14108" max="14108" width="7" style="1416" customWidth="1"/>
    <col min="14109" max="14109" width="6.7109375" style="1416" customWidth="1"/>
    <col min="14110" max="14111" width="3.28515625" style="1416" customWidth="1"/>
    <col min="14112" max="14112" width="3.42578125" style="1416" customWidth="1"/>
    <col min="14113" max="14113" width="5.5703125" style="1416" customWidth="1"/>
    <col min="14114" max="14114" width="6" style="1416" customWidth="1"/>
    <col min="14115" max="14115" width="5" style="1416" customWidth="1"/>
    <col min="14116" max="14116" width="6.5703125" style="1416" customWidth="1"/>
    <col min="14117" max="14117" width="3.7109375" style="1416" customWidth="1"/>
    <col min="14118" max="14336" width="8.85546875" style="1416"/>
    <col min="14337" max="14337" width="4.140625" style="1416" customWidth="1"/>
    <col min="14338" max="14338" width="8.42578125" style="1416" customWidth="1"/>
    <col min="14339" max="14339" width="22.28515625" style="1416" customWidth="1"/>
    <col min="14340" max="14342" width="4" style="1416" customWidth="1"/>
    <col min="14343" max="14343" width="4.42578125" style="1416" customWidth="1"/>
    <col min="14344" max="14344" width="2.5703125" style="1416" customWidth="1"/>
    <col min="14345" max="14345" width="2.7109375" style="1416" customWidth="1"/>
    <col min="14346" max="14346" width="3.28515625" style="1416" customWidth="1"/>
    <col min="14347" max="14347" width="3.7109375" style="1416" customWidth="1"/>
    <col min="14348" max="14349" width="2.42578125" style="1416" customWidth="1"/>
    <col min="14350" max="14350" width="3.5703125" style="1416" customWidth="1"/>
    <col min="14351" max="14351" width="3.140625" style="1416" customWidth="1"/>
    <col min="14352" max="14352" width="2.42578125" style="1416" customWidth="1"/>
    <col min="14353" max="14354" width="2.85546875" style="1416" customWidth="1"/>
    <col min="14355" max="14355" width="3.28515625" style="1416" customWidth="1"/>
    <col min="14356" max="14356" width="2.5703125" style="1416" customWidth="1"/>
    <col min="14357" max="14357" width="5" style="1416" customWidth="1"/>
    <col min="14358" max="14358" width="3.42578125" style="1416" customWidth="1"/>
    <col min="14359" max="14359" width="4.7109375" style="1416" customWidth="1"/>
    <col min="14360" max="14360" width="2.5703125" style="1416" customWidth="1"/>
    <col min="14361" max="14361" width="5.28515625" style="1416" customWidth="1"/>
    <col min="14362" max="14362" width="3.5703125" style="1416" customWidth="1"/>
    <col min="14363" max="14363" width="5" style="1416" customWidth="1"/>
    <col min="14364" max="14364" width="7" style="1416" customWidth="1"/>
    <col min="14365" max="14365" width="6.7109375" style="1416" customWidth="1"/>
    <col min="14366" max="14367" width="3.28515625" style="1416" customWidth="1"/>
    <col min="14368" max="14368" width="3.42578125" style="1416" customWidth="1"/>
    <col min="14369" max="14369" width="5.5703125" style="1416" customWidth="1"/>
    <col min="14370" max="14370" width="6" style="1416" customWidth="1"/>
    <col min="14371" max="14371" width="5" style="1416" customWidth="1"/>
    <col min="14372" max="14372" width="6.5703125" style="1416" customWidth="1"/>
    <col min="14373" max="14373" width="3.7109375" style="1416" customWidth="1"/>
    <col min="14374" max="14592" width="8.85546875" style="1416"/>
    <col min="14593" max="14593" width="4.140625" style="1416" customWidth="1"/>
    <col min="14594" max="14594" width="8.42578125" style="1416" customWidth="1"/>
    <col min="14595" max="14595" width="22.28515625" style="1416" customWidth="1"/>
    <col min="14596" max="14598" width="4" style="1416" customWidth="1"/>
    <col min="14599" max="14599" width="4.42578125" style="1416" customWidth="1"/>
    <col min="14600" max="14600" width="2.5703125" style="1416" customWidth="1"/>
    <col min="14601" max="14601" width="2.7109375" style="1416" customWidth="1"/>
    <col min="14602" max="14602" width="3.28515625" style="1416" customWidth="1"/>
    <col min="14603" max="14603" width="3.7109375" style="1416" customWidth="1"/>
    <col min="14604" max="14605" width="2.42578125" style="1416" customWidth="1"/>
    <col min="14606" max="14606" width="3.5703125" style="1416" customWidth="1"/>
    <col min="14607" max="14607" width="3.140625" style="1416" customWidth="1"/>
    <col min="14608" max="14608" width="2.42578125" style="1416" customWidth="1"/>
    <col min="14609" max="14610" width="2.85546875" style="1416" customWidth="1"/>
    <col min="14611" max="14611" width="3.28515625" style="1416" customWidth="1"/>
    <col min="14612" max="14612" width="2.5703125" style="1416" customWidth="1"/>
    <col min="14613" max="14613" width="5" style="1416" customWidth="1"/>
    <col min="14614" max="14614" width="3.42578125" style="1416" customWidth="1"/>
    <col min="14615" max="14615" width="4.7109375" style="1416" customWidth="1"/>
    <col min="14616" max="14616" width="2.5703125" style="1416" customWidth="1"/>
    <col min="14617" max="14617" width="5.28515625" style="1416" customWidth="1"/>
    <col min="14618" max="14618" width="3.5703125" style="1416" customWidth="1"/>
    <col min="14619" max="14619" width="5" style="1416" customWidth="1"/>
    <col min="14620" max="14620" width="7" style="1416" customWidth="1"/>
    <col min="14621" max="14621" width="6.7109375" style="1416" customWidth="1"/>
    <col min="14622" max="14623" width="3.28515625" style="1416" customWidth="1"/>
    <col min="14624" max="14624" width="3.42578125" style="1416" customWidth="1"/>
    <col min="14625" max="14625" width="5.5703125" style="1416" customWidth="1"/>
    <col min="14626" max="14626" width="6" style="1416" customWidth="1"/>
    <col min="14627" max="14627" width="5" style="1416" customWidth="1"/>
    <col min="14628" max="14628" width="6.5703125" style="1416" customWidth="1"/>
    <col min="14629" max="14629" width="3.7109375" style="1416" customWidth="1"/>
    <col min="14630" max="14848" width="8.85546875" style="1416"/>
    <col min="14849" max="14849" width="4.140625" style="1416" customWidth="1"/>
    <col min="14850" max="14850" width="8.42578125" style="1416" customWidth="1"/>
    <col min="14851" max="14851" width="22.28515625" style="1416" customWidth="1"/>
    <col min="14852" max="14854" width="4" style="1416" customWidth="1"/>
    <col min="14855" max="14855" width="4.42578125" style="1416" customWidth="1"/>
    <col min="14856" max="14856" width="2.5703125" style="1416" customWidth="1"/>
    <col min="14857" max="14857" width="2.7109375" style="1416" customWidth="1"/>
    <col min="14858" max="14858" width="3.28515625" style="1416" customWidth="1"/>
    <col min="14859" max="14859" width="3.7109375" style="1416" customWidth="1"/>
    <col min="14860" max="14861" width="2.42578125" style="1416" customWidth="1"/>
    <col min="14862" max="14862" width="3.5703125" style="1416" customWidth="1"/>
    <col min="14863" max="14863" width="3.140625" style="1416" customWidth="1"/>
    <col min="14864" max="14864" width="2.42578125" style="1416" customWidth="1"/>
    <col min="14865" max="14866" width="2.85546875" style="1416" customWidth="1"/>
    <col min="14867" max="14867" width="3.28515625" style="1416" customWidth="1"/>
    <col min="14868" max="14868" width="2.5703125" style="1416" customWidth="1"/>
    <col min="14869" max="14869" width="5" style="1416" customWidth="1"/>
    <col min="14870" max="14870" width="3.42578125" style="1416" customWidth="1"/>
    <col min="14871" max="14871" width="4.7109375" style="1416" customWidth="1"/>
    <col min="14872" max="14872" width="2.5703125" style="1416" customWidth="1"/>
    <col min="14873" max="14873" width="5.28515625" style="1416" customWidth="1"/>
    <col min="14874" max="14874" width="3.5703125" style="1416" customWidth="1"/>
    <col min="14875" max="14875" width="5" style="1416" customWidth="1"/>
    <col min="14876" max="14876" width="7" style="1416" customWidth="1"/>
    <col min="14877" max="14877" width="6.7109375" style="1416" customWidth="1"/>
    <col min="14878" max="14879" width="3.28515625" style="1416" customWidth="1"/>
    <col min="14880" max="14880" width="3.42578125" style="1416" customWidth="1"/>
    <col min="14881" max="14881" width="5.5703125" style="1416" customWidth="1"/>
    <col min="14882" max="14882" width="6" style="1416" customWidth="1"/>
    <col min="14883" max="14883" width="5" style="1416" customWidth="1"/>
    <col min="14884" max="14884" width="6.5703125" style="1416" customWidth="1"/>
    <col min="14885" max="14885" width="3.7109375" style="1416" customWidth="1"/>
    <col min="14886" max="15104" width="8.85546875" style="1416"/>
    <col min="15105" max="15105" width="4.140625" style="1416" customWidth="1"/>
    <col min="15106" max="15106" width="8.42578125" style="1416" customWidth="1"/>
    <col min="15107" max="15107" width="22.28515625" style="1416" customWidth="1"/>
    <col min="15108" max="15110" width="4" style="1416" customWidth="1"/>
    <col min="15111" max="15111" width="4.42578125" style="1416" customWidth="1"/>
    <col min="15112" max="15112" width="2.5703125" style="1416" customWidth="1"/>
    <col min="15113" max="15113" width="2.7109375" style="1416" customWidth="1"/>
    <col min="15114" max="15114" width="3.28515625" style="1416" customWidth="1"/>
    <col min="15115" max="15115" width="3.7109375" style="1416" customWidth="1"/>
    <col min="15116" max="15117" width="2.42578125" style="1416" customWidth="1"/>
    <col min="15118" max="15118" width="3.5703125" style="1416" customWidth="1"/>
    <col min="15119" max="15119" width="3.140625" style="1416" customWidth="1"/>
    <col min="15120" max="15120" width="2.42578125" style="1416" customWidth="1"/>
    <col min="15121" max="15122" width="2.85546875" style="1416" customWidth="1"/>
    <col min="15123" max="15123" width="3.28515625" style="1416" customWidth="1"/>
    <col min="15124" max="15124" width="2.5703125" style="1416" customWidth="1"/>
    <col min="15125" max="15125" width="5" style="1416" customWidth="1"/>
    <col min="15126" max="15126" width="3.42578125" style="1416" customWidth="1"/>
    <col min="15127" max="15127" width="4.7109375" style="1416" customWidth="1"/>
    <col min="15128" max="15128" width="2.5703125" style="1416" customWidth="1"/>
    <col min="15129" max="15129" width="5.28515625" style="1416" customWidth="1"/>
    <col min="15130" max="15130" width="3.5703125" style="1416" customWidth="1"/>
    <col min="15131" max="15131" width="5" style="1416" customWidth="1"/>
    <col min="15132" max="15132" width="7" style="1416" customWidth="1"/>
    <col min="15133" max="15133" width="6.7109375" style="1416" customWidth="1"/>
    <col min="15134" max="15135" width="3.28515625" style="1416" customWidth="1"/>
    <col min="15136" max="15136" width="3.42578125" style="1416" customWidth="1"/>
    <col min="15137" max="15137" width="5.5703125" style="1416" customWidth="1"/>
    <col min="15138" max="15138" width="6" style="1416" customWidth="1"/>
    <col min="15139" max="15139" width="5" style="1416" customWidth="1"/>
    <col min="15140" max="15140" width="6.5703125" style="1416" customWidth="1"/>
    <col min="15141" max="15141" width="3.7109375" style="1416" customWidth="1"/>
    <col min="15142" max="15360" width="8.85546875" style="1416"/>
    <col min="15361" max="15361" width="4.140625" style="1416" customWidth="1"/>
    <col min="15362" max="15362" width="8.42578125" style="1416" customWidth="1"/>
    <col min="15363" max="15363" width="22.28515625" style="1416" customWidth="1"/>
    <col min="15364" max="15366" width="4" style="1416" customWidth="1"/>
    <col min="15367" max="15367" width="4.42578125" style="1416" customWidth="1"/>
    <col min="15368" max="15368" width="2.5703125" style="1416" customWidth="1"/>
    <col min="15369" max="15369" width="2.7109375" style="1416" customWidth="1"/>
    <col min="15370" max="15370" width="3.28515625" style="1416" customWidth="1"/>
    <col min="15371" max="15371" width="3.7109375" style="1416" customWidth="1"/>
    <col min="15372" max="15373" width="2.42578125" style="1416" customWidth="1"/>
    <col min="15374" max="15374" width="3.5703125" style="1416" customWidth="1"/>
    <col min="15375" max="15375" width="3.140625" style="1416" customWidth="1"/>
    <col min="15376" max="15376" width="2.42578125" style="1416" customWidth="1"/>
    <col min="15377" max="15378" width="2.85546875" style="1416" customWidth="1"/>
    <col min="15379" max="15379" width="3.28515625" style="1416" customWidth="1"/>
    <col min="15380" max="15380" width="2.5703125" style="1416" customWidth="1"/>
    <col min="15381" max="15381" width="5" style="1416" customWidth="1"/>
    <col min="15382" max="15382" width="3.42578125" style="1416" customWidth="1"/>
    <col min="15383" max="15383" width="4.7109375" style="1416" customWidth="1"/>
    <col min="15384" max="15384" width="2.5703125" style="1416" customWidth="1"/>
    <col min="15385" max="15385" width="5.28515625" style="1416" customWidth="1"/>
    <col min="15386" max="15386" width="3.5703125" style="1416" customWidth="1"/>
    <col min="15387" max="15387" width="5" style="1416" customWidth="1"/>
    <col min="15388" max="15388" width="7" style="1416" customWidth="1"/>
    <col min="15389" max="15389" width="6.7109375" style="1416" customWidth="1"/>
    <col min="15390" max="15391" width="3.28515625" style="1416" customWidth="1"/>
    <col min="15392" max="15392" width="3.42578125" style="1416" customWidth="1"/>
    <col min="15393" max="15393" width="5.5703125" style="1416" customWidth="1"/>
    <col min="15394" max="15394" width="6" style="1416" customWidth="1"/>
    <col min="15395" max="15395" width="5" style="1416" customWidth="1"/>
    <col min="15396" max="15396" width="6.5703125" style="1416" customWidth="1"/>
    <col min="15397" max="15397" width="3.7109375" style="1416" customWidth="1"/>
    <col min="15398" max="15616" width="8.85546875" style="1416"/>
    <col min="15617" max="15617" width="4.140625" style="1416" customWidth="1"/>
    <col min="15618" max="15618" width="8.42578125" style="1416" customWidth="1"/>
    <col min="15619" max="15619" width="22.28515625" style="1416" customWidth="1"/>
    <col min="15620" max="15622" width="4" style="1416" customWidth="1"/>
    <col min="15623" max="15623" width="4.42578125" style="1416" customWidth="1"/>
    <col min="15624" max="15624" width="2.5703125" style="1416" customWidth="1"/>
    <col min="15625" max="15625" width="2.7109375" style="1416" customWidth="1"/>
    <col min="15626" max="15626" width="3.28515625" style="1416" customWidth="1"/>
    <col min="15627" max="15627" width="3.7109375" style="1416" customWidth="1"/>
    <col min="15628" max="15629" width="2.42578125" style="1416" customWidth="1"/>
    <col min="15630" max="15630" width="3.5703125" style="1416" customWidth="1"/>
    <col min="15631" max="15631" width="3.140625" style="1416" customWidth="1"/>
    <col min="15632" max="15632" width="2.42578125" style="1416" customWidth="1"/>
    <col min="15633" max="15634" width="2.85546875" style="1416" customWidth="1"/>
    <col min="15635" max="15635" width="3.28515625" style="1416" customWidth="1"/>
    <col min="15636" max="15636" width="2.5703125" style="1416" customWidth="1"/>
    <col min="15637" max="15637" width="5" style="1416" customWidth="1"/>
    <col min="15638" max="15638" width="3.42578125" style="1416" customWidth="1"/>
    <col min="15639" max="15639" width="4.7109375" style="1416" customWidth="1"/>
    <col min="15640" max="15640" width="2.5703125" style="1416" customWidth="1"/>
    <col min="15641" max="15641" width="5.28515625" style="1416" customWidth="1"/>
    <col min="15642" max="15642" width="3.5703125" style="1416" customWidth="1"/>
    <col min="15643" max="15643" width="5" style="1416" customWidth="1"/>
    <col min="15644" max="15644" width="7" style="1416" customWidth="1"/>
    <col min="15645" max="15645" width="6.7109375" style="1416" customWidth="1"/>
    <col min="15646" max="15647" width="3.28515625" style="1416" customWidth="1"/>
    <col min="15648" max="15648" width="3.42578125" style="1416" customWidth="1"/>
    <col min="15649" max="15649" width="5.5703125" style="1416" customWidth="1"/>
    <col min="15650" max="15650" width="6" style="1416" customWidth="1"/>
    <col min="15651" max="15651" width="5" style="1416" customWidth="1"/>
    <col min="15652" max="15652" width="6.5703125" style="1416" customWidth="1"/>
    <col min="15653" max="15653" width="3.7109375" style="1416" customWidth="1"/>
    <col min="15654" max="15872" width="8.85546875" style="1416"/>
    <col min="15873" max="15873" width="4.140625" style="1416" customWidth="1"/>
    <col min="15874" max="15874" width="8.42578125" style="1416" customWidth="1"/>
    <col min="15875" max="15875" width="22.28515625" style="1416" customWidth="1"/>
    <col min="15876" max="15878" width="4" style="1416" customWidth="1"/>
    <col min="15879" max="15879" width="4.42578125" style="1416" customWidth="1"/>
    <col min="15880" max="15880" width="2.5703125" style="1416" customWidth="1"/>
    <col min="15881" max="15881" width="2.7109375" style="1416" customWidth="1"/>
    <col min="15882" max="15882" width="3.28515625" style="1416" customWidth="1"/>
    <col min="15883" max="15883" width="3.7109375" style="1416" customWidth="1"/>
    <col min="15884" max="15885" width="2.42578125" style="1416" customWidth="1"/>
    <col min="15886" max="15886" width="3.5703125" style="1416" customWidth="1"/>
    <col min="15887" max="15887" width="3.140625" style="1416" customWidth="1"/>
    <col min="15888" max="15888" width="2.42578125" style="1416" customWidth="1"/>
    <col min="15889" max="15890" width="2.85546875" style="1416" customWidth="1"/>
    <col min="15891" max="15891" width="3.28515625" style="1416" customWidth="1"/>
    <col min="15892" max="15892" width="2.5703125" style="1416" customWidth="1"/>
    <col min="15893" max="15893" width="5" style="1416" customWidth="1"/>
    <col min="15894" max="15894" width="3.42578125" style="1416" customWidth="1"/>
    <col min="15895" max="15895" width="4.7109375" style="1416" customWidth="1"/>
    <col min="15896" max="15896" width="2.5703125" style="1416" customWidth="1"/>
    <col min="15897" max="15897" width="5.28515625" style="1416" customWidth="1"/>
    <col min="15898" max="15898" width="3.5703125" style="1416" customWidth="1"/>
    <col min="15899" max="15899" width="5" style="1416" customWidth="1"/>
    <col min="15900" max="15900" width="7" style="1416" customWidth="1"/>
    <col min="15901" max="15901" width="6.7109375" style="1416" customWidth="1"/>
    <col min="15902" max="15903" width="3.28515625" style="1416" customWidth="1"/>
    <col min="15904" max="15904" width="3.42578125" style="1416" customWidth="1"/>
    <col min="15905" max="15905" width="5.5703125" style="1416" customWidth="1"/>
    <col min="15906" max="15906" width="6" style="1416" customWidth="1"/>
    <col min="15907" max="15907" width="5" style="1416" customWidth="1"/>
    <col min="15908" max="15908" width="6.5703125" style="1416" customWidth="1"/>
    <col min="15909" max="15909" width="3.7109375" style="1416" customWidth="1"/>
    <col min="15910" max="16128" width="8.85546875" style="1416"/>
    <col min="16129" max="16129" width="4.140625" style="1416" customWidth="1"/>
    <col min="16130" max="16130" width="8.42578125" style="1416" customWidth="1"/>
    <col min="16131" max="16131" width="22.28515625" style="1416" customWidth="1"/>
    <col min="16132" max="16134" width="4" style="1416" customWidth="1"/>
    <col min="16135" max="16135" width="4.42578125" style="1416" customWidth="1"/>
    <col min="16136" max="16136" width="2.5703125" style="1416" customWidth="1"/>
    <col min="16137" max="16137" width="2.7109375" style="1416" customWidth="1"/>
    <col min="16138" max="16138" width="3.28515625" style="1416" customWidth="1"/>
    <col min="16139" max="16139" width="3.7109375" style="1416" customWidth="1"/>
    <col min="16140" max="16141" width="2.42578125" style="1416" customWidth="1"/>
    <col min="16142" max="16142" width="3.5703125" style="1416" customWidth="1"/>
    <col min="16143" max="16143" width="3.140625" style="1416" customWidth="1"/>
    <col min="16144" max="16144" width="2.42578125" style="1416" customWidth="1"/>
    <col min="16145" max="16146" width="2.85546875" style="1416" customWidth="1"/>
    <col min="16147" max="16147" width="3.28515625" style="1416" customWidth="1"/>
    <col min="16148" max="16148" width="2.5703125" style="1416" customWidth="1"/>
    <col min="16149" max="16149" width="5" style="1416" customWidth="1"/>
    <col min="16150" max="16150" width="3.42578125" style="1416" customWidth="1"/>
    <col min="16151" max="16151" width="4.7109375" style="1416" customWidth="1"/>
    <col min="16152" max="16152" width="2.5703125" style="1416" customWidth="1"/>
    <col min="16153" max="16153" width="5.28515625" style="1416" customWidth="1"/>
    <col min="16154" max="16154" width="3.5703125" style="1416" customWidth="1"/>
    <col min="16155" max="16155" width="5" style="1416" customWidth="1"/>
    <col min="16156" max="16156" width="7" style="1416" customWidth="1"/>
    <col min="16157" max="16157" width="6.7109375" style="1416" customWidth="1"/>
    <col min="16158" max="16159" width="3.28515625" style="1416" customWidth="1"/>
    <col min="16160" max="16160" width="3.42578125" style="1416" customWidth="1"/>
    <col min="16161" max="16161" width="5.5703125" style="1416" customWidth="1"/>
    <col min="16162" max="16162" width="6" style="1416" customWidth="1"/>
    <col min="16163" max="16163" width="5" style="1416" customWidth="1"/>
    <col min="16164" max="16164" width="6.5703125" style="1416" customWidth="1"/>
    <col min="16165" max="16165" width="3.7109375" style="1416" customWidth="1"/>
    <col min="16166" max="16384" width="8.85546875" style="1416"/>
  </cols>
  <sheetData>
    <row r="1" spans="1:37" ht="68.25" customHeight="1" x14ac:dyDescent="0.2">
      <c r="A1" s="1748" t="s">
        <v>0</v>
      </c>
      <c r="B1" s="1749" t="s">
        <v>1126</v>
      </c>
      <c r="C1" s="1750" t="s">
        <v>1127</v>
      </c>
      <c r="D1" s="1751" t="s">
        <v>1</v>
      </c>
      <c r="E1" s="1747" t="s">
        <v>2</v>
      </c>
      <c r="F1" s="1747" t="s">
        <v>1128</v>
      </c>
      <c r="G1" s="1747" t="s">
        <v>4</v>
      </c>
      <c r="H1" s="1745" t="s">
        <v>1129</v>
      </c>
      <c r="I1" s="1745"/>
      <c r="J1" s="1745"/>
      <c r="K1" s="1745"/>
      <c r="L1" s="1745" t="s">
        <v>1130</v>
      </c>
      <c r="M1" s="1745"/>
      <c r="N1" s="1745"/>
      <c r="O1" s="1745"/>
      <c r="P1" s="1745" t="s">
        <v>1131</v>
      </c>
      <c r="Q1" s="1745"/>
      <c r="R1" s="1745"/>
      <c r="S1" s="1745"/>
      <c r="T1" s="1745" t="s">
        <v>1132</v>
      </c>
      <c r="U1" s="1745"/>
      <c r="V1" s="1745"/>
      <c r="W1" s="1745"/>
      <c r="X1" s="1745" t="s">
        <v>604</v>
      </c>
      <c r="Y1" s="1745"/>
      <c r="Z1" s="1745"/>
      <c r="AA1" s="1745"/>
      <c r="AB1" s="1745"/>
      <c r="AC1" s="1745"/>
      <c r="AD1" s="1746" t="s">
        <v>1133</v>
      </c>
      <c r="AE1" s="1746" t="s">
        <v>1134</v>
      </c>
      <c r="AF1" s="1742" t="s">
        <v>1135</v>
      </c>
      <c r="AG1" s="1742"/>
      <c r="AH1" s="1742" t="s">
        <v>1136</v>
      </c>
      <c r="AI1" s="1742"/>
      <c r="AJ1" s="1743" t="s">
        <v>1137</v>
      </c>
      <c r="AK1" s="1743" t="s">
        <v>13</v>
      </c>
    </row>
    <row r="2" spans="1:37" ht="21" customHeight="1" x14ac:dyDescent="0.2">
      <c r="A2" s="1748"/>
      <c r="B2" s="1748"/>
      <c r="C2" s="1750"/>
      <c r="D2" s="1751"/>
      <c r="E2" s="1747"/>
      <c r="F2" s="1747"/>
      <c r="G2" s="1747"/>
      <c r="H2" s="1744" t="s">
        <v>1138</v>
      </c>
      <c r="I2" s="1744"/>
      <c r="J2" s="1744"/>
      <c r="K2" s="1744"/>
      <c r="L2" s="1744" t="s">
        <v>1138</v>
      </c>
      <c r="M2" s="1744"/>
      <c r="N2" s="1744"/>
      <c r="O2" s="1744"/>
      <c r="P2" s="1744" t="s">
        <v>1138</v>
      </c>
      <c r="Q2" s="1744"/>
      <c r="R2" s="1744"/>
      <c r="S2" s="1744"/>
      <c r="T2" s="1744" t="s">
        <v>1138</v>
      </c>
      <c r="U2" s="1744"/>
      <c r="V2" s="1744"/>
      <c r="W2" s="1744"/>
      <c r="X2" s="1744" t="s">
        <v>1138</v>
      </c>
      <c r="Y2" s="1744"/>
      <c r="Z2" s="1744"/>
      <c r="AA2" s="1744"/>
      <c r="AB2" s="1744"/>
      <c r="AC2" s="1744"/>
      <c r="AD2" s="1746"/>
      <c r="AE2" s="1746"/>
      <c r="AF2" s="1742"/>
      <c r="AG2" s="1742"/>
      <c r="AH2" s="1742"/>
      <c r="AI2" s="1742"/>
      <c r="AJ2" s="1743"/>
      <c r="AK2" s="1743"/>
    </row>
    <row r="3" spans="1:37" ht="69" customHeight="1" x14ac:dyDescent="0.2">
      <c r="A3" s="1748"/>
      <c r="B3" s="1748"/>
      <c r="C3" s="1750"/>
      <c r="D3" s="1751"/>
      <c r="E3" s="1747"/>
      <c r="F3" s="1747"/>
      <c r="G3" s="1747"/>
      <c r="H3" s="1421" t="s">
        <v>1139</v>
      </c>
      <c r="I3" s="1421" t="s">
        <v>1140</v>
      </c>
      <c r="J3" s="1421" t="s">
        <v>1141</v>
      </c>
      <c r="K3" s="1421" t="s">
        <v>604</v>
      </c>
      <c r="L3" s="1421" t="s">
        <v>1139</v>
      </c>
      <c r="M3" s="1421" t="s">
        <v>1140</v>
      </c>
      <c r="N3" s="1421" t="s">
        <v>1141</v>
      </c>
      <c r="O3" s="1421" t="s">
        <v>604</v>
      </c>
      <c r="P3" s="1421" t="s">
        <v>1139</v>
      </c>
      <c r="Q3" s="1421" t="s">
        <v>1140</v>
      </c>
      <c r="R3" s="1421" t="s">
        <v>1141</v>
      </c>
      <c r="S3" s="1421" t="s">
        <v>604</v>
      </c>
      <c r="T3" s="1421" t="s">
        <v>1139</v>
      </c>
      <c r="U3" s="1421" t="s">
        <v>1140</v>
      </c>
      <c r="V3" s="1421" t="s">
        <v>1141</v>
      </c>
      <c r="W3" s="1421" t="s">
        <v>604</v>
      </c>
      <c r="X3" s="1421" t="s">
        <v>1139</v>
      </c>
      <c r="Y3" s="1421" t="s">
        <v>1140</v>
      </c>
      <c r="Z3" s="1421" t="s">
        <v>1141</v>
      </c>
      <c r="AA3" s="1421" t="s">
        <v>604</v>
      </c>
      <c r="AB3" s="1421" t="s">
        <v>1142</v>
      </c>
      <c r="AC3" s="1421" t="s">
        <v>1143</v>
      </c>
      <c r="AD3" s="1746"/>
      <c r="AE3" s="1746"/>
      <c r="AF3" s="1422" t="s">
        <v>1144</v>
      </c>
      <c r="AG3" s="1422" t="s">
        <v>1145</v>
      </c>
      <c r="AH3" s="1422" t="s">
        <v>1146</v>
      </c>
      <c r="AI3" s="1422" t="s">
        <v>19</v>
      </c>
      <c r="AJ3" s="1743"/>
      <c r="AK3" s="1743"/>
    </row>
    <row r="4" spans="1:37" s="1417" customFormat="1" ht="15.75" x14ac:dyDescent="0.25">
      <c r="A4" s="1423" t="s">
        <v>59</v>
      </c>
      <c r="B4" s="1423" t="s">
        <v>190</v>
      </c>
      <c r="C4" s="1424">
        <v>3</v>
      </c>
      <c r="D4" s="1424">
        <v>3</v>
      </c>
      <c r="E4" s="1424">
        <v>4</v>
      </c>
      <c r="F4" s="1424">
        <v>5</v>
      </c>
      <c r="G4" s="1424">
        <v>6</v>
      </c>
      <c r="H4" s="1424">
        <v>7</v>
      </c>
      <c r="I4" s="1424">
        <v>8</v>
      </c>
      <c r="J4" s="1424">
        <v>9</v>
      </c>
      <c r="K4" s="1424">
        <v>10</v>
      </c>
      <c r="L4" s="1424">
        <v>11</v>
      </c>
      <c r="M4" s="1424">
        <v>12</v>
      </c>
      <c r="N4" s="1424">
        <v>13</v>
      </c>
      <c r="O4" s="1424">
        <v>14</v>
      </c>
      <c r="P4" s="1424">
        <v>15</v>
      </c>
      <c r="Q4" s="1424">
        <v>16</v>
      </c>
      <c r="R4" s="1424">
        <v>17</v>
      </c>
      <c r="S4" s="1424">
        <v>18</v>
      </c>
      <c r="T4" s="1424">
        <v>19</v>
      </c>
      <c r="U4" s="1424">
        <v>20</v>
      </c>
      <c r="V4" s="1424">
        <v>21</v>
      </c>
      <c r="W4" s="1424">
        <v>22</v>
      </c>
      <c r="X4" s="1424">
        <v>23</v>
      </c>
      <c r="Y4" s="1424">
        <v>24</v>
      </c>
      <c r="Z4" s="1425">
        <v>25</v>
      </c>
      <c r="AA4" s="1425">
        <v>26</v>
      </c>
      <c r="AB4" s="1425">
        <v>27</v>
      </c>
      <c r="AC4" s="1425">
        <v>28</v>
      </c>
      <c r="AD4" s="1425">
        <v>29</v>
      </c>
      <c r="AE4" s="1425">
        <v>30</v>
      </c>
      <c r="AF4" s="1425">
        <v>31</v>
      </c>
      <c r="AG4" s="1425">
        <v>32</v>
      </c>
      <c r="AH4" s="1425">
        <v>33</v>
      </c>
      <c r="AI4" s="1425">
        <v>34</v>
      </c>
      <c r="AJ4" s="1425">
        <v>35</v>
      </c>
      <c r="AK4" s="1425">
        <v>36</v>
      </c>
    </row>
    <row r="5" spans="1:37" s="1426" customFormat="1" ht="26.25" customHeight="1" x14ac:dyDescent="0.2">
      <c r="A5" s="1451"/>
      <c r="B5" s="1451"/>
      <c r="C5" s="1451" t="s">
        <v>38</v>
      </c>
      <c r="D5" s="1451"/>
      <c r="E5" s="1451"/>
      <c r="F5" s="1451"/>
      <c r="G5" s="1451"/>
      <c r="H5" s="1451"/>
      <c r="I5" s="1451"/>
      <c r="J5" s="1451"/>
      <c r="K5" s="1451"/>
      <c r="L5" s="1451"/>
      <c r="M5" s="1451"/>
      <c r="N5" s="1451"/>
      <c r="O5" s="1451"/>
      <c r="P5" s="1451"/>
      <c r="Q5" s="1451"/>
      <c r="R5" s="1451"/>
      <c r="S5" s="1451"/>
      <c r="T5" s="1451"/>
      <c r="U5" s="1451"/>
      <c r="V5" s="1451"/>
      <c r="W5" s="1451"/>
      <c r="X5" s="1451"/>
      <c r="Y5" s="1451"/>
      <c r="Z5" s="1451"/>
      <c r="AA5" s="1451"/>
      <c r="AB5" s="1451"/>
      <c r="AC5" s="1451"/>
      <c r="AD5" s="1451"/>
      <c r="AE5" s="1451"/>
      <c r="AF5" s="1451"/>
      <c r="AG5" s="1451"/>
      <c r="AH5" s="1451"/>
      <c r="AI5" s="1451"/>
      <c r="AJ5" s="1451"/>
      <c r="AK5" s="1451"/>
    </row>
    <row r="6" spans="1:37" s="1502" customFormat="1" ht="26.25" customHeight="1" x14ac:dyDescent="0.2">
      <c r="A6" s="1500"/>
      <c r="B6" s="1501"/>
      <c r="C6" s="1501" t="s">
        <v>1154</v>
      </c>
      <c r="D6" s="1501"/>
      <c r="E6" s="1501"/>
      <c r="F6" s="1501"/>
      <c r="G6" s="1501"/>
      <c r="H6" s="1501"/>
      <c r="I6" s="1501"/>
      <c r="J6" s="1501"/>
      <c r="K6" s="1501"/>
      <c r="L6" s="1501"/>
      <c r="M6" s="1501"/>
      <c r="N6" s="1501"/>
      <c r="O6" s="1501"/>
      <c r="P6" s="1501"/>
      <c r="Q6" s="1501"/>
      <c r="R6" s="1501"/>
      <c r="S6" s="1501"/>
      <c r="T6" s="1501"/>
      <c r="U6" s="1501"/>
      <c r="V6" s="1501"/>
      <c r="W6" s="1501"/>
      <c r="X6" s="1501"/>
      <c r="Y6" s="1501"/>
      <c r="Z6" s="1501"/>
      <c r="AA6" s="1501"/>
      <c r="AB6" s="1501"/>
      <c r="AC6" s="1501"/>
      <c r="AD6" s="1501"/>
      <c r="AE6" s="1501"/>
      <c r="AF6" s="1501"/>
      <c r="AG6" s="1501"/>
      <c r="AH6" s="1501"/>
      <c r="AI6" s="1501"/>
      <c r="AJ6" s="1501"/>
      <c r="AK6" s="1501"/>
    </row>
    <row r="7" spans="1:37" s="1426" customFormat="1" ht="48" customHeight="1" x14ac:dyDescent="0.25">
      <c r="A7" s="1427"/>
      <c r="B7" s="1428"/>
      <c r="C7" s="1429" t="s">
        <v>1147</v>
      </c>
      <c r="D7" s="1430"/>
      <c r="E7" s="1428"/>
      <c r="F7" s="1428"/>
      <c r="G7" s="1428"/>
      <c r="H7" s="1431"/>
      <c r="I7" s="1424"/>
      <c r="J7" s="1432"/>
      <c r="K7" s="1424"/>
      <c r="L7" s="1424"/>
      <c r="M7" s="1424"/>
      <c r="N7" s="1424"/>
      <c r="O7" s="1424"/>
      <c r="P7" s="1428"/>
      <c r="Q7" s="1428"/>
      <c r="R7" s="1433"/>
      <c r="S7" s="1433"/>
      <c r="T7" s="1434"/>
      <c r="U7" s="1433"/>
      <c r="V7" s="1435"/>
      <c r="W7" s="1435"/>
      <c r="X7" s="1436"/>
      <c r="Y7" s="1436"/>
      <c r="Z7" s="1436"/>
      <c r="AA7" s="1436"/>
      <c r="AB7" s="1428"/>
      <c r="AC7" s="1428"/>
      <c r="AD7" s="1428"/>
      <c r="AE7" s="1437"/>
      <c r="AF7" s="1428"/>
      <c r="AG7" s="1438"/>
      <c r="AH7" s="1439"/>
      <c r="AI7" s="1439"/>
      <c r="AJ7" s="1440"/>
      <c r="AK7" s="1428"/>
    </row>
    <row r="8" spans="1:37" s="1426" customFormat="1" ht="33.75" customHeight="1" x14ac:dyDescent="0.25">
      <c r="A8" s="1427" t="s">
        <v>59</v>
      </c>
      <c r="B8" s="1441" t="s">
        <v>1148</v>
      </c>
      <c r="C8" s="1442" t="s">
        <v>1149</v>
      </c>
      <c r="D8" s="1443" t="s">
        <v>29</v>
      </c>
      <c r="E8" s="1441">
        <v>0</v>
      </c>
      <c r="F8" s="1441">
        <v>89</v>
      </c>
      <c r="G8" s="1441">
        <v>10</v>
      </c>
      <c r="H8" s="1431"/>
      <c r="I8" s="1424"/>
      <c r="J8" s="1432"/>
      <c r="K8" s="1424"/>
      <c r="L8" s="1424"/>
      <c r="M8" s="1424"/>
      <c r="N8" s="1444">
        <v>1</v>
      </c>
      <c r="O8" s="1444">
        <v>1</v>
      </c>
      <c r="P8" s="1428"/>
      <c r="Q8" s="1428"/>
      <c r="R8" s="1433"/>
      <c r="S8" s="1433"/>
      <c r="T8" s="1434"/>
      <c r="U8" s="1433"/>
      <c r="V8" s="1435"/>
      <c r="W8" s="1435"/>
      <c r="X8" s="1436"/>
      <c r="Y8" s="1436"/>
      <c r="Z8" s="1436">
        <f>N8+R8+V8</f>
        <v>1</v>
      </c>
      <c r="AA8" s="1436">
        <f>O8+S8+W8</f>
        <v>1</v>
      </c>
      <c r="AB8" s="1445">
        <f>AA8/AI8*AH8/1000</f>
        <v>1.1999999999999999E-4</v>
      </c>
      <c r="AC8" s="1445">
        <f>AA8*AJ8/1000</f>
        <v>1E-4</v>
      </c>
      <c r="AD8" s="1428"/>
      <c r="AE8" s="1428"/>
      <c r="AF8" s="1428"/>
      <c r="AG8" s="1444">
        <v>1</v>
      </c>
      <c r="AH8" s="1444">
        <v>1.2</v>
      </c>
      <c r="AI8" s="1444">
        <v>10</v>
      </c>
      <c r="AJ8" s="1444">
        <v>0.1</v>
      </c>
      <c r="AK8" s="1428"/>
    </row>
    <row r="9" spans="1:37" s="1426" customFormat="1" ht="33.75" customHeight="1" x14ac:dyDescent="0.25">
      <c r="A9" s="1427" t="s">
        <v>190</v>
      </c>
      <c r="B9" s="1441" t="s">
        <v>1150</v>
      </c>
      <c r="C9" s="1442" t="s">
        <v>1151</v>
      </c>
      <c r="D9" s="1443" t="s">
        <v>29</v>
      </c>
      <c r="E9" s="1441">
        <v>4</v>
      </c>
      <c r="F9" s="1441">
        <v>78</v>
      </c>
      <c r="G9" s="1441">
        <v>61</v>
      </c>
      <c r="H9" s="1431"/>
      <c r="I9" s="1424"/>
      <c r="J9" s="1432"/>
      <c r="K9" s="1424"/>
      <c r="L9" s="1424"/>
      <c r="M9" s="1424"/>
      <c r="N9" s="1444">
        <v>10</v>
      </c>
      <c r="O9" s="1444">
        <v>10</v>
      </c>
      <c r="P9" s="1428"/>
      <c r="Q9" s="1428"/>
      <c r="R9" s="1433"/>
      <c r="S9" s="1433"/>
      <c r="T9" s="1434"/>
      <c r="U9" s="1433"/>
      <c r="V9" s="1435"/>
      <c r="W9" s="1435"/>
      <c r="X9" s="1436"/>
      <c r="Y9" s="1436"/>
      <c r="Z9" s="1436">
        <f t="shared" ref="Z9:AA12" si="0">N9+R9+V9</f>
        <v>10</v>
      </c>
      <c r="AA9" s="1436">
        <f t="shared" si="0"/>
        <v>10</v>
      </c>
      <c r="AB9" s="1445">
        <f>AA9/AI9*AH9/1000</f>
        <v>2.5000000000000001E-3</v>
      </c>
      <c r="AC9" s="1445">
        <f>AA9*AJ9/1000</f>
        <v>4.7999999999999996E-4</v>
      </c>
      <c r="AD9" s="1428"/>
      <c r="AE9" s="1428"/>
      <c r="AF9" s="1428"/>
      <c r="AG9" s="1444">
        <v>10</v>
      </c>
      <c r="AH9" s="1444">
        <v>10</v>
      </c>
      <c r="AI9" s="1444">
        <v>40</v>
      </c>
      <c r="AJ9" s="1444">
        <v>4.8000000000000001E-2</v>
      </c>
      <c r="AK9" s="1428"/>
    </row>
    <row r="10" spans="1:37" s="1426" customFormat="1" ht="30.75" customHeight="1" x14ac:dyDescent="0.25">
      <c r="A10" s="1427" t="s">
        <v>191</v>
      </c>
      <c r="B10" s="1441" t="s">
        <v>1150</v>
      </c>
      <c r="C10" s="1442" t="s">
        <v>1151</v>
      </c>
      <c r="D10" s="1443" t="s">
        <v>29</v>
      </c>
      <c r="E10" s="1441">
        <v>11</v>
      </c>
      <c r="F10" s="1441">
        <v>77</v>
      </c>
      <c r="G10" s="1441">
        <v>61</v>
      </c>
      <c r="H10" s="1431"/>
      <c r="I10" s="1424"/>
      <c r="J10" s="1432"/>
      <c r="K10" s="1424"/>
      <c r="L10" s="1424"/>
      <c r="M10" s="1424"/>
      <c r="N10" s="1444">
        <v>10</v>
      </c>
      <c r="O10" s="1444">
        <v>10</v>
      </c>
      <c r="P10" s="1428"/>
      <c r="Q10" s="1428"/>
      <c r="R10" s="1433"/>
      <c r="S10" s="1433"/>
      <c r="T10" s="1434"/>
      <c r="U10" s="1433"/>
      <c r="V10" s="1435"/>
      <c r="W10" s="1435"/>
      <c r="X10" s="1436"/>
      <c r="Y10" s="1436"/>
      <c r="Z10" s="1436">
        <f t="shared" si="0"/>
        <v>10</v>
      </c>
      <c r="AA10" s="1436">
        <f t="shared" si="0"/>
        <v>10</v>
      </c>
      <c r="AB10" s="1445">
        <f>AA10/AI10*AH10/1000</f>
        <v>2.5000000000000001E-3</v>
      </c>
      <c r="AC10" s="1445">
        <f>AA10*AJ10/1000</f>
        <v>4.7999999999999996E-4</v>
      </c>
      <c r="AD10" s="1428"/>
      <c r="AE10" s="1428"/>
      <c r="AF10" s="1428"/>
      <c r="AG10" s="1444">
        <v>10</v>
      </c>
      <c r="AH10" s="1444">
        <v>10</v>
      </c>
      <c r="AI10" s="1444">
        <v>40</v>
      </c>
      <c r="AJ10" s="1444">
        <v>4.8000000000000001E-2</v>
      </c>
      <c r="AK10" s="1428"/>
    </row>
    <row r="11" spans="1:37" s="1426" customFormat="1" ht="30.75" customHeight="1" x14ac:dyDescent="0.25">
      <c r="A11" s="1427" t="s">
        <v>54</v>
      </c>
      <c r="B11" s="1441" t="s">
        <v>1152</v>
      </c>
      <c r="C11" s="1442" t="s">
        <v>1153</v>
      </c>
      <c r="D11" s="1443" t="s">
        <v>29</v>
      </c>
      <c r="E11" s="1441">
        <v>6</v>
      </c>
      <c r="F11" s="1441">
        <v>79</v>
      </c>
      <c r="G11" s="1441">
        <v>61</v>
      </c>
      <c r="H11" s="1431"/>
      <c r="I11" s="1424"/>
      <c r="J11" s="1432"/>
      <c r="K11" s="1424"/>
      <c r="L11" s="1424"/>
      <c r="M11" s="1424"/>
      <c r="N11" s="1444">
        <v>5</v>
      </c>
      <c r="O11" s="1444">
        <v>5</v>
      </c>
      <c r="P11" s="1428"/>
      <c r="Q11" s="1428"/>
      <c r="R11" s="1433"/>
      <c r="S11" s="1433"/>
      <c r="T11" s="1434"/>
      <c r="U11" s="1433"/>
      <c r="V11" s="1435"/>
      <c r="W11" s="1435"/>
      <c r="X11" s="1436"/>
      <c r="Y11" s="1436"/>
      <c r="Z11" s="1436">
        <f t="shared" si="0"/>
        <v>5</v>
      </c>
      <c r="AA11" s="1436">
        <f t="shared" si="0"/>
        <v>5</v>
      </c>
      <c r="AB11" s="1445">
        <f>AA11/AI11*AH11/1000</f>
        <v>1.25E-3</v>
      </c>
      <c r="AC11" s="1445">
        <f>AA11*AJ11/1000</f>
        <v>3.8000000000000002E-4</v>
      </c>
      <c r="AD11" s="1428"/>
      <c r="AE11" s="1428"/>
      <c r="AF11" s="1428"/>
      <c r="AG11" s="1444">
        <v>5</v>
      </c>
      <c r="AH11" s="1444">
        <v>5</v>
      </c>
      <c r="AI11" s="1444">
        <v>20</v>
      </c>
      <c r="AJ11" s="1444">
        <v>7.5999999999999998E-2</v>
      </c>
      <c r="AK11" s="1428"/>
    </row>
    <row r="12" spans="1:37" s="1426" customFormat="1" ht="34.5" customHeight="1" x14ac:dyDescent="0.25">
      <c r="A12" s="1427" t="s">
        <v>70</v>
      </c>
      <c r="B12" s="1441" t="s">
        <v>1152</v>
      </c>
      <c r="C12" s="1442" t="s">
        <v>1153</v>
      </c>
      <c r="D12" s="1443" t="s">
        <v>29</v>
      </c>
      <c r="E12" s="1441">
        <v>8</v>
      </c>
      <c r="F12" s="1441">
        <v>80</v>
      </c>
      <c r="G12" s="1441">
        <v>61</v>
      </c>
      <c r="H12" s="1431"/>
      <c r="I12" s="1424"/>
      <c r="J12" s="1432"/>
      <c r="K12" s="1424"/>
      <c r="L12" s="1424"/>
      <c r="M12" s="1424"/>
      <c r="N12" s="1444">
        <v>10</v>
      </c>
      <c r="O12" s="1444">
        <v>10</v>
      </c>
      <c r="P12" s="1428"/>
      <c r="Q12" s="1428"/>
      <c r="R12" s="1433"/>
      <c r="S12" s="1433"/>
      <c r="T12" s="1434"/>
      <c r="U12" s="1433"/>
      <c r="V12" s="1435"/>
      <c r="W12" s="1435"/>
      <c r="X12" s="1436"/>
      <c r="Y12" s="1436"/>
      <c r="Z12" s="1436">
        <f t="shared" si="0"/>
        <v>10</v>
      </c>
      <c r="AA12" s="1436">
        <f t="shared" si="0"/>
        <v>10</v>
      </c>
      <c r="AB12" s="1445">
        <f>AA12/AI12*AH12/1000</f>
        <v>2.5000000000000001E-3</v>
      </c>
      <c r="AC12" s="1445">
        <f>AA12*AJ12/1000</f>
        <v>7.6000000000000004E-4</v>
      </c>
      <c r="AD12" s="1428"/>
      <c r="AE12" s="1428"/>
      <c r="AF12" s="1428"/>
      <c r="AG12" s="1444">
        <v>10</v>
      </c>
      <c r="AH12" s="1444">
        <v>5</v>
      </c>
      <c r="AI12" s="1444">
        <v>20</v>
      </c>
      <c r="AJ12" s="1444">
        <v>7.5999999999999998E-2</v>
      </c>
      <c r="AK12" s="1428"/>
    </row>
    <row r="13" spans="1:37" s="1455" customFormat="1" ht="22.9" customHeight="1" x14ac:dyDescent="0.25">
      <c r="A13" s="1453"/>
      <c r="B13" s="1452"/>
      <c r="C13" s="1452" t="s">
        <v>30</v>
      </c>
      <c r="D13" s="1452"/>
      <c r="E13" s="1452"/>
      <c r="F13" s="1452"/>
      <c r="G13" s="1453"/>
      <c r="H13" s="1453"/>
      <c r="I13" s="1453"/>
      <c r="J13" s="1453"/>
      <c r="K13" s="1453"/>
      <c r="L13" s="1453"/>
      <c r="M13" s="1453"/>
      <c r="N13" s="1453"/>
      <c r="O13" s="1453"/>
      <c r="P13" s="1453"/>
      <c r="Q13" s="1453"/>
      <c r="R13" s="1453"/>
      <c r="S13" s="1453"/>
      <c r="T13" s="1453"/>
      <c r="U13" s="1453"/>
      <c r="V13" s="1453"/>
      <c r="W13" s="1453"/>
      <c r="X13" s="1453"/>
      <c r="Y13" s="1453"/>
      <c r="Z13" s="1453"/>
      <c r="AA13" s="1453"/>
      <c r="AB13" s="1454">
        <f>SUM(AB8:AB12)</f>
        <v>8.8699999999999994E-3</v>
      </c>
      <c r="AC13" s="1454">
        <f>SUM(AC8:AC12)</f>
        <v>2.1999999999999997E-3</v>
      </c>
      <c r="AD13" s="1453"/>
      <c r="AE13" s="1453"/>
      <c r="AF13" s="1453"/>
      <c r="AG13" s="1453"/>
      <c r="AH13" s="1453"/>
      <c r="AI13" s="1453"/>
      <c r="AJ13" s="1453"/>
      <c r="AK13" s="1453"/>
    </row>
    <row r="14" spans="1:37" s="1420" customFormat="1" ht="15.75" x14ac:dyDescent="0.25">
      <c r="A14" s="1448"/>
      <c r="B14" s="1447"/>
      <c r="C14" s="1447"/>
      <c r="D14" s="1447"/>
      <c r="E14" s="1447"/>
      <c r="F14" s="1447"/>
      <c r="G14" s="1449"/>
      <c r="H14" s="1449"/>
      <c r="I14" s="1449"/>
      <c r="J14" s="1449"/>
      <c r="K14" s="1449"/>
      <c r="L14" s="1449"/>
      <c r="M14" s="1449"/>
      <c r="N14" s="1449"/>
      <c r="O14" s="1449"/>
      <c r="P14" s="1449"/>
      <c r="Q14" s="1449"/>
      <c r="R14" s="1449"/>
      <c r="S14" s="1449"/>
      <c r="T14" s="1449"/>
      <c r="U14" s="1449"/>
      <c r="V14" s="1449"/>
      <c r="W14" s="1449"/>
    </row>
    <row r="15" spans="1:37" s="1420" customFormat="1" ht="15" x14ac:dyDescent="0.25">
      <c r="A15" s="1447"/>
      <c r="B15" s="1447"/>
      <c r="C15" s="1447"/>
      <c r="D15" s="1447"/>
      <c r="E15" s="1447"/>
      <c r="F15" s="1446"/>
    </row>
    <row r="16" spans="1:37" s="1420" customFormat="1" ht="15" x14ac:dyDescent="0.25">
      <c r="A16" s="1447"/>
      <c r="B16" s="1450"/>
      <c r="C16" s="1450"/>
      <c r="D16" s="1450"/>
      <c r="E16" s="1450"/>
      <c r="F16" s="1450"/>
      <c r="G16" s="1450"/>
      <c r="H16" s="1450"/>
      <c r="I16" s="1450"/>
      <c r="J16" s="1450"/>
      <c r="K16" s="1450"/>
      <c r="L16" s="1450"/>
      <c r="M16" s="1450"/>
      <c r="N16" s="1450"/>
      <c r="O16" s="1450"/>
      <c r="P16" s="1450"/>
      <c r="Q16" s="1450"/>
      <c r="R16" s="1450"/>
      <c r="S16" s="1450"/>
      <c r="T16" s="1450"/>
      <c r="U16" s="1450"/>
      <c r="V16" s="1450"/>
      <c r="W16" s="1450"/>
    </row>
    <row r="17" spans="1:1" ht="15" x14ac:dyDescent="0.25">
      <c r="A17" s="1450"/>
    </row>
  </sheetData>
  <mergeCells count="23">
    <mergeCell ref="F1:F3"/>
    <mergeCell ref="G1:G3"/>
    <mergeCell ref="H1:K1"/>
    <mergeCell ref="L1:O1"/>
    <mergeCell ref="A1:A3"/>
    <mergeCell ref="B1:B3"/>
    <mergeCell ref="C1:C3"/>
    <mergeCell ref="D1:D3"/>
    <mergeCell ref="E1:E3"/>
    <mergeCell ref="AH1:AI2"/>
    <mergeCell ref="AJ1:AJ3"/>
    <mergeCell ref="AK1:AK3"/>
    <mergeCell ref="H2:K2"/>
    <mergeCell ref="L2:O2"/>
    <mergeCell ref="P2:S2"/>
    <mergeCell ref="T2:W2"/>
    <mergeCell ref="X2:AC2"/>
    <mergeCell ref="P1:S1"/>
    <mergeCell ref="T1:W1"/>
    <mergeCell ref="X1:AC1"/>
    <mergeCell ref="AD1:AD3"/>
    <mergeCell ref="AE1:AE3"/>
    <mergeCell ref="AF1:AG2"/>
  </mergeCells>
  <printOptions horizontalCentered="1"/>
  <pageMargins left="0.35433070866141736" right="0.35433070866141736" top="1.1811023622047245" bottom="0.59055118110236227" header="0.31496062992125984" footer="0.31496062992125984"/>
  <pageSetup paperSize="9" scale="75" firstPageNumber="209" orientation="landscape" useFirstPageNumber="1" r:id="rId1"/>
  <headerFooter alignWithMargins="0">
    <oddFooter>&amp;L&amp;A&amp;CСписък излишни ОБВВПИ към 01.01.2022 г.&amp;R&amp;P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6"/>
  <sheetViews>
    <sheetView view="pageBreakPreview" zoomScale="90" zoomScaleNormal="74" zoomScaleSheetLayoutView="90" workbookViewId="0">
      <selection activeCell="D15" sqref="D15"/>
    </sheetView>
  </sheetViews>
  <sheetFormatPr defaultRowHeight="12.75" x14ac:dyDescent="0.2"/>
  <cols>
    <col min="1" max="1" width="5.140625" style="915" customWidth="1"/>
    <col min="2" max="2" width="1.28515625" style="915" hidden="1" customWidth="1"/>
    <col min="3" max="3" width="17.140625" style="915" customWidth="1"/>
    <col min="4" max="4" width="47.85546875" style="915" customWidth="1"/>
    <col min="5" max="5" width="5.5703125" style="915" customWidth="1"/>
    <col min="6" max="6" width="6" style="915" customWidth="1"/>
    <col min="7" max="7" width="5.42578125" style="915" customWidth="1"/>
    <col min="8" max="8" width="5.7109375" style="915" customWidth="1"/>
    <col min="9" max="9" width="5.140625" style="915" customWidth="1"/>
    <col min="10" max="10" width="4.85546875" style="915" customWidth="1"/>
    <col min="11" max="11" width="6.7109375" style="915" customWidth="1"/>
    <col min="12" max="12" width="8.140625" style="915" customWidth="1"/>
    <col min="13" max="13" width="6.28515625" style="915" customWidth="1"/>
    <col min="14" max="14" width="6.140625" style="915" customWidth="1"/>
    <col min="15" max="15" width="6.28515625" style="915" customWidth="1"/>
    <col min="16" max="16" width="7.85546875" style="915" customWidth="1"/>
    <col min="17" max="17" width="7.28515625" style="915" customWidth="1"/>
    <col min="18" max="18" width="7.7109375" style="915" customWidth="1"/>
    <col min="19" max="19" width="5" style="915" customWidth="1"/>
    <col min="20" max="20" width="4.42578125" style="915" customWidth="1"/>
    <col min="21" max="21" width="5.85546875" style="915" customWidth="1"/>
    <col min="22" max="22" width="5.5703125" style="915" customWidth="1"/>
    <col min="23" max="24" width="6.42578125" style="915" customWidth="1"/>
    <col min="25" max="25" width="6.85546875" style="915" customWidth="1"/>
    <col min="26" max="26" width="4.85546875" style="915" customWidth="1"/>
    <col min="27" max="256" width="8.85546875" style="915"/>
    <col min="257" max="257" width="5.140625" style="915" customWidth="1"/>
    <col min="258" max="258" width="0" style="915" hidden="1" customWidth="1"/>
    <col min="259" max="259" width="17.140625" style="915" customWidth="1"/>
    <col min="260" max="260" width="47.85546875" style="915" customWidth="1"/>
    <col min="261" max="261" width="5.5703125" style="915" customWidth="1"/>
    <col min="262" max="262" width="6" style="915" customWidth="1"/>
    <col min="263" max="263" width="5.42578125" style="915" customWidth="1"/>
    <col min="264" max="264" width="5.7109375" style="915" customWidth="1"/>
    <col min="265" max="265" width="6.42578125" style="915" customWidth="1"/>
    <col min="266" max="267" width="6.7109375" style="915" customWidth="1"/>
    <col min="268" max="268" width="8.140625" style="915" customWidth="1"/>
    <col min="269" max="269" width="6.28515625" style="915" customWidth="1"/>
    <col min="270" max="270" width="6.140625" style="915" customWidth="1"/>
    <col min="271" max="271" width="6.28515625" style="915" customWidth="1"/>
    <col min="272" max="272" width="7.85546875" style="915" customWidth="1"/>
    <col min="273" max="273" width="7.28515625" style="915" customWidth="1"/>
    <col min="274" max="274" width="7.7109375" style="915" customWidth="1"/>
    <col min="275" max="275" width="5.7109375" style="915" customWidth="1"/>
    <col min="276" max="276" width="5.140625" style="915" customWidth="1"/>
    <col min="277" max="277" width="5.85546875" style="915" customWidth="1"/>
    <col min="278" max="278" width="5.5703125" style="915" customWidth="1"/>
    <col min="279" max="280" width="6.42578125" style="915" customWidth="1"/>
    <col min="281" max="281" width="6.85546875" style="915" customWidth="1"/>
    <col min="282" max="282" width="4.85546875" style="915" customWidth="1"/>
    <col min="283" max="512" width="8.85546875" style="915"/>
    <col min="513" max="513" width="5.140625" style="915" customWidth="1"/>
    <col min="514" max="514" width="0" style="915" hidden="1" customWidth="1"/>
    <col min="515" max="515" width="17.140625" style="915" customWidth="1"/>
    <col min="516" max="516" width="47.85546875" style="915" customWidth="1"/>
    <col min="517" max="517" width="5.5703125" style="915" customWidth="1"/>
    <col min="518" max="518" width="6" style="915" customWidth="1"/>
    <col min="519" max="519" width="5.42578125" style="915" customWidth="1"/>
    <col min="520" max="520" width="5.7109375" style="915" customWidth="1"/>
    <col min="521" max="521" width="6.42578125" style="915" customWidth="1"/>
    <col min="522" max="523" width="6.7109375" style="915" customWidth="1"/>
    <col min="524" max="524" width="8.140625" style="915" customWidth="1"/>
    <col min="525" max="525" width="6.28515625" style="915" customWidth="1"/>
    <col min="526" max="526" width="6.140625" style="915" customWidth="1"/>
    <col min="527" max="527" width="6.28515625" style="915" customWidth="1"/>
    <col min="528" max="528" width="7.85546875" style="915" customWidth="1"/>
    <col min="529" max="529" width="7.28515625" style="915" customWidth="1"/>
    <col min="530" max="530" width="7.7109375" style="915" customWidth="1"/>
    <col min="531" max="531" width="5.7109375" style="915" customWidth="1"/>
    <col min="532" max="532" width="5.140625" style="915" customWidth="1"/>
    <col min="533" max="533" width="5.85546875" style="915" customWidth="1"/>
    <col min="534" max="534" width="5.5703125" style="915" customWidth="1"/>
    <col min="535" max="536" width="6.42578125" style="915" customWidth="1"/>
    <col min="537" max="537" width="6.85546875" style="915" customWidth="1"/>
    <col min="538" max="538" width="4.85546875" style="915" customWidth="1"/>
    <col min="539" max="768" width="8.85546875" style="915"/>
    <col min="769" max="769" width="5.140625" style="915" customWidth="1"/>
    <col min="770" max="770" width="0" style="915" hidden="1" customWidth="1"/>
    <col min="771" max="771" width="17.140625" style="915" customWidth="1"/>
    <col min="772" max="772" width="47.85546875" style="915" customWidth="1"/>
    <col min="773" max="773" width="5.5703125" style="915" customWidth="1"/>
    <col min="774" max="774" width="6" style="915" customWidth="1"/>
    <col min="775" max="775" width="5.42578125" style="915" customWidth="1"/>
    <col min="776" max="776" width="5.7109375" style="915" customWidth="1"/>
    <col min="777" max="777" width="6.42578125" style="915" customWidth="1"/>
    <col min="778" max="779" width="6.7109375" style="915" customWidth="1"/>
    <col min="780" max="780" width="8.140625" style="915" customWidth="1"/>
    <col min="781" max="781" width="6.28515625" style="915" customWidth="1"/>
    <col min="782" max="782" width="6.140625" style="915" customWidth="1"/>
    <col min="783" max="783" width="6.28515625" style="915" customWidth="1"/>
    <col min="784" max="784" width="7.85546875" style="915" customWidth="1"/>
    <col min="785" max="785" width="7.28515625" style="915" customWidth="1"/>
    <col min="786" max="786" width="7.7109375" style="915" customWidth="1"/>
    <col min="787" max="787" width="5.7109375" style="915" customWidth="1"/>
    <col min="788" max="788" width="5.140625" style="915" customWidth="1"/>
    <col min="789" max="789" width="5.85546875" style="915" customWidth="1"/>
    <col min="790" max="790" width="5.5703125" style="915" customWidth="1"/>
    <col min="791" max="792" width="6.42578125" style="915" customWidth="1"/>
    <col min="793" max="793" width="6.85546875" style="915" customWidth="1"/>
    <col min="794" max="794" width="4.85546875" style="915" customWidth="1"/>
    <col min="795" max="1024" width="8.85546875" style="915"/>
    <col min="1025" max="1025" width="5.140625" style="915" customWidth="1"/>
    <col min="1026" max="1026" width="0" style="915" hidden="1" customWidth="1"/>
    <col min="1027" max="1027" width="17.140625" style="915" customWidth="1"/>
    <col min="1028" max="1028" width="47.85546875" style="915" customWidth="1"/>
    <col min="1029" max="1029" width="5.5703125" style="915" customWidth="1"/>
    <col min="1030" max="1030" width="6" style="915" customWidth="1"/>
    <col min="1031" max="1031" width="5.42578125" style="915" customWidth="1"/>
    <col min="1032" max="1032" width="5.7109375" style="915" customWidth="1"/>
    <col min="1033" max="1033" width="6.42578125" style="915" customWidth="1"/>
    <col min="1034" max="1035" width="6.7109375" style="915" customWidth="1"/>
    <col min="1036" max="1036" width="8.140625" style="915" customWidth="1"/>
    <col min="1037" max="1037" width="6.28515625" style="915" customWidth="1"/>
    <col min="1038" max="1038" width="6.140625" style="915" customWidth="1"/>
    <col min="1039" max="1039" width="6.28515625" style="915" customWidth="1"/>
    <col min="1040" max="1040" width="7.85546875" style="915" customWidth="1"/>
    <col min="1041" max="1041" width="7.28515625" style="915" customWidth="1"/>
    <col min="1042" max="1042" width="7.7109375" style="915" customWidth="1"/>
    <col min="1043" max="1043" width="5.7109375" style="915" customWidth="1"/>
    <col min="1044" max="1044" width="5.140625" style="915" customWidth="1"/>
    <col min="1045" max="1045" width="5.85546875" style="915" customWidth="1"/>
    <col min="1046" max="1046" width="5.5703125" style="915" customWidth="1"/>
    <col min="1047" max="1048" width="6.42578125" style="915" customWidth="1"/>
    <col min="1049" max="1049" width="6.85546875" style="915" customWidth="1"/>
    <col min="1050" max="1050" width="4.85546875" style="915" customWidth="1"/>
    <col min="1051" max="1280" width="8.85546875" style="915"/>
    <col min="1281" max="1281" width="5.140625" style="915" customWidth="1"/>
    <col min="1282" max="1282" width="0" style="915" hidden="1" customWidth="1"/>
    <col min="1283" max="1283" width="17.140625" style="915" customWidth="1"/>
    <col min="1284" max="1284" width="47.85546875" style="915" customWidth="1"/>
    <col min="1285" max="1285" width="5.5703125" style="915" customWidth="1"/>
    <col min="1286" max="1286" width="6" style="915" customWidth="1"/>
    <col min="1287" max="1287" width="5.42578125" style="915" customWidth="1"/>
    <col min="1288" max="1288" width="5.7109375" style="915" customWidth="1"/>
    <col min="1289" max="1289" width="6.42578125" style="915" customWidth="1"/>
    <col min="1290" max="1291" width="6.7109375" style="915" customWidth="1"/>
    <col min="1292" max="1292" width="8.140625" style="915" customWidth="1"/>
    <col min="1293" max="1293" width="6.28515625" style="915" customWidth="1"/>
    <col min="1294" max="1294" width="6.140625" style="915" customWidth="1"/>
    <col min="1295" max="1295" width="6.28515625" style="915" customWidth="1"/>
    <col min="1296" max="1296" width="7.85546875" style="915" customWidth="1"/>
    <col min="1297" max="1297" width="7.28515625" style="915" customWidth="1"/>
    <col min="1298" max="1298" width="7.7109375" style="915" customWidth="1"/>
    <col min="1299" max="1299" width="5.7109375" style="915" customWidth="1"/>
    <col min="1300" max="1300" width="5.140625" style="915" customWidth="1"/>
    <col min="1301" max="1301" width="5.85546875" style="915" customWidth="1"/>
    <col min="1302" max="1302" width="5.5703125" style="915" customWidth="1"/>
    <col min="1303" max="1304" width="6.42578125" style="915" customWidth="1"/>
    <col min="1305" max="1305" width="6.85546875" style="915" customWidth="1"/>
    <col min="1306" max="1306" width="4.85546875" style="915" customWidth="1"/>
    <col min="1307" max="1536" width="8.85546875" style="915"/>
    <col min="1537" max="1537" width="5.140625" style="915" customWidth="1"/>
    <col min="1538" max="1538" width="0" style="915" hidden="1" customWidth="1"/>
    <col min="1539" max="1539" width="17.140625" style="915" customWidth="1"/>
    <col min="1540" max="1540" width="47.85546875" style="915" customWidth="1"/>
    <col min="1541" max="1541" width="5.5703125" style="915" customWidth="1"/>
    <col min="1542" max="1542" width="6" style="915" customWidth="1"/>
    <col min="1543" max="1543" width="5.42578125" style="915" customWidth="1"/>
    <col min="1544" max="1544" width="5.7109375" style="915" customWidth="1"/>
    <col min="1545" max="1545" width="6.42578125" style="915" customWidth="1"/>
    <col min="1546" max="1547" width="6.7109375" style="915" customWidth="1"/>
    <col min="1548" max="1548" width="8.140625" style="915" customWidth="1"/>
    <col min="1549" max="1549" width="6.28515625" style="915" customWidth="1"/>
    <col min="1550" max="1550" width="6.140625" style="915" customWidth="1"/>
    <col min="1551" max="1551" width="6.28515625" style="915" customWidth="1"/>
    <col min="1552" max="1552" width="7.85546875" style="915" customWidth="1"/>
    <col min="1553" max="1553" width="7.28515625" style="915" customWidth="1"/>
    <col min="1554" max="1554" width="7.7109375" style="915" customWidth="1"/>
    <col min="1555" max="1555" width="5.7109375" style="915" customWidth="1"/>
    <col min="1556" max="1556" width="5.140625" style="915" customWidth="1"/>
    <col min="1557" max="1557" width="5.85546875" style="915" customWidth="1"/>
    <col min="1558" max="1558" width="5.5703125" style="915" customWidth="1"/>
    <col min="1559" max="1560" width="6.42578125" style="915" customWidth="1"/>
    <col min="1561" max="1561" width="6.85546875" style="915" customWidth="1"/>
    <col min="1562" max="1562" width="4.85546875" style="915" customWidth="1"/>
    <col min="1563" max="1792" width="8.85546875" style="915"/>
    <col min="1793" max="1793" width="5.140625" style="915" customWidth="1"/>
    <col min="1794" max="1794" width="0" style="915" hidden="1" customWidth="1"/>
    <col min="1795" max="1795" width="17.140625" style="915" customWidth="1"/>
    <col min="1796" max="1796" width="47.85546875" style="915" customWidth="1"/>
    <col min="1797" max="1797" width="5.5703125" style="915" customWidth="1"/>
    <col min="1798" max="1798" width="6" style="915" customWidth="1"/>
    <col min="1799" max="1799" width="5.42578125" style="915" customWidth="1"/>
    <col min="1800" max="1800" width="5.7109375" style="915" customWidth="1"/>
    <col min="1801" max="1801" width="6.42578125" style="915" customWidth="1"/>
    <col min="1802" max="1803" width="6.7109375" style="915" customWidth="1"/>
    <col min="1804" max="1804" width="8.140625" style="915" customWidth="1"/>
    <col min="1805" max="1805" width="6.28515625" style="915" customWidth="1"/>
    <col min="1806" max="1806" width="6.140625" style="915" customWidth="1"/>
    <col min="1807" max="1807" width="6.28515625" style="915" customWidth="1"/>
    <col min="1808" max="1808" width="7.85546875" style="915" customWidth="1"/>
    <col min="1809" max="1809" width="7.28515625" style="915" customWidth="1"/>
    <col min="1810" max="1810" width="7.7109375" style="915" customWidth="1"/>
    <col min="1811" max="1811" width="5.7109375" style="915" customWidth="1"/>
    <col min="1812" max="1812" width="5.140625" style="915" customWidth="1"/>
    <col min="1813" max="1813" width="5.85546875" style="915" customWidth="1"/>
    <col min="1814" max="1814" width="5.5703125" style="915" customWidth="1"/>
    <col min="1815" max="1816" width="6.42578125" style="915" customWidth="1"/>
    <col min="1817" max="1817" width="6.85546875" style="915" customWidth="1"/>
    <col min="1818" max="1818" width="4.85546875" style="915" customWidth="1"/>
    <col min="1819" max="2048" width="8.85546875" style="915"/>
    <col min="2049" max="2049" width="5.140625" style="915" customWidth="1"/>
    <col min="2050" max="2050" width="0" style="915" hidden="1" customWidth="1"/>
    <col min="2051" max="2051" width="17.140625" style="915" customWidth="1"/>
    <col min="2052" max="2052" width="47.85546875" style="915" customWidth="1"/>
    <col min="2053" max="2053" width="5.5703125" style="915" customWidth="1"/>
    <col min="2054" max="2054" width="6" style="915" customWidth="1"/>
    <col min="2055" max="2055" width="5.42578125" style="915" customWidth="1"/>
    <col min="2056" max="2056" width="5.7109375" style="915" customWidth="1"/>
    <col min="2057" max="2057" width="6.42578125" style="915" customWidth="1"/>
    <col min="2058" max="2059" width="6.7109375" style="915" customWidth="1"/>
    <col min="2060" max="2060" width="8.140625" style="915" customWidth="1"/>
    <col min="2061" max="2061" width="6.28515625" style="915" customWidth="1"/>
    <col min="2062" max="2062" width="6.140625" style="915" customWidth="1"/>
    <col min="2063" max="2063" width="6.28515625" style="915" customWidth="1"/>
    <col min="2064" max="2064" width="7.85546875" style="915" customWidth="1"/>
    <col min="2065" max="2065" width="7.28515625" style="915" customWidth="1"/>
    <col min="2066" max="2066" width="7.7109375" style="915" customWidth="1"/>
    <col min="2067" max="2067" width="5.7109375" style="915" customWidth="1"/>
    <col min="2068" max="2068" width="5.140625" style="915" customWidth="1"/>
    <col min="2069" max="2069" width="5.85546875" style="915" customWidth="1"/>
    <col min="2070" max="2070" width="5.5703125" style="915" customWidth="1"/>
    <col min="2071" max="2072" width="6.42578125" style="915" customWidth="1"/>
    <col min="2073" max="2073" width="6.85546875" style="915" customWidth="1"/>
    <col min="2074" max="2074" width="4.85546875" style="915" customWidth="1"/>
    <col min="2075" max="2304" width="8.85546875" style="915"/>
    <col min="2305" max="2305" width="5.140625" style="915" customWidth="1"/>
    <col min="2306" max="2306" width="0" style="915" hidden="1" customWidth="1"/>
    <col min="2307" max="2307" width="17.140625" style="915" customWidth="1"/>
    <col min="2308" max="2308" width="47.85546875" style="915" customWidth="1"/>
    <col min="2309" max="2309" width="5.5703125" style="915" customWidth="1"/>
    <col min="2310" max="2310" width="6" style="915" customWidth="1"/>
    <col min="2311" max="2311" width="5.42578125" style="915" customWidth="1"/>
    <col min="2312" max="2312" width="5.7109375" style="915" customWidth="1"/>
    <col min="2313" max="2313" width="6.42578125" style="915" customWidth="1"/>
    <col min="2314" max="2315" width="6.7109375" style="915" customWidth="1"/>
    <col min="2316" max="2316" width="8.140625" style="915" customWidth="1"/>
    <col min="2317" max="2317" width="6.28515625" style="915" customWidth="1"/>
    <col min="2318" max="2318" width="6.140625" style="915" customWidth="1"/>
    <col min="2319" max="2319" width="6.28515625" style="915" customWidth="1"/>
    <col min="2320" max="2320" width="7.85546875" style="915" customWidth="1"/>
    <col min="2321" max="2321" width="7.28515625" style="915" customWidth="1"/>
    <col min="2322" max="2322" width="7.7109375" style="915" customWidth="1"/>
    <col min="2323" max="2323" width="5.7109375" style="915" customWidth="1"/>
    <col min="2324" max="2324" width="5.140625" style="915" customWidth="1"/>
    <col min="2325" max="2325" width="5.85546875" style="915" customWidth="1"/>
    <col min="2326" max="2326" width="5.5703125" style="915" customWidth="1"/>
    <col min="2327" max="2328" width="6.42578125" style="915" customWidth="1"/>
    <col min="2329" max="2329" width="6.85546875" style="915" customWidth="1"/>
    <col min="2330" max="2330" width="4.85546875" style="915" customWidth="1"/>
    <col min="2331" max="2560" width="8.85546875" style="915"/>
    <col min="2561" max="2561" width="5.140625" style="915" customWidth="1"/>
    <col min="2562" max="2562" width="0" style="915" hidden="1" customWidth="1"/>
    <col min="2563" max="2563" width="17.140625" style="915" customWidth="1"/>
    <col min="2564" max="2564" width="47.85546875" style="915" customWidth="1"/>
    <col min="2565" max="2565" width="5.5703125" style="915" customWidth="1"/>
    <col min="2566" max="2566" width="6" style="915" customWidth="1"/>
    <col min="2567" max="2567" width="5.42578125" style="915" customWidth="1"/>
    <col min="2568" max="2568" width="5.7109375" style="915" customWidth="1"/>
    <col min="2569" max="2569" width="6.42578125" style="915" customWidth="1"/>
    <col min="2570" max="2571" width="6.7109375" style="915" customWidth="1"/>
    <col min="2572" max="2572" width="8.140625" style="915" customWidth="1"/>
    <col min="2573" max="2573" width="6.28515625" style="915" customWidth="1"/>
    <col min="2574" max="2574" width="6.140625" style="915" customWidth="1"/>
    <col min="2575" max="2575" width="6.28515625" style="915" customWidth="1"/>
    <col min="2576" max="2576" width="7.85546875" style="915" customWidth="1"/>
    <col min="2577" max="2577" width="7.28515625" style="915" customWidth="1"/>
    <col min="2578" max="2578" width="7.7109375" style="915" customWidth="1"/>
    <col min="2579" max="2579" width="5.7109375" style="915" customWidth="1"/>
    <col min="2580" max="2580" width="5.140625" style="915" customWidth="1"/>
    <col min="2581" max="2581" width="5.85546875" style="915" customWidth="1"/>
    <col min="2582" max="2582" width="5.5703125" style="915" customWidth="1"/>
    <col min="2583" max="2584" width="6.42578125" style="915" customWidth="1"/>
    <col min="2585" max="2585" width="6.85546875" style="915" customWidth="1"/>
    <col min="2586" max="2586" width="4.85546875" style="915" customWidth="1"/>
    <col min="2587" max="2816" width="8.85546875" style="915"/>
    <col min="2817" max="2817" width="5.140625" style="915" customWidth="1"/>
    <col min="2818" max="2818" width="0" style="915" hidden="1" customWidth="1"/>
    <col min="2819" max="2819" width="17.140625" style="915" customWidth="1"/>
    <col min="2820" max="2820" width="47.85546875" style="915" customWidth="1"/>
    <col min="2821" max="2821" width="5.5703125" style="915" customWidth="1"/>
    <col min="2822" max="2822" width="6" style="915" customWidth="1"/>
    <col min="2823" max="2823" width="5.42578125" style="915" customWidth="1"/>
    <col min="2824" max="2824" width="5.7109375" style="915" customWidth="1"/>
    <col min="2825" max="2825" width="6.42578125" style="915" customWidth="1"/>
    <col min="2826" max="2827" width="6.7109375" style="915" customWidth="1"/>
    <col min="2828" max="2828" width="8.140625" style="915" customWidth="1"/>
    <col min="2829" max="2829" width="6.28515625" style="915" customWidth="1"/>
    <col min="2830" max="2830" width="6.140625" style="915" customWidth="1"/>
    <col min="2831" max="2831" width="6.28515625" style="915" customWidth="1"/>
    <col min="2832" max="2832" width="7.85546875" style="915" customWidth="1"/>
    <col min="2833" max="2833" width="7.28515625" style="915" customWidth="1"/>
    <col min="2834" max="2834" width="7.7109375" style="915" customWidth="1"/>
    <col min="2835" max="2835" width="5.7109375" style="915" customWidth="1"/>
    <col min="2836" max="2836" width="5.140625" style="915" customWidth="1"/>
    <col min="2837" max="2837" width="5.85546875" style="915" customWidth="1"/>
    <col min="2838" max="2838" width="5.5703125" style="915" customWidth="1"/>
    <col min="2839" max="2840" width="6.42578125" style="915" customWidth="1"/>
    <col min="2841" max="2841" width="6.85546875" style="915" customWidth="1"/>
    <col min="2842" max="2842" width="4.85546875" style="915" customWidth="1"/>
    <col min="2843" max="3072" width="8.85546875" style="915"/>
    <col min="3073" max="3073" width="5.140625" style="915" customWidth="1"/>
    <col min="3074" max="3074" width="0" style="915" hidden="1" customWidth="1"/>
    <col min="3075" max="3075" width="17.140625" style="915" customWidth="1"/>
    <col min="3076" max="3076" width="47.85546875" style="915" customWidth="1"/>
    <col min="3077" max="3077" width="5.5703125" style="915" customWidth="1"/>
    <col min="3078" max="3078" width="6" style="915" customWidth="1"/>
    <col min="3079" max="3079" width="5.42578125" style="915" customWidth="1"/>
    <col min="3080" max="3080" width="5.7109375" style="915" customWidth="1"/>
    <col min="3081" max="3081" width="6.42578125" style="915" customWidth="1"/>
    <col min="3082" max="3083" width="6.7109375" style="915" customWidth="1"/>
    <col min="3084" max="3084" width="8.140625" style="915" customWidth="1"/>
    <col min="3085" max="3085" width="6.28515625" style="915" customWidth="1"/>
    <col min="3086" max="3086" width="6.140625" style="915" customWidth="1"/>
    <col min="3087" max="3087" width="6.28515625" style="915" customWidth="1"/>
    <col min="3088" max="3088" width="7.85546875" style="915" customWidth="1"/>
    <col min="3089" max="3089" width="7.28515625" style="915" customWidth="1"/>
    <col min="3090" max="3090" width="7.7109375" style="915" customWidth="1"/>
    <col min="3091" max="3091" width="5.7109375" style="915" customWidth="1"/>
    <col min="3092" max="3092" width="5.140625" style="915" customWidth="1"/>
    <col min="3093" max="3093" width="5.85546875" style="915" customWidth="1"/>
    <col min="3094" max="3094" width="5.5703125" style="915" customWidth="1"/>
    <col min="3095" max="3096" width="6.42578125" style="915" customWidth="1"/>
    <col min="3097" max="3097" width="6.85546875" style="915" customWidth="1"/>
    <col min="3098" max="3098" width="4.85546875" style="915" customWidth="1"/>
    <col min="3099" max="3328" width="8.85546875" style="915"/>
    <col min="3329" max="3329" width="5.140625" style="915" customWidth="1"/>
    <col min="3330" max="3330" width="0" style="915" hidden="1" customWidth="1"/>
    <col min="3331" max="3331" width="17.140625" style="915" customWidth="1"/>
    <col min="3332" max="3332" width="47.85546875" style="915" customWidth="1"/>
    <col min="3333" max="3333" width="5.5703125" style="915" customWidth="1"/>
    <col min="3334" max="3334" width="6" style="915" customWidth="1"/>
    <col min="3335" max="3335" width="5.42578125" style="915" customWidth="1"/>
    <col min="3336" max="3336" width="5.7109375" style="915" customWidth="1"/>
    <col min="3337" max="3337" width="6.42578125" style="915" customWidth="1"/>
    <col min="3338" max="3339" width="6.7109375" style="915" customWidth="1"/>
    <col min="3340" max="3340" width="8.140625" style="915" customWidth="1"/>
    <col min="3341" max="3341" width="6.28515625" style="915" customWidth="1"/>
    <col min="3342" max="3342" width="6.140625" style="915" customWidth="1"/>
    <col min="3343" max="3343" width="6.28515625" style="915" customWidth="1"/>
    <col min="3344" max="3344" width="7.85546875" style="915" customWidth="1"/>
    <col min="3345" max="3345" width="7.28515625" style="915" customWidth="1"/>
    <col min="3346" max="3346" width="7.7109375" style="915" customWidth="1"/>
    <col min="3347" max="3347" width="5.7109375" style="915" customWidth="1"/>
    <col min="3348" max="3348" width="5.140625" style="915" customWidth="1"/>
    <col min="3349" max="3349" width="5.85546875" style="915" customWidth="1"/>
    <col min="3350" max="3350" width="5.5703125" style="915" customWidth="1"/>
    <col min="3351" max="3352" width="6.42578125" style="915" customWidth="1"/>
    <col min="3353" max="3353" width="6.85546875" style="915" customWidth="1"/>
    <col min="3354" max="3354" width="4.85546875" style="915" customWidth="1"/>
    <col min="3355" max="3584" width="8.85546875" style="915"/>
    <col min="3585" max="3585" width="5.140625" style="915" customWidth="1"/>
    <col min="3586" max="3586" width="0" style="915" hidden="1" customWidth="1"/>
    <col min="3587" max="3587" width="17.140625" style="915" customWidth="1"/>
    <col min="3588" max="3588" width="47.85546875" style="915" customWidth="1"/>
    <col min="3589" max="3589" width="5.5703125" style="915" customWidth="1"/>
    <col min="3590" max="3590" width="6" style="915" customWidth="1"/>
    <col min="3591" max="3591" width="5.42578125" style="915" customWidth="1"/>
    <col min="3592" max="3592" width="5.7109375" style="915" customWidth="1"/>
    <col min="3593" max="3593" width="6.42578125" style="915" customWidth="1"/>
    <col min="3594" max="3595" width="6.7109375" style="915" customWidth="1"/>
    <col min="3596" max="3596" width="8.140625" style="915" customWidth="1"/>
    <col min="3597" max="3597" width="6.28515625" style="915" customWidth="1"/>
    <col min="3598" max="3598" width="6.140625" style="915" customWidth="1"/>
    <col min="3599" max="3599" width="6.28515625" style="915" customWidth="1"/>
    <col min="3600" max="3600" width="7.85546875" style="915" customWidth="1"/>
    <col min="3601" max="3601" width="7.28515625" style="915" customWidth="1"/>
    <col min="3602" max="3602" width="7.7109375" style="915" customWidth="1"/>
    <col min="3603" max="3603" width="5.7109375" style="915" customWidth="1"/>
    <col min="3604" max="3604" width="5.140625" style="915" customWidth="1"/>
    <col min="3605" max="3605" width="5.85546875" style="915" customWidth="1"/>
    <col min="3606" max="3606" width="5.5703125" style="915" customWidth="1"/>
    <col min="3607" max="3608" width="6.42578125" style="915" customWidth="1"/>
    <col min="3609" max="3609" width="6.85546875" style="915" customWidth="1"/>
    <col min="3610" max="3610" width="4.85546875" style="915" customWidth="1"/>
    <col min="3611" max="3840" width="8.85546875" style="915"/>
    <col min="3841" max="3841" width="5.140625" style="915" customWidth="1"/>
    <col min="3842" max="3842" width="0" style="915" hidden="1" customWidth="1"/>
    <col min="3843" max="3843" width="17.140625" style="915" customWidth="1"/>
    <col min="3844" max="3844" width="47.85546875" style="915" customWidth="1"/>
    <col min="3845" max="3845" width="5.5703125" style="915" customWidth="1"/>
    <col min="3846" max="3846" width="6" style="915" customWidth="1"/>
    <col min="3847" max="3847" width="5.42578125" style="915" customWidth="1"/>
    <col min="3848" max="3848" width="5.7109375" style="915" customWidth="1"/>
    <col min="3849" max="3849" width="6.42578125" style="915" customWidth="1"/>
    <col min="3850" max="3851" width="6.7109375" style="915" customWidth="1"/>
    <col min="3852" max="3852" width="8.140625" style="915" customWidth="1"/>
    <col min="3853" max="3853" width="6.28515625" style="915" customWidth="1"/>
    <col min="3854" max="3854" width="6.140625" style="915" customWidth="1"/>
    <col min="3855" max="3855" width="6.28515625" style="915" customWidth="1"/>
    <col min="3856" max="3856" width="7.85546875" style="915" customWidth="1"/>
    <col min="3857" max="3857" width="7.28515625" style="915" customWidth="1"/>
    <col min="3858" max="3858" width="7.7109375" style="915" customWidth="1"/>
    <col min="3859" max="3859" width="5.7109375" style="915" customWidth="1"/>
    <col min="3860" max="3860" width="5.140625" style="915" customWidth="1"/>
    <col min="3861" max="3861" width="5.85546875" style="915" customWidth="1"/>
    <col min="3862" max="3862" width="5.5703125" style="915" customWidth="1"/>
    <col min="3863" max="3864" width="6.42578125" style="915" customWidth="1"/>
    <col min="3865" max="3865" width="6.85546875" style="915" customWidth="1"/>
    <col min="3866" max="3866" width="4.85546875" style="915" customWidth="1"/>
    <col min="3867" max="4096" width="8.85546875" style="915"/>
    <col min="4097" max="4097" width="5.140625" style="915" customWidth="1"/>
    <col min="4098" max="4098" width="0" style="915" hidden="1" customWidth="1"/>
    <col min="4099" max="4099" width="17.140625" style="915" customWidth="1"/>
    <col min="4100" max="4100" width="47.85546875" style="915" customWidth="1"/>
    <col min="4101" max="4101" width="5.5703125" style="915" customWidth="1"/>
    <col min="4102" max="4102" width="6" style="915" customWidth="1"/>
    <col min="4103" max="4103" width="5.42578125" style="915" customWidth="1"/>
    <col min="4104" max="4104" width="5.7109375" style="915" customWidth="1"/>
    <col min="4105" max="4105" width="6.42578125" style="915" customWidth="1"/>
    <col min="4106" max="4107" width="6.7109375" style="915" customWidth="1"/>
    <col min="4108" max="4108" width="8.140625" style="915" customWidth="1"/>
    <col min="4109" max="4109" width="6.28515625" style="915" customWidth="1"/>
    <col min="4110" max="4110" width="6.140625" style="915" customWidth="1"/>
    <col min="4111" max="4111" width="6.28515625" style="915" customWidth="1"/>
    <col min="4112" max="4112" width="7.85546875" style="915" customWidth="1"/>
    <col min="4113" max="4113" width="7.28515625" style="915" customWidth="1"/>
    <col min="4114" max="4114" width="7.7109375" style="915" customWidth="1"/>
    <col min="4115" max="4115" width="5.7109375" style="915" customWidth="1"/>
    <col min="4116" max="4116" width="5.140625" style="915" customWidth="1"/>
    <col min="4117" max="4117" width="5.85546875" style="915" customWidth="1"/>
    <col min="4118" max="4118" width="5.5703125" style="915" customWidth="1"/>
    <col min="4119" max="4120" width="6.42578125" style="915" customWidth="1"/>
    <col min="4121" max="4121" width="6.85546875" style="915" customWidth="1"/>
    <col min="4122" max="4122" width="4.85546875" style="915" customWidth="1"/>
    <col min="4123" max="4352" width="8.85546875" style="915"/>
    <col min="4353" max="4353" width="5.140625" style="915" customWidth="1"/>
    <col min="4354" max="4354" width="0" style="915" hidden="1" customWidth="1"/>
    <col min="4355" max="4355" width="17.140625" style="915" customWidth="1"/>
    <col min="4356" max="4356" width="47.85546875" style="915" customWidth="1"/>
    <col min="4357" max="4357" width="5.5703125" style="915" customWidth="1"/>
    <col min="4358" max="4358" width="6" style="915" customWidth="1"/>
    <col min="4359" max="4359" width="5.42578125" style="915" customWidth="1"/>
    <col min="4360" max="4360" width="5.7109375" style="915" customWidth="1"/>
    <col min="4361" max="4361" width="6.42578125" style="915" customWidth="1"/>
    <col min="4362" max="4363" width="6.7109375" style="915" customWidth="1"/>
    <col min="4364" max="4364" width="8.140625" style="915" customWidth="1"/>
    <col min="4365" max="4365" width="6.28515625" style="915" customWidth="1"/>
    <col min="4366" max="4366" width="6.140625" style="915" customWidth="1"/>
    <col min="4367" max="4367" width="6.28515625" style="915" customWidth="1"/>
    <col min="4368" max="4368" width="7.85546875" style="915" customWidth="1"/>
    <col min="4369" max="4369" width="7.28515625" style="915" customWidth="1"/>
    <col min="4370" max="4370" width="7.7109375" style="915" customWidth="1"/>
    <col min="4371" max="4371" width="5.7109375" style="915" customWidth="1"/>
    <col min="4372" max="4372" width="5.140625" style="915" customWidth="1"/>
    <col min="4373" max="4373" width="5.85546875" style="915" customWidth="1"/>
    <col min="4374" max="4374" width="5.5703125" style="915" customWidth="1"/>
    <col min="4375" max="4376" width="6.42578125" style="915" customWidth="1"/>
    <col min="4377" max="4377" width="6.85546875" style="915" customWidth="1"/>
    <col min="4378" max="4378" width="4.85546875" style="915" customWidth="1"/>
    <col min="4379" max="4608" width="8.85546875" style="915"/>
    <col min="4609" max="4609" width="5.140625" style="915" customWidth="1"/>
    <col min="4610" max="4610" width="0" style="915" hidden="1" customWidth="1"/>
    <col min="4611" max="4611" width="17.140625" style="915" customWidth="1"/>
    <col min="4612" max="4612" width="47.85546875" style="915" customWidth="1"/>
    <col min="4613" max="4613" width="5.5703125" style="915" customWidth="1"/>
    <col min="4614" max="4614" width="6" style="915" customWidth="1"/>
    <col min="4615" max="4615" width="5.42578125" style="915" customWidth="1"/>
    <col min="4616" max="4616" width="5.7109375" style="915" customWidth="1"/>
    <col min="4617" max="4617" width="6.42578125" style="915" customWidth="1"/>
    <col min="4618" max="4619" width="6.7109375" style="915" customWidth="1"/>
    <col min="4620" max="4620" width="8.140625" style="915" customWidth="1"/>
    <col min="4621" max="4621" width="6.28515625" style="915" customWidth="1"/>
    <col min="4622" max="4622" width="6.140625" style="915" customWidth="1"/>
    <col min="4623" max="4623" width="6.28515625" style="915" customWidth="1"/>
    <col min="4624" max="4624" width="7.85546875" style="915" customWidth="1"/>
    <col min="4625" max="4625" width="7.28515625" style="915" customWidth="1"/>
    <col min="4626" max="4626" width="7.7109375" style="915" customWidth="1"/>
    <col min="4627" max="4627" width="5.7109375" style="915" customWidth="1"/>
    <col min="4628" max="4628" width="5.140625" style="915" customWidth="1"/>
    <col min="4629" max="4629" width="5.85546875" style="915" customWidth="1"/>
    <col min="4630" max="4630" width="5.5703125" style="915" customWidth="1"/>
    <col min="4631" max="4632" width="6.42578125" style="915" customWidth="1"/>
    <col min="4633" max="4633" width="6.85546875" style="915" customWidth="1"/>
    <col min="4634" max="4634" width="4.85546875" style="915" customWidth="1"/>
    <col min="4635" max="4864" width="8.85546875" style="915"/>
    <col min="4865" max="4865" width="5.140625" style="915" customWidth="1"/>
    <col min="4866" max="4866" width="0" style="915" hidden="1" customWidth="1"/>
    <col min="4867" max="4867" width="17.140625" style="915" customWidth="1"/>
    <col min="4868" max="4868" width="47.85546875" style="915" customWidth="1"/>
    <col min="4869" max="4869" width="5.5703125" style="915" customWidth="1"/>
    <col min="4870" max="4870" width="6" style="915" customWidth="1"/>
    <col min="4871" max="4871" width="5.42578125" style="915" customWidth="1"/>
    <col min="4872" max="4872" width="5.7109375" style="915" customWidth="1"/>
    <col min="4873" max="4873" width="6.42578125" style="915" customWidth="1"/>
    <col min="4874" max="4875" width="6.7109375" style="915" customWidth="1"/>
    <col min="4876" max="4876" width="8.140625" style="915" customWidth="1"/>
    <col min="4877" max="4877" width="6.28515625" style="915" customWidth="1"/>
    <col min="4878" max="4878" width="6.140625" style="915" customWidth="1"/>
    <col min="4879" max="4879" width="6.28515625" style="915" customWidth="1"/>
    <col min="4880" max="4880" width="7.85546875" style="915" customWidth="1"/>
    <col min="4881" max="4881" width="7.28515625" style="915" customWidth="1"/>
    <col min="4882" max="4882" width="7.7109375" style="915" customWidth="1"/>
    <col min="4883" max="4883" width="5.7109375" style="915" customWidth="1"/>
    <col min="4884" max="4884" width="5.140625" style="915" customWidth="1"/>
    <col min="4885" max="4885" width="5.85546875" style="915" customWidth="1"/>
    <col min="4886" max="4886" width="5.5703125" style="915" customWidth="1"/>
    <col min="4887" max="4888" width="6.42578125" style="915" customWidth="1"/>
    <col min="4889" max="4889" width="6.85546875" style="915" customWidth="1"/>
    <col min="4890" max="4890" width="4.85546875" style="915" customWidth="1"/>
    <col min="4891" max="5120" width="8.85546875" style="915"/>
    <col min="5121" max="5121" width="5.140625" style="915" customWidth="1"/>
    <col min="5122" max="5122" width="0" style="915" hidden="1" customWidth="1"/>
    <col min="5123" max="5123" width="17.140625" style="915" customWidth="1"/>
    <col min="5124" max="5124" width="47.85546875" style="915" customWidth="1"/>
    <col min="5125" max="5125" width="5.5703125" style="915" customWidth="1"/>
    <col min="5126" max="5126" width="6" style="915" customWidth="1"/>
    <col min="5127" max="5127" width="5.42578125" style="915" customWidth="1"/>
    <col min="5128" max="5128" width="5.7109375" style="915" customWidth="1"/>
    <col min="5129" max="5129" width="6.42578125" style="915" customWidth="1"/>
    <col min="5130" max="5131" width="6.7109375" style="915" customWidth="1"/>
    <col min="5132" max="5132" width="8.140625" style="915" customWidth="1"/>
    <col min="5133" max="5133" width="6.28515625" style="915" customWidth="1"/>
    <col min="5134" max="5134" width="6.140625" style="915" customWidth="1"/>
    <col min="5135" max="5135" width="6.28515625" style="915" customWidth="1"/>
    <col min="5136" max="5136" width="7.85546875" style="915" customWidth="1"/>
    <col min="5137" max="5137" width="7.28515625" style="915" customWidth="1"/>
    <col min="5138" max="5138" width="7.7109375" style="915" customWidth="1"/>
    <col min="5139" max="5139" width="5.7109375" style="915" customWidth="1"/>
    <col min="5140" max="5140" width="5.140625" style="915" customWidth="1"/>
    <col min="5141" max="5141" width="5.85546875" style="915" customWidth="1"/>
    <col min="5142" max="5142" width="5.5703125" style="915" customWidth="1"/>
    <col min="5143" max="5144" width="6.42578125" style="915" customWidth="1"/>
    <col min="5145" max="5145" width="6.85546875" style="915" customWidth="1"/>
    <col min="5146" max="5146" width="4.85546875" style="915" customWidth="1"/>
    <col min="5147" max="5376" width="8.85546875" style="915"/>
    <col min="5377" max="5377" width="5.140625" style="915" customWidth="1"/>
    <col min="5378" max="5378" width="0" style="915" hidden="1" customWidth="1"/>
    <col min="5379" max="5379" width="17.140625" style="915" customWidth="1"/>
    <col min="5380" max="5380" width="47.85546875" style="915" customWidth="1"/>
    <col min="5381" max="5381" width="5.5703125" style="915" customWidth="1"/>
    <col min="5382" max="5382" width="6" style="915" customWidth="1"/>
    <col min="5383" max="5383" width="5.42578125" style="915" customWidth="1"/>
    <col min="5384" max="5384" width="5.7109375" style="915" customWidth="1"/>
    <col min="5385" max="5385" width="6.42578125" style="915" customWidth="1"/>
    <col min="5386" max="5387" width="6.7109375" style="915" customWidth="1"/>
    <col min="5388" max="5388" width="8.140625" style="915" customWidth="1"/>
    <col min="5389" max="5389" width="6.28515625" style="915" customWidth="1"/>
    <col min="5390" max="5390" width="6.140625" style="915" customWidth="1"/>
    <col min="5391" max="5391" width="6.28515625" style="915" customWidth="1"/>
    <col min="5392" max="5392" width="7.85546875" style="915" customWidth="1"/>
    <col min="5393" max="5393" width="7.28515625" style="915" customWidth="1"/>
    <col min="5394" max="5394" width="7.7109375" style="915" customWidth="1"/>
    <col min="5395" max="5395" width="5.7109375" style="915" customWidth="1"/>
    <col min="5396" max="5396" width="5.140625" style="915" customWidth="1"/>
    <col min="5397" max="5397" width="5.85546875" style="915" customWidth="1"/>
    <col min="5398" max="5398" width="5.5703125" style="915" customWidth="1"/>
    <col min="5399" max="5400" width="6.42578125" style="915" customWidth="1"/>
    <col min="5401" max="5401" width="6.85546875" style="915" customWidth="1"/>
    <col min="5402" max="5402" width="4.85546875" style="915" customWidth="1"/>
    <col min="5403" max="5632" width="8.85546875" style="915"/>
    <col min="5633" max="5633" width="5.140625" style="915" customWidth="1"/>
    <col min="5634" max="5634" width="0" style="915" hidden="1" customWidth="1"/>
    <col min="5635" max="5635" width="17.140625" style="915" customWidth="1"/>
    <col min="5636" max="5636" width="47.85546875" style="915" customWidth="1"/>
    <col min="5637" max="5637" width="5.5703125" style="915" customWidth="1"/>
    <col min="5638" max="5638" width="6" style="915" customWidth="1"/>
    <col min="5639" max="5639" width="5.42578125" style="915" customWidth="1"/>
    <col min="5640" max="5640" width="5.7109375" style="915" customWidth="1"/>
    <col min="5641" max="5641" width="6.42578125" style="915" customWidth="1"/>
    <col min="5642" max="5643" width="6.7109375" style="915" customWidth="1"/>
    <col min="5644" max="5644" width="8.140625" style="915" customWidth="1"/>
    <col min="5645" max="5645" width="6.28515625" style="915" customWidth="1"/>
    <col min="5646" max="5646" width="6.140625" style="915" customWidth="1"/>
    <col min="5647" max="5647" width="6.28515625" style="915" customWidth="1"/>
    <col min="5648" max="5648" width="7.85546875" style="915" customWidth="1"/>
    <col min="5649" max="5649" width="7.28515625" style="915" customWidth="1"/>
    <col min="5650" max="5650" width="7.7109375" style="915" customWidth="1"/>
    <col min="5651" max="5651" width="5.7109375" style="915" customWidth="1"/>
    <col min="5652" max="5652" width="5.140625" style="915" customWidth="1"/>
    <col min="5653" max="5653" width="5.85546875" style="915" customWidth="1"/>
    <col min="5654" max="5654" width="5.5703125" style="915" customWidth="1"/>
    <col min="5655" max="5656" width="6.42578125" style="915" customWidth="1"/>
    <col min="5657" max="5657" width="6.85546875" style="915" customWidth="1"/>
    <col min="5658" max="5658" width="4.85546875" style="915" customWidth="1"/>
    <col min="5659" max="5888" width="8.85546875" style="915"/>
    <col min="5889" max="5889" width="5.140625" style="915" customWidth="1"/>
    <col min="5890" max="5890" width="0" style="915" hidden="1" customWidth="1"/>
    <col min="5891" max="5891" width="17.140625" style="915" customWidth="1"/>
    <col min="5892" max="5892" width="47.85546875" style="915" customWidth="1"/>
    <col min="5893" max="5893" width="5.5703125" style="915" customWidth="1"/>
    <col min="5894" max="5894" width="6" style="915" customWidth="1"/>
    <col min="5895" max="5895" width="5.42578125" style="915" customWidth="1"/>
    <col min="5896" max="5896" width="5.7109375" style="915" customWidth="1"/>
    <col min="5897" max="5897" width="6.42578125" style="915" customWidth="1"/>
    <col min="5898" max="5899" width="6.7109375" style="915" customWidth="1"/>
    <col min="5900" max="5900" width="8.140625" style="915" customWidth="1"/>
    <col min="5901" max="5901" width="6.28515625" style="915" customWidth="1"/>
    <col min="5902" max="5902" width="6.140625" style="915" customWidth="1"/>
    <col min="5903" max="5903" width="6.28515625" style="915" customWidth="1"/>
    <col min="5904" max="5904" width="7.85546875" style="915" customWidth="1"/>
    <col min="5905" max="5905" width="7.28515625" style="915" customWidth="1"/>
    <col min="5906" max="5906" width="7.7109375" style="915" customWidth="1"/>
    <col min="5907" max="5907" width="5.7109375" style="915" customWidth="1"/>
    <col min="5908" max="5908" width="5.140625" style="915" customWidth="1"/>
    <col min="5909" max="5909" width="5.85546875" style="915" customWidth="1"/>
    <col min="5910" max="5910" width="5.5703125" style="915" customWidth="1"/>
    <col min="5911" max="5912" width="6.42578125" style="915" customWidth="1"/>
    <col min="5913" max="5913" width="6.85546875" style="915" customWidth="1"/>
    <col min="5914" max="5914" width="4.85546875" style="915" customWidth="1"/>
    <col min="5915" max="6144" width="8.85546875" style="915"/>
    <col min="6145" max="6145" width="5.140625" style="915" customWidth="1"/>
    <col min="6146" max="6146" width="0" style="915" hidden="1" customWidth="1"/>
    <col min="6147" max="6147" width="17.140625" style="915" customWidth="1"/>
    <col min="6148" max="6148" width="47.85546875" style="915" customWidth="1"/>
    <col min="6149" max="6149" width="5.5703125" style="915" customWidth="1"/>
    <col min="6150" max="6150" width="6" style="915" customWidth="1"/>
    <col min="6151" max="6151" width="5.42578125" style="915" customWidth="1"/>
    <col min="6152" max="6152" width="5.7109375" style="915" customWidth="1"/>
    <col min="6153" max="6153" width="6.42578125" style="915" customWidth="1"/>
    <col min="6154" max="6155" width="6.7109375" style="915" customWidth="1"/>
    <col min="6156" max="6156" width="8.140625" style="915" customWidth="1"/>
    <col min="6157" max="6157" width="6.28515625" style="915" customWidth="1"/>
    <col min="6158" max="6158" width="6.140625" style="915" customWidth="1"/>
    <col min="6159" max="6159" width="6.28515625" style="915" customWidth="1"/>
    <col min="6160" max="6160" width="7.85546875" style="915" customWidth="1"/>
    <col min="6161" max="6161" width="7.28515625" style="915" customWidth="1"/>
    <col min="6162" max="6162" width="7.7109375" style="915" customWidth="1"/>
    <col min="6163" max="6163" width="5.7109375" style="915" customWidth="1"/>
    <col min="6164" max="6164" width="5.140625" style="915" customWidth="1"/>
    <col min="6165" max="6165" width="5.85546875" style="915" customWidth="1"/>
    <col min="6166" max="6166" width="5.5703125" style="915" customWidth="1"/>
    <col min="6167" max="6168" width="6.42578125" style="915" customWidth="1"/>
    <col min="6169" max="6169" width="6.85546875" style="915" customWidth="1"/>
    <col min="6170" max="6170" width="4.85546875" style="915" customWidth="1"/>
    <col min="6171" max="6400" width="8.85546875" style="915"/>
    <col min="6401" max="6401" width="5.140625" style="915" customWidth="1"/>
    <col min="6402" max="6402" width="0" style="915" hidden="1" customWidth="1"/>
    <col min="6403" max="6403" width="17.140625" style="915" customWidth="1"/>
    <col min="6404" max="6404" width="47.85546875" style="915" customWidth="1"/>
    <col min="6405" max="6405" width="5.5703125" style="915" customWidth="1"/>
    <col min="6406" max="6406" width="6" style="915" customWidth="1"/>
    <col min="6407" max="6407" width="5.42578125" style="915" customWidth="1"/>
    <col min="6408" max="6408" width="5.7109375" style="915" customWidth="1"/>
    <col min="6409" max="6409" width="6.42578125" style="915" customWidth="1"/>
    <col min="6410" max="6411" width="6.7109375" style="915" customWidth="1"/>
    <col min="6412" max="6412" width="8.140625" style="915" customWidth="1"/>
    <col min="6413" max="6413" width="6.28515625" style="915" customWidth="1"/>
    <col min="6414" max="6414" width="6.140625" style="915" customWidth="1"/>
    <col min="6415" max="6415" width="6.28515625" style="915" customWidth="1"/>
    <col min="6416" max="6416" width="7.85546875" style="915" customWidth="1"/>
    <col min="6417" max="6417" width="7.28515625" style="915" customWidth="1"/>
    <col min="6418" max="6418" width="7.7109375" style="915" customWidth="1"/>
    <col min="6419" max="6419" width="5.7109375" style="915" customWidth="1"/>
    <col min="6420" max="6420" width="5.140625" style="915" customWidth="1"/>
    <col min="6421" max="6421" width="5.85546875" style="915" customWidth="1"/>
    <col min="6422" max="6422" width="5.5703125" style="915" customWidth="1"/>
    <col min="6423" max="6424" width="6.42578125" style="915" customWidth="1"/>
    <col min="6425" max="6425" width="6.85546875" style="915" customWidth="1"/>
    <col min="6426" max="6426" width="4.85546875" style="915" customWidth="1"/>
    <col min="6427" max="6656" width="8.85546875" style="915"/>
    <col min="6657" max="6657" width="5.140625" style="915" customWidth="1"/>
    <col min="6658" max="6658" width="0" style="915" hidden="1" customWidth="1"/>
    <col min="6659" max="6659" width="17.140625" style="915" customWidth="1"/>
    <col min="6660" max="6660" width="47.85546875" style="915" customWidth="1"/>
    <col min="6661" max="6661" width="5.5703125" style="915" customWidth="1"/>
    <col min="6662" max="6662" width="6" style="915" customWidth="1"/>
    <col min="6663" max="6663" width="5.42578125" style="915" customWidth="1"/>
    <col min="6664" max="6664" width="5.7109375" style="915" customWidth="1"/>
    <col min="6665" max="6665" width="6.42578125" style="915" customWidth="1"/>
    <col min="6666" max="6667" width="6.7109375" style="915" customWidth="1"/>
    <col min="6668" max="6668" width="8.140625" style="915" customWidth="1"/>
    <col min="6669" max="6669" width="6.28515625" style="915" customWidth="1"/>
    <col min="6670" max="6670" width="6.140625" style="915" customWidth="1"/>
    <col min="6671" max="6671" width="6.28515625" style="915" customWidth="1"/>
    <col min="6672" max="6672" width="7.85546875" style="915" customWidth="1"/>
    <col min="6673" max="6673" width="7.28515625" style="915" customWidth="1"/>
    <col min="6674" max="6674" width="7.7109375" style="915" customWidth="1"/>
    <col min="6675" max="6675" width="5.7109375" style="915" customWidth="1"/>
    <col min="6676" max="6676" width="5.140625" style="915" customWidth="1"/>
    <col min="6677" max="6677" width="5.85546875" style="915" customWidth="1"/>
    <col min="6678" max="6678" width="5.5703125" style="915" customWidth="1"/>
    <col min="6679" max="6680" width="6.42578125" style="915" customWidth="1"/>
    <col min="6681" max="6681" width="6.85546875" style="915" customWidth="1"/>
    <col min="6682" max="6682" width="4.85546875" style="915" customWidth="1"/>
    <col min="6683" max="6912" width="8.85546875" style="915"/>
    <col min="6913" max="6913" width="5.140625" style="915" customWidth="1"/>
    <col min="6914" max="6914" width="0" style="915" hidden="1" customWidth="1"/>
    <col min="6915" max="6915" width="17.140625" style="915" customWidth="1"/>
    <col min="6916" max="6916" width="47.85546875" style="915" customWidth="1"/>
    <col min="6917" max="6917" width="5.5703125" style="915" customWidth="1"/>
    <col min="6918" max="6918" width="6" style="915" customWidth="1"/>
    <col min="6919" max="6919" width="5.42578125" style="915" customWidth="1"/>
    <col min="6920" max="6920" width="5.7109375" style="915" customWidth="1"/>
    <col min="6921" max="6921" width="6.42578125" style="915" customWidth="1"/>
    <col min="6922" max="6923" width="6.7109375" style="915" customWidth="1"/>
    <col min="6924" max="6924" width="8.140625" style="915" customWidth="1"/>
    <col min="6925" max="6925" width="6.28515625" style="915" customWidth="1"/>
    <col min="6926" max="6926" width="6.140625" style="915" customWidth="1"/>
    <col min="6927" max="6927" width="6.28515625" style="915" customWidth="1"/>
    <col min="6928" max="6928" width="7.85546875" style="915" customWidth="1"/>
    <col min="6929" max="6929" width="7.28515625" style="915" customWidth="1"/>
    <col min="6930" max="6930" width="7.7109375" style="915" customWidth="1"/>
    <col min="6931" max="6931" width="5.7109375" style="915" customWidth="1"/>
    <col min="6932" max="6932" width="5.140625" style="915" customWidth="1"/>
    <col min="6933" max="6933" width="5.85546875" style="915" customWidth="1"/>
    <col min="6934" max="6934" width="5.5703125" style="915" customWidth="1"/>
    <col min="6935" max="6936" width="6.42578125" style="915" customWidth="1"/>
    <col min="6937" max="6937" width="6.85546875" style="915" customWidth="1"/>
    <col min="6938" max="6938" width="4.85546875" style="915" customWidth="1"/>
    <col min="6939" max="7168" width="8.85546875" style="915"/>
    <col min="7169" max="7169" width="5.140625" style="915" customWidth="1"/>
    <col min="7170" max="7170" width="0" style="915" hidden="1" customWidth="1"/>
    <col min="7171" max="7171" width="17.140625" style="915" customWidth="1"/>
    <col min="7172" max="7172" width="47.85546875" style="915" customWidth="1"/>
    <col min="7173" max="7173" width="5.5703125" style="915" customWidth="1"/>
    <col min="7174" max="7174" width="6" style="915" customWidth="1"/>
    <col min="7175" max="7175" width="5.42578125" style="915" customWidth="1"/>
    <col min="7176" max="7176" width="5.7109375" style="915" customWidth="1"/>
    <col min="7177" max="7177" width="6.42578125" style="915" customWidth="1"/>
    <col min="7178" max="7179" width="6.7109375" style="915" customWidth="1"/>
    <col min="7180" max="7180" width="8.140625" style="915" customWidth="1"/>
    <col min="7181" max="7181" width="6.28515625" style="915" customWidth="1"/>
    <col min="7182" max="7182" width="6.140625" style="915" customWidth="1"/>
    <col min="7183" max="7183" width="6.28515625" style="915" customWidth="1"/>
    <col min="7184" max="7184" width="7.85546875" style="915" customWidth="1"/>
    <col min="7185" max="7185" width="7.28515625" style="915" customWidth="1"/>
    <col min="7186" max="7186" width="7.7109375" style="915" customWidth="1"/>
    <col min="7187" max="7187" width="5.7109375" style="915" customWidth="1"/>
    <col min="7188" max="7188" width="5.140625" style="915" customWidth="1"/>
    <col min="7189" max="7189" width="5.85546875" style="915" customWidth="1"/>
    <col min="7190" max="7190" width="5.5703125" style="915" customWidth="1"/>
    <col min="7191" max="7192" width="6.42578125" style="915" customWidth="1"/>
    <col min="7193" max="7193" width="6.85546875" style="915" customWidth="1"/>
    <col min="7194" max="7194" width="4.85546875" style="915" customWidth="1"/>
    <col min="7195" max="7424" width="8.85546875" style="915"/>
    <col min="7425" max="7425" width="5.140625" style="915" customWidth="1"/>
    <col min="7426" max="7426" width="0" style="915" hidden="1" customWidth="1"/>
    <col min="7427" max="7427" width="17.140625" style="915" customWidth="1"/>
    <col min="7428" max="7428" width="47.85546875" style="915" customWidth="1"/>
    <col min="7429" max="7429" width="5.5703125" style="915" customWidth="1"/>
    <col min="7430" max="7430" width="6" style="915" customWidth="1"/>
    <col min="7431" max="7431" width="5.42578125" style="915" customWidth="1"/>
    <col min="7432" max="7432" width="5.7109375" style="915" customWidth="1"/>
    <col min="7433" max="7433" width="6.42578125" style="915" customWidth="1"/>
    <col min="7434" max="7435" width="6.7109375" style="915" customWidth="1"/>
    <col min="7436" max="7436" width="8.140625" style="915" customWidth="1"/>
    <col min="7437" max="7437" width="6.28515625" style="915" customWidth="1"/>
    <col min="7438" max="7438" width="6.140625" style="915" customWidth="1"/>
    <col min="7439" max="7439" width="6.28515625" style="915" customWidth="1"/>
    <col min="7440" max="7440" width="7.85546875" style="915" customWidth="1"/>
    <col min="7441" max="7441" width="7.28515625" style="915" customWidth="1"/>
    <col min="7442" max="7442" width="7.7109375" style="915" customWidth="1"/>
    <col min="7443" max="7443" width="5.7109375" style="915" customWidth="1"/>
    <col min="7444" max="7444" width="5.140625" style="915" customWidth="1"/>
    <col min="7445" max="7445" width="5.85546875" style="915" customWidth="1"/>
    <col min="7446" max="7446" width="5.5703125" style="915" customWidth="1"/>
    <col min="7447" max="7448" width="6.42578125" style="915" customWidth="1"/>
    <col min="7449" max="7449" width="6.85546875" style="915" customWidth="1"/>
    <col min="7450" max="7450" width="4.85546875" style="915" customWidth="1"/>
    <col min="7451" max="7680" width="8.85546875" style="915"/>
    <col min="7681" max="7681" width="5.140625" style="915" customWidth="1"/>
    <col min="7682" max="7682" width="0" style="915" hidden="1" customWidth="1"/>
    <col min="7683" max="7683" width="17.140625" style="915" customWidth="1"/>
    <col min="7684" max="7684" width="47.85546875" style="915" customWidth="1"/>
    <col min="7685" max="7685" width="5.5703125" style="915" customWidth="1"/>
    <col min="7686" max="7686" width="6" style="915" customWidth="1"/>
    <col min="7687" max="7687" width="5.42578125" style="915" customWidth="1"/>
    <col min="7688" max="7688" width="5.7109375" style="915" customWidth="1"/>
    <col min="7689" max="7689" width="6.42578125" style="915" customWidth="1"/>
    <col min="7690" max="7691" width="6.7109375" style="915" customWidth="1"/>
    <col min="7692" max="7692" width="8.140625" style="915" customWidth="1"/>
    <col min="7693" max="7693" width="6.28515625" style="915" customWidth="1"/>
    <col min="7694" max="7694" width="6.140625" style="915" customWidth="1"/>
    <col min="7695" max="7695" width="6.28515625" style="915" customWidth="1"/>
    <col min="7696" max="7696" width="7.85546875" style="915" customWidth="1"/>
    <col min="7697" max="7697" width="7.28515625" style="915" customWidth="1"/>
    <col min="7698" max="7698" width="7.7109375" style="915" customWidth="1"/>
    <col min="7699" max="7699" width="5.7109375" style="915" customWidth="1"/>
    <col min="7700" max="7700" width="5.140625" style="915" customWidth="1"/>
    <col min="7701" max="7701" width="5.85546875" style="915" customWidth="1"/>
    <col min="7702" max="7702" width="5.5703125" style="915" customWidth="1"/>
    <col min="7703" max="7704" width="6.42578125" style="915" customWidth="1"/>
    <col min="7705" max="7705" width="6.85546875" style="915" customWidth="1"/>
    <col min="7706" max="7706" width="4.85546875" style="915" customWidth="1"/>
    <col min="7707" max="7936" width="8.85546875" style="915"/>
    <col min="7937" max="7937" width="5.140625" style="915" customWidth="1"/>
    <col min="7938" max="7938" width="0" style="915" hidden="1" customWidth="1"/>
    <col min="7939" max="7939" width="17.140625" style="915" customWidth="1"/>
    <col min="7940" max="7940" width="47.85546875" style="915" customWidth="1"/>
    <col min="7941" max="7941" width="5.5703125" style="915" customWidth="1"/>
    <col min="7942" max="7942" width="6" style="915" customWidth="1"/>
    <col min="7943" max="7943" width="5.42578125" style="915" customWidth="1"/>
    <col min="7944" max="7944" width="5.7109375" style="915" customWidth="1"/>
    <col min="7945" max="7945" width="6.42578125" style="915" customWidth="1"/>
    <col min="7946" max="7947" width="6.7109375" style="915" customWidth="1"/>
    <col min="7948" max="7948" width="8.140625" style="915" customWidth="1"/>
    <col min="7949" max="7949" width="6.28515625" style="915" customWidth="1"/>
    <col min="7950" max="7950" width="6.140625" style="915" customWidth="1"/>
    <col min="7951" max="7951" width="6.28515625" style="915" customWidth="1"/>
    <col min="7952" max="7952" width="7.85546875" style="915" customWidth="1"/>
    <col min="7953" max="7953" width="7.28515625" style="915" customWidth="1"/>
    <col min="7954" max="7954" width="7.7109375" style="915" customWidth="1"/>
    <col min="7955" max="7955" width="5.7109375" style="915" customWidth="1"/>
    <col min="7956" max="7956" width="5.140625" style="915" customWidth="1"/>
    <col min="7957" max="7957" width="5.85546875" style="915" customWidth="1"/>
    <col min="7958" max="7958" width="5.5703125" style="915" customWidth="1"/>
    <col min="7959" max="7960" width="6.42578125" style="915" customWidth="1"/>
    <col min="7961" max="7961" width="6.85546875" style="915" customWidth="1"/>
    <col min="7962" max="7962" width="4.85546875" style="915" customWidth="1"/>
    <col min="7963" max="8192" width="8.85546875" style="915"/>
    <col min="8193" max="8193" width="5.140625" style="915" customWidth="1"/>
    <col min="8194" max="8194" width="0" style="915" hidden="1" customWidth="1"/>
    <col min="8195" max="8195" width="17.140625" style="915" customWidth="1"/>
    <col min="8196" max="8196" width="47.85546875" style="915" customWidth="1"/>
    <col min="8197" max="8197" width="5.5703125" style="915" customWidth="1"/>
    <col min="8198" max="8198" width="6" style="915" customWidth="1"/>
    <col min="8199" max="8199" width="5.42578125" style="915" customWidth="1"/>
    <col min="8200" max="8200" width="5.7109375" style="915" customWidth="1"/>
    <col min="8201" max="8201" width="6.42578125" style="915" customWidth="1"/>
    <col min="8202" max="8203" width="6.7109375" style="915" customWidth="1"/>
    <col min="8204" max="8204" width="8.140625" style="915" customWidth="1"/>
    <col min="8205" max="8205" width="6.28515625" style="915" customWidth="1"/>
    <col min="8206" max="8206" width="6.140625" style="915" customWidth="1"/>
    <col min="8207" max="8207" width="6.28515625" style="915" customWidth="1"/>
    <col min="8208" max="8208" width="7.85546875" style="915" customWidth="1"/>
    <col min="8209" max="8209" width="7.28515625" style="915" customWidth="1"/>
    <col min="8210" max="8210" width="7.7109375" style="915" customWidth="1"/>
    <col min="8211" max="8211" width="5.7109375" style="915" customWidth="1"/>
    <col min="8212" max="8212" width="5.140625" style="915" customWidth="1"/>
    <col min="8213" max="8213" width="5.85546875" style="915" customWidth="1"/>
    <col min="8214" max="8214" width="5.5703125" style="915" customWidth="1"/>
    <col min="8215" max="8216" width="6.42578125" style="915" customWidth="1"/>
    <col min="8217" max="8217" width="6.85546875" style="915" customWidth="1"/>
    <col min="8218" max="8218" width="4.85546875" style="915" customWidth="1"/>
    <col min="8219" max="8448" width="8.85546875" style="915"/>
    <col min="8449" max="8449" width="5.140625" style="915" customWidth="1"/>
    <col min="8450" max="8450" width="0" style="915" hidden="1" customWidth="1"/>
    <col min="8451" max="8451" width="17.140625" style="915" customWidth="1"/>
    <col min="8452" max="8452" width="47.85546875" style="915" customWidth="1"/>
    <col min="8453" max="8453" width="5.5703125" style="915" customWidth="1"/>
    <col min="8454" max="8454" width="6" style="915" customWidth="1"/>
    <col min="8455" max="8455" width="5.42578125" style="915" customWidth="1"/>
    <col min="8456" max="8456" width="5.7109375" style="915" customWidth="1"/>
    <col min="8457" max="8457" width="6.42578125" style="915" customWidth="1"/>
    <col min="8458" max="8459" width="6.7109375" style="915" customWidth="1"/>
    <col min="8460" max="8460" width="8.140625" style="915" customWidth="1"/>
    <col min="8461" max="8461" width="6.28515625" style="915" customWidth="1"/>
    <col min="8462" max="8462" width="6.140625" style="915" customWidth="1"/>
    <col min="8463" max="8463" width="6.28515625" style="915" customWidth="1"/>
    <col min="8464" max="8464" width="7.85546875" style="915" customWidth="1"/>
    <col min="8465" max="8465" width="7.28515625" style="915" customWidth="1"/>
    <col min="8466" max="8466" width="7.7109375" style="915" customWidth="1"/>
    <col min="8467" max="8467" width="5.7109375" style="915" customWidth="1"/>
    <col min="8468" max="8468" width="5.140625" style="915" customWidth="1"/>
    <col min="8469" max="8469" width="5.85546875" style="915" customWidth="1"/>
    <col min="8470" max="8470" width="5.5703125" style="915" customWidth="1"/>
    <col min="8471" max="8472" width="6.42578125" style="915" customWidth="1"/>
    <col min="8473" max="8473" width="6.85546875" style="915" customWidth="1"/>
    <col min="8474" max="8474" width="4.85546875" style="915" customWidth="1"/>
    <col min="8475" max="8704" width="8.85546875" style="915"/>
    <col min="8705" max="8705" width="5.140625" style="915" customWidth="1"/>
    <col min="8706" max="8706" width="0" style="915" hidden="1" customWidth="1"/>
    <col min="8707" max="8707" width="17.140625" style="915" customWidth="1"/>
    <col min="8708" max="8708" width="47.85546875" style="915" customWidth="1"/>
    <col min="8709" max="8709" width="5.5703125" style="915" customWidth="1"/>
    <col min="8710" max="8710" width="6" style="915" customWidth="1"/>
    <col min="8711" max="8711" width="5.42578125" style="915" customWidth="1"/>
    <col min="8712" max="8712" width="5.7109375" style="915" customWidth="1"/>
    <col min="8713" max="8713" width="6.42578125" style="915" customWidth="1"/>
    <col min="8714" max="8715" width="6.7109375" style="915" customWidth="1"/>
    <col min="8716" max="8716" width="8.140625" style="915" customWidth="1"/>
    <col min="8717" max="8717" width="6.28515625" style="915" customWidth="1"/>
    <col min="8718" max="8718" width="6.140625" style="915" customWidth="1"/>
    <col min="8719" max="8719" width="6.28515625" style="915" customWidth="1"/>
    <col min="8720" max="8720" width="7.85546875" style="915" customWidth="1"/>
    <col min="8721" max="8721" width="7.28515625" style="915" customWidth="1"/>
    <col min="8722" max="8722" width="7.7109375" style="915" customWidth="1"/>
    <col min="8723" max="8723" width="5.7109375" style="915" customWidth="1"/>
    <col min="8724" max="8724" width="5.140625" style="915" customWidth="1"/>
    <col min="8725" max="8725" width="5.85546875" style="915" customWidth="1"/>
    <col min="8726" max="8726" width="5.5703125" style="915" customWidth="1"/>
    <col min="8727" max="8728" width="6.42578125" style="915" customWidth="1"/>
    <col min="8729" max="8729" width="6.85546875" style="915" customWidth="1"/>
    <col min="8730" max="8730" width="4.85546875" style="915" customWidth="1"/>
    <col min="8731" max="8960" width="8.85546875" style="915"/>
    <col min="8961" max="8961" width="5.140625" style="915" customWidth="1"/>
    <col min="8962" max="8962" width="0" style="915" hidden="1" customWidth="1"/>
    <col min="8963" max="8963" width="17.140625" style="915" customWidth="1"/>
    <col min="8964" max="8964" width="47.85546875" style="915" customWidth="1"/>
    <col min="8965" max="8965" width="5.5703125" style="915" customWidth="1"/>
    <col min="8966" max="8966" width="6" style="915" customWidth="1"/>
    <col min="8967" max="8967" width="5.42578125" style="915" customWidth="1"/>
    <col min="8968" max="8968" width="5.7109375" style="915" customWidth="1"/>
    <col min="8969" max="8969" width="6.42578125" style="915" customWidth="1"/>
    <col min="8970" max="8971" width="6.7109375" style="915" customWidth="1"/>
    <col min="8972" max="8972" width="8.140625" style="915" customWidth="1"/>
    <col min="8973" max="8973" width="6.28515625" style="915" customWidth="1"/>
    <col min="8974" max="8974" width="6.140625" style="915" customWidth="1"/>
    <col min="8975" max="8975" width="6.28515625" style="915" customWidth="1"/>
    <col min="8976" max="8976" width="7.85546875" style="915" customWidth="1"/>
    <col min="8977" max="8977" width="7.28515625" style="915" customWidth="1"/>
    <col min="8978" max="8978" width="7.7109375" style="915" customWidth="1"/>
    <col min="8979" max="8979" width="5.7109375" style="915" customWidth="1"/>
    <col min="8980" max="8980" width="5.140625" style="915" customWidth="1"/>
    <col min="8981" max="8981" width="5.85546875" style="915" customWidth="1"/>
    <col min="8982" max="8982" width="5.5703125" style="915" customWidth="1"/>
    <col min="8983" max="8984" width="6.42578125" style="915" customWidth="1"/>
    <col min="8985" max="8985" width="6.85546875" style="915" customWidth="1"/>
    <col min="8986" max="8986" width="4.85546875" style="915" customWidth="1"/>
    <col min="8987" max="9216" width="8.85546875" style="915"/>
    <col min="9217" max="9217" width="5.140625" style="915" customWidth="1"/>
    <col min="9218" max="9218" width="0" style="915" hidden="1" customWidth="1"/>
    <col min="9219" max="9219" width="17.140625" style="915" customWidth="1"/>
    <col min="9220" max="9220" width="47.85546875" style="915" customWidth="1"/>
    <col min="9221" max="9221" width="5.5703125" style="915" customWidth="1"/>
    <col min="9222" max="9222" width="6" style="915" customWidth="1"/>
    <col min="9223" max="9223" width="5.42578125" style="915" customWidth="1"/>
    <col min="9224" max="9224" width="5.7109375" style="915" customWidth="1"/>
    <col min="9225" max="9225" width="6.42578125" style="915" customWidth="1"/>
    <col min="9226" max="9227" width="6.7109375" style="915" customWidth="1"/>
    <col min="9228" max="9228" width="8.140625" style="915" customWidth="1"/>
    <col min="9229" max="9229" width="6.28515625" style="915" customWidth="1"/>
    <col min="9230" max="9230" width="6.140625" style="915" customWidth="1"/>
    <col min="9231" max="9231" width="6.28515625" style="915" customWidth="1"/>
    <col min="9232" max="9232" width="7.85546875" style="915" customWidth="1"/>
    <col min="9233" max="9233" width="7.28515625" style="915" customWidth="1"/>
    <col min="9234" max="9234" width="7.7109375" style="915" customWidth="1"/>
    <col min="9235" max="9235" width="5.7109375" style="915" customWidth="1"/>
    <col min="9236" max="9236" width="5.140625" style="915" customWidth="1"/>
    <col min="9237" max="9237" width="5.85546875" style="915" customWidth="1"/>
    <col min="9238" max="9238" width="5.5703125" style="915" customWidth="1"/>
    <col min="9239" max="9240" width="6.42578125" style="915" customWidth="1"/>
    <col min="9241" max="9241" width="6.85546875" style="915" customWidth="1"/>
    <col min="9242" max="9242" width="4.85546875" style="915" customWidth="1"/>
    <col min="9243" max="9472" width="8.85546875" style="915"/>
    <col min="9473" max="9473" width="5.140625" style="915" customWidth="1"/>
    <col min="9474" max="9474" width="0" style="915" hidden="1" customWidth="1"/>
    <col min="9475" max="9475" width="17.140625" style="915" customWidth="1"/>
    <col min="9476" max="9476" width="47.85546875" style="915" customWidth="1"/>
    <col min="9477" max="9477" width="5.5703125" style="915" customWidth="1"/>
    <col min="9478" max="9478" width="6" style="915" customWidth="1"/>
    <col min="9479" max="9479" width="5.42578125" style="915" customWidth="1"/>
    <col min="9480" max="9480" width="5.7109375" style="915" customWidth="1"/>
    <col min="9481" max="9481" width="6.42578125" style="915" customWidth="1"/>
    <col min="9482" max="9483" width="6.7109375" style="915" customWidth="1"/>
    <col min="9484" max="9484" width="8.140625" style="915" customWidth="1"/>
    <col min="9485" max="9485" width="6.28515625" style="915" customWidth="1"/>
    <col min="9486" max="9486" width="6.140625" style="915" customWidth="1"/>
    <col min="9487" max="9487" width="6.28515625" style="915" customWidth="1"/>
    <col min="9488" max="9488" width="7.85546875" style="915" customWidth="1"/>
    <col min="9489" max="9489" width="7.28515625" style="915" customWidth="1"/>
    <col min="9490" max="9490" width="7.7109375" style="915" customWidth="1"/>
    <col min="9491" max="9491" width="5.7109375" style="915" customWidth="1"/>
    <col min="9492" max="9492" width="5.140625" style="915" customWidth="1"/>
    <col min="9493" max="9493" width="5.85546875" style="915" customWidth="1"/>
    <col min="9494" max="9494" width="5.5703125" style="915" customWidth="1"/>
    <col min="9495" max="9496" width="6.42578125" style="915" customWidth="1"/>
    <col min="9497" max="9497" width="6.85546875" style="915" customWidth="1"/>
    <col min="9498" max="9498" width="4.85546875" style="915" customWidth="1"/>
    <col min="9499" max="9728" width="8.85546875" style="915"/>
    <col min="9729" max="9729" width="5.140625" style="915" customWidth="1"/>
    <col min="9730" max="9730" width="0" style="915" hidden="1" customWidth="1"/>
    <col min="9731" max="9731" width="17.140625" style="915" customWidth="1"/>
    <col min="9732" max="9732" width="47.85546875" style="915" customWidth="1"/>
    <col min="9733" max="9733" width="5.5703125" style="915" customWidth="1"/>
    <col min="9734" max="9734" width="6" style="915" customWidth="1"/>
    <col min="9735" max="9735" width="5.42578125" style="915" customWidth="1"/>
    <col min="9736" max="9736" width="5.7109375" style="915" customWidth="1"/>
    <col min="9737" max="9737" width="6.42578125" style="915" customWidth="1"/>
    <col min="9738" max="9739" width="6.7109375" style="915" customWidth="1"/>
    <col min="9740" max="9740" width="8.140625" style="915" customWidth="1"/>
    <col min="9741" max="9741" width="6.28515625" style="915" customWidth="1"/>
    <col min="9742" max="9742" width="6.140625" style="915" customWidth="1"/>
    <col min="9743" max="9743" width="6.28515625" style="915" customWidth="1"/>
    <col min="9744" max="9744" width="7.85546875" style="915" customWidth="1"/>
    <col min="9745" max="9745" width="7.28515625" style="915" customWidth="1"/>
    <col min="9746" max="9746" width="7.7109375" style="915" customWidth="1"/>
    <col min="9747" max="9747" width="5.7109375" style="915" customWidth="1"/>
    <col min="9748" max="9748" width="5.140625" style="915" customWidth="1"/>
    <col min="9749" max="9749" width="5.85546875" style="915" customWidth="1"/>
    <col min="9750" max="9750" width="5.5703125" style="915" customWidth="1"/>
    <col min="9751" max="9752" width="6.42578125" style="915" customWidth="1"/>
    <col min="9753" max="9753" width="6.85546875" style="915" customWidth="1"/>
    <col min="9754" max="9754" width="4.85546875" style="915" customWidth="1"/>
    <col min="9755" max="9984" width="8.85546875" style="915"/>
    <col min="9985" max="9985" width="5.140625" style="915" customWidth="1"/>
    <col min="9986" max="9986" width="0" style="915" hidden="1" customWidth="1"/>
    <col min="9987" max="9987" width="17.140625" style="915" customWidth="1"/>
    <col min="9988" max="9988" width="47.85546875" style="915" customWidth="1"/>
    <col min="9989" max="9989" width="5.5703125" style="915" customWidth="1"/>
    <col min="9990" max="9990" width="6" style="915" customWidth="1"/>
    <col min="9991" max="9991" width="5.42578125" style="915" customWidth="1"/>
    <col min="9992" max="9992" width="5.7109375" style="915" customWidth="1"/>
    <col min="9993" max="9993" width="6.42578125" style="915" customWidth="1"/>
    <col min="9994" max="9995" width="6.7109375" style="915" customWidth="1"/>
    <col min="9996" max="9996" width="8.140625" style="915" customWidth="1"/>
    <col min="9997" max="9997" width="6.28515625" style="915" customWidth="1"/>
    <col min="9998" max="9998" width="6.140625" style="915" customWidth="1"/>
    <col min="9999" max="9999" width="6.28515625" style="915" customWidth="1"/>
    <col min="10000" max="10000" width="7.85546875" style="915" customWidth="1"/>
    <col min="10001" max="10001" width="7.28515625" style="915" customWidth="1"/>
    <col min="10002" max="10002" width="7.7109375" style="915" customWidth="1"/>
    <col min="10003" max="10003" width="5.7109375" style="915" customWidth="1"/>
    <col min="10004" max="10004" width="5.140625" style="915" customWidth="1"/>
    <col min="10005" max="10005" width="5.85546875" style="915" customWidth="1"/>
    <col min="10006" max="10006" width="5.5703125" style="915" customWidth="1"/>
    <col min="10007" max="10008" width="6.42578125" style="915" customWidth="1"/>
    <col min="10009" max="10009" width="6.85546875" style="915" customWidth="1"/>
    <col min="10010" max="10010" width="4.85546875" style="915" customWidth="1"/>
    <col min="10011" max="10240" width="8.85546875" style="915"/>
    <col min="10241" max="10241" width="5.140625" style="915" customWidth="1"/>
    <col min="10242" max="10242" width="0" style="915" hidden="1" customWidth="1"/>
    <col min="10243" max="10243" width="17.140625" style="915" customWidth="1"/>
    <col min="10244" max="10244" width="47.85546875" style="915" customWidth="1"/>
    <col min="10245" max="10245" width="5.5703125" style="915" customWidth="1"/>
    <col min="10246" max="10246" width="6" style="915" customWidth="1"/>
    <col min="10247" max="10247" width="5.42578125" style="915" customWidth="1"/>
    <col min="10248" max="10248" width="5.7109375" style="915" customWidth="1"/>
    <col min="10249" max="10249" width="6.42578125" style="915" customWidth="1"/>
    <col min="10250" max="10251" width="6.7109375" style="915" customWidth="1"/>
    <col min="10252" max="10252" width="8.140625" style="915" customWidth="1"/>
    <col min="10253" max="10253" width="6.28515625" style="915" customWidth="1"/>
    <col min="10254" max="10254" width="6.140625" style="915" customWidth="1"/>
    <col min="10255" max="10255" width="6.28515625" style="915" customWidth="1"/>
    <col min="10256" max="10256" width="7.85546875" style="915" customWidth="1"/>
    <col min="10257" max="10257" width="7.28515625" style="915" customWidth="1"/>
    <col min="10258" max="10258" width="7.7109375" style="915" customWidth="1"/>
    <col min="10259" max="10259" width="5.7109375" style="915" customWidth="1"/>
    <col min="10260" max="10260" width="5.140625" style="915" customWidth="1"/>
    <col min="10261" max="10261" width="5.85546875" style="915" customWidth="1"/>
    <col min="10262" max="10262" width="5.5703125" style="915" customWidth="1"/>
    <col min="10263" max="10264" width="6.42578125" style="915" customWidth="1"/>
    <col min="10265" max="10265" width="6.85546875" style="915" customWidth="1"/>
    <col min="10266" max="10266" width="4.85546875" style="915" customWidth="1"/>
    <col min="10267" max="10496" width="8.85546875" style="915"/>
    <col min="10497" max="10497" width="5.140625" style="915" customWidth="1"/>
    <col min="10498" max="10498" width="0" style="915" hidden="1" customWidth="1"/>
    <col min="10499" max="10499" width="17.140625" style="915" customWidth="1"/>
    <col min="10500" max="10500" width="47.85546875" style="915" customWidth="1"/>
    <col min="10501" max="10501" width="5.5703125" style="915" customWidth="1"/>
    <col min="10502" max="10502" width="6" style="915" customWidth="1"/>
    <col min="10503" max="10503" width="5.42578125" style="915" customWidth="1"/>
    <col min="10504" max="10504" width="5.7109375" style="915" customWidth="1"/>
    <col min="10505" max="10505" width="6.42578125" style="915" customWidth="1"/>
    <col min="10506" max="10507" width="6.7109375" style="915" customWidth="1"/>
    <col min="10508" max="10508" width="8.140625" style="915" customWidth="1"/>
    <col min="10509" max="10509" width="6.28515625" style="915" customWidth="1"/>
    <col min="10510" max="10510" width="6.140625" style="915" customWidth="1"/>
    <col min="10511" max="10511" width="6.28515625" style="915" customWidth="1"/>
    <col min="10512" max="10512" width="7.85546875" style="915" customWidth="1"/>
    <col min="10513" max="10513" width="7.28515625" style="915" customWidth="1"/>
    <col min="10514" max="10514" width="7.7109375" style="915" customWidth="1"/>
    <col min="10515" max="10515" width="5.7109375" style="915" customWidth="1"/>
    <col min="10516" max="10516" width="5.140625" style="915" customWidth="1"/>
    <col min="10517" max="10517" width="5.85546875" style="915" customWidth="1"/>
    <col min="10518" max="10518" width="5.5703125" style="915" customWidth="1"/>
    <col min="10519" max="10520" width="6.42578125" style="915" customWidth="1"/>
    <col min="10521" max="10521" width="6.85546875" style="915" customWidth="1"/>
    <col min="10522" max="10522" width="4.85546875" style="915" customWidth="1"/>
    <col min="10523" max="10752" width="8.85546875" style="915"/>
    <col min="10753" max="10753" width="5.140625" style="915" customWidth="1"/>
    <col min="10754" max="10754" width="0" style="915" hidden="1" customWidth="1"/>
    <col min="10755" max="10755" width="17.140625" style="915" customWidth="1"/>
    <col min="10756" max="10756" width="47.85546875" style="915" customWidth="1"/>
    <col min="10757" max="10757" width="5.5703125" style="915" customWidth="1"/>
    <col min="10758" max="10758" width="6" style="915" customWidth="1"/>
    <col min="10759" max="10759" width="5.42578125" style="915" customWidth="1"/>
    <col min="10760" max="10760" width="5.7109375" style="915" customWidth="1"/>
    <col min="10761" max="10761" width="6.42578125" style="915" customWidth="1"/>
    <col min="10762" max="10763" width="6.7109375" style="915" customWidth="1"/>
    <col min="10764" max="10764" width="8.140625" style="915" customWidth="1"/>
    <col min="10765" max="10765" width="6.28515625" style="915" customWidth="1"/>
    <col min="10766" max="10766" width="6.140625" style="915" customWidth="1"/>
    <col min="10767" max="10767" width="6.28515625" style="915" customWidth="1"/>
    <col min="10768" max="10768" width="7.85546875" style="915" customWidth="1"/>
    <col min="10769" max="10769" width="7.28515625" style="915" customWidth="1"/>
    <col min="10770" max="10770" width="7.7109375" style="915" customWidth="1"/>
    <col min="10771" max="10771" width="5.7109375" style="915" customWidth="1"/>
    <col min="10772" max="10772" width="5.140625" style="915" customWidth="1"/>
    <col min="10773" max="10773" width="5.85546875" style="915" customWidth="1"/>
    <col min="10774" max="10774" width="5.5703125" style="915" customWidth="1"/>
    <col min="10775" max="10776" width="6.42578125" style="915" customWidth="1"/>
    <col min="10777" max="10777" width="6.85546875" style="915" customWidth="1"/>
    <col min="10778" max="10778" width="4.85546875" style="915" customWidth="1"/>
    <col min="10779" max="11008" width="8.85546875" style="915"/>
    <col min="11009" max="11009" width="5.140625" style="915" customWidth="1"/>
    <col min="11010" max="11010" width="0" style="915" hidden="1" customWidth="1"/>
    <col min="11011" max="11011" width="17.140625" style="915" customWidth="1"/>
    <col min="11012" max="11012" width="47.85546875" style="915" customWidth="1"/>
    <col min="11013" max="11013" width="5.5703125" style="915" customWidth="1"/>
    <col min="11014" max="11014" width="6" style="915" customWidth="1"/>
    <col min="11015" max="11015" width="5.42578125" style="915" customWidth="1"/>
    <col min="11016" max="11016" width="5.7109375" style="915" customWidth="1"/>
    <col min="11017" max="11017" width="6.42578125" style="915" customWidth="1"/>
    <col min="11018" max="11019" width="6.7109375" style="915" customWidth="1"/>
    <col min="11020" max="11020" width="8.140625" style="915" customWidth="1"/>
    <col min="11021" max="11021" width="6.28515625" style="915" customWidth="1"/>
    <col min="11022" max="11022" width="6.140625" style="915" customWidth="1"/>
    <col min="11023" max="11023" width="6.28515625" style="915" customWidth="1"/>
    <col min="11024" max="11024" width="7.85546875" style="915" customWidth="1"/>
    <col min="11025" max="11025" width="7.28515625" style="915" customWidth="1"/>
    <col min="11026" max="11026" width="7.7109375" style="915" customWidth="1"/>
    <col min="11027" max="11027" width="5.7109375" style="915" customWidth="1"/>
    <col min="11028" max="11028" width="5.140625" style="915" customWidth="1"/>
    <col min="11029" max="11029" width="5.85546875" style="915" customWidth="1"/>
    <col min="11030" max="11030" width="5.5703125" style="915" customWidth="1"/>
    <col min="11031" max="11032" width="6.42578125" style="915" customWidth="1"/>
    <col min="11033" max="11033" width="6.85546875" style="915" customWidth="1"/>
    <col min="11034" max="11034" width="4.85546875" style="915" customWidth="1"/>
    <col min="11035" max="11264" width="8.85546875" style="915"/>
    <col min="11265" max="11265" width="5.140625" style="915" customWidth="1"/>
    <col min="11266" max="11266" width="0" style="915" hidden="1" customWidth="1"/>
    <col min="11267" max="11267" width="17.140625" style="915" customWidth="1"/>
    <col min="11268" max="11268" width="47.85546875" style="915" customWidth="1"/>
    <col min="11269" max="11269" width="5.5703125" style="915" customWidth="1"/>
    <col min="11270" max="11270" width="6" style="915" customWidth="1"/>
    <col min="11271" max="11271" width="5.42578125" style="915" customWidth="1"/>
    <col min="11272" max="11272" width="5.7109375" style="915" customWidth="1"/>
    <col min="11273" max="11273" width="6.42578125" style="915" customWidth="1"/>
    <col min="11274" max="11275" width="6.7109375" style="915" customWidth="1"/>
    <col min="11276" max="11276" width="8.140625" style="915" customWidth="1"/>
    <col min="11277" max="11277" width="6.28515625" style="915" customWidth="1"/>
    <col min="11278" max="11278" width="6.140625" style="915" customWidth="1"/>
    <col min="11279" max="11279" width="6.28515625" style="915" customWidth="1"/>
    <col min="11280" max="11280" width="7.85546875" style="915" customWidth="1"/>
    <col min="11281" max="11281" width="7.28515625" style="915" customWidth="1"/>
    <col min="11282" max="11282" width="7.7109375" style="915" customWidth="1"/>
    <col min="11283" max="11283" width="5.7109375" style="915" customWidth="1"/>
    <col min="11284" max="11284" width="5.140625" style="915" customWidth="1"/>
    <col min="11285" max="11285" width="5.85546875" style="915" customWidth="1"/>
    <col min="11286" max="11286" width="5.5703125" style="915" customWidth="1"/>
    <col min="11287" max="11288" width="6.42578125" style="915" customWidth="1"/>
    <col min="11289" max="11289" width="6.85546875" style="915" customWidth="1"/>
    <col min="11290" max="11290" width="4.85546875" style="915" customWidth="1"/>
    <col min="11291" max="11520" width="8.85546875" style="915"/>
    <col min="11521" max="11521" width="5.140625" style="915" customWidth="1"/>
    <col min="11522" max="11522" width="0" style="915" hidden="1" customWidth="1"/>
    <col min="11523" max="11523" width="17.140625" style="915" customWidth="1"/>
    <col min="11524" max="11524" width="47.85546875" style="915" customWidth="1"/>
    <col min="11525" max="11525" width="5.5703125" style="915" customWidth="1"/>
    <col min="11526" max="11526" width="6" style="915" customWidth="1"/>
    <col min="11527" max="11527" width="5.42578125" style="915" customWidth="1"/>
    <col min="11528" max="11528" width="5.7109375" style="915" customWidth="1"/>
    <col min="11529" max="11529" width="6.42578125" style="915" customWidth="1"/>
    <col min="11530" max="11531" width="6.7109375" style="915" customWidth="1"/>
    <col min="11532" max="11532" width="8.140625" style="915" customWidth="1"/>
    <col min="11533" max="11533" width="6.28515625" style="915" customWidth="1"/>
    <col min="11534" max="11534" width="6.140625" style="915" customWidth="1"/>
    <col min="11535" max="11535" width="6.28515625" style="915" customWidth="1"/>
    <col min="11536" max="11536" width="7.85546875" style="915" customWidth="1"/>
    <col min="11537" max="11537" width="7.28515625" style="915" customWidth="1"/>
    <col min="11538" max="11538" width="7.7109375" style="915" customWidth="1"/>
    <col min="11539" max="11539" width="5.7109375" style="915" customWidth="1"/>
    <col min="11540" max="11540" width="5.140625" style="915" customWidth="1"/>
    <col min="11541" max="11541" width="5.85546875" style="915" customWidth="1"/>
    <col min="11542" max="11542" width="5.5703125" style="915" customWidth="1"/>
    <col min="11543" max="11544" width="6.42578125" style="915" customWidth="1"/>
    <col min="11545" max="11545" width="6.85546875" style="915" customWidth="1"/>
    <col min="11546" max="11546" width="4.85546875" style="915" customWidth="1"/>
    <col min="11547" max="11776" width="8.85546875" style="915"/>
    <col min="11777" max="11777" width="5.140625" style="915" customWidth="1"/>
    <col min="11778" max="11778" width="0" style="915" hidden="1" customWidth="1"/>
    <col min="11779" max="11779" width="17.140625" style="915" customWidth="1"/>
    <col min="11780" max="11780" width="47.85546875" style="915" customWidth="1"/>
    <col min="11781" max="11781" width="5.5703125" style="915" customWidth="1"/>
    <col min="11782" max="11782" width="6" style="915" customWidth="1"/>
    <col min="11783" max="11783" width="5.42578125" style="915" customWidth="1"/>
    <col min="11784" max="11784" width="5.7109375" style="915" customWidth="1"/>
    <col min="11785" max="11785" width="6.42578125" style="915" customWidth="1"/>
    <col min="11786" max="11787" width="6.7109375" style="915" customWidth="1"/>
    <col min="11788" max="11788" width="8.140625" style="915" customWidth="1"/>
    <col min="11789" max="11789" width="6.28515625" style="915" customWidth="1"/>
    <col min="11790" max="11790" width="6.140625" style="915" customWidth="1"/>
    <col min="11791" max="11791" width="6.28515625" style="915" customWidth="1"/>
    <col min="11792" max="11792" width="7.85546875" style="915" customWidth="1"/>
    <col min="11793" max="11793" width="7.28515625" style="915" customWidth="1"/>
    <col min="11794" max="11794" width="7.7109375" style="915" customWidth="1"/>
    <col min="11795" max="11795" width="5.7109375" style="915" customWidth="1"/>
    <col min="11796" max="11796" width="5.140625" style="915" customWidth="1"/>
    <col min="11797" max="11797" width="5.85546875" style="915" customWidth="1"/>
    <col min="11798" max="11798" width="5.5703125" style="915" customWidth="1"/>
    <col min="11799" max="11800" width="6.42578125" style="915" customWidth="1"/>
    <col min="11801" max="11801" width="6.85546875" style="915" customWidth="1"/>
    <col min="11802" max="11802" width="4.85546875" style="915" customWidth="1"/>
    <col min="11803" max="12032" width="8.85546875" style="915"/>
    <col min="12033" max="12033" width="5.140625" style="915" customWidth="1"/>
    <col min="12034" max="12034" width="0" style="915" hidden="1" customWidth="1"/>
    <col min="12035" max="12035" width="17.140625" style="915" customWidth="1"/>
    <col min="12036" max="12036" width="47.85546875" style="915" customWidth="1"/>
    <col min="12037" max="12037" width="5.5703125" style="915" customWidth="1"/>
    <col min="12038" max="12038" width="6" style="915" customWidth="1"/>
    <col min="12039" max="12039" width="5.42578125" style="915" customWidth="1"/>
    <col min="12040" max="12040" width="5.7109375" style="915" customWidth="1"/>
    <col min="12041" max="12041" width="6.42578125" style="915" customWidth="1"/>
    <col min="12042" max="12043" width="6.7109375" style="915" customWidth="1"/>
    <col min="12044" max="12044" width="8.140625" style="915" customWidth="1"/>
    <col min="12045" max="12045" width="6.28515625" style="915" customWidth="1"/>
    <col min="12046" max="12046" width="6.140625" style="915" customWidth="1"/>
    <col min="12047" max="12047" width="6.28515625" style="915" customWidth="1"/>
    <col min="12048" max="12048" width="7.85546875" style="915" customWidth="1"/>
    <col min="12049" max="12049" width="7.28515625" style="915" customWidth="1"/>
    <col min="12050" max="12050" width="7.7109375" style="915" customWidth="1"/>
    <col min="12051" max="12051" width="5.7109375" style="915" customWidth="1"/>
    <col min="12052" max="12052" width="5.140625" style="915" customWidth="1"/>
    <col min="12053" max="12053" width="5.85546875" style="915" customWidth="1"/>
    <col min="12054" max="12054" width="5.5703125" style="915" customWidth="1"/>
    <col min="12055" max="12056" width="6.42578125" style="915" customWidth="1"/>
    <col min="12057" max="12057" width="6.85546875" style="915" customWidth="1"/>
    <col min="12058" max="12058" width="4.85546875" style="915" customWidth="1"/>
    <col min="12059" max="12288" width="8.85546875" style="915"/>
    <col min="12289" max="12289" width="5.140625" style="915" customWidth="1"/>
    <col min="12290" max="12290" width="0" style="915" hidden="1" customWidth="1"/>
    <col min="12291" max="12291" width="17.140625" style="915" customWidth="1"/>
    <col min="12292" max="12292" width="47.85546875" style="915" customWidth="1"/>
    <col min="12293" max="12293" width="5.5703125" style="915" customWidth="1"/>
    <col min="12294" max="12294" width="6" style="915" customWidth="1"/>
    <col min="12295" max="12295" width="5.42578125" style="915" customWidth="1"/>
    <col min="12296" max="12296" width="5.7109375" style="915" customWidth="1"/>
    <col min="12297" max="12297" width="6.42578125" style="915" customWidth="1"/>
    <col min="12298" max="12299" width="6.7109375" style="915" customWidth="1"/>
    <col min="12300" max="12300" width="8.140625" style="915" customWidth="1"/>
    <col min="12301" max="12301" width="6.28515625" style="915" customWidth="1"/>
    <col min="12302" max="12302" width="6.140625" style="915" customWidth="1"/>
    <col min="12303" max="12303" width="6.28515625" style="915" customWidth="1"/>
    <col min="12304" max="12304" width="7.85546875" style="915" customWidth="1"/>
    <col min="12305" max="12305" width="7.28515625" style="915" customWidth="1"/>
    <col min="12306" max="12306" width="7.7109375" style="915" customWidth="1"/>
    <col min="12307" max="12307" width="5.7109375" style="915" customWidth="1"/>
    <col min="12308" max="12308" width="5.140625" style="915" customWidth="1"/>
    <col min="12309" max="12309" width="5.85546875" style="915" customWidth="1"/>
    <col min="12310" max="12310" width="5.5703125" style="915" customWidth="1"/>
    <col min="12311" max="12312" width="6.42578125" style="915" customWidth="1"/>
    <col min="12313" max="12313" width="6.85546875" style="915" customWidth="1"/>
    <col min="12314" max="12314" width="4.85546875" style="915" customWidth="1"/>
    <col min="12315" max="12544" width="8.85546875" style="915"/>
    <col min="12545" max="12545" width="5.140625" style="915" customWidth="1"/>
    <col min="12546" max="12546" width="0" style="915" hidden="1" customWidth="1"/>
    <col min="12547" max="12547" width="17.140625" style="915" customWidth="1"/>
    <col min="12548" max="12548" width="47.85546875" style="915" customWidth="1"/>
    <col min="12549" max="12549" width="5.5703125" style="915" customWidth="1"/>
    <col min="12550" max="12550" width="6" style="915" customWidth="1"/>
    <col min="12551" max="12551" width="5.42578125" style="915" customWidth="1"/>
    <col min="12552" max="12552" width="5.7109375" style="915" customWidth="1"/>
    <col min="12553" max="12553" width="6.42578125" style="915" customWidth="1"/>
    <col min="12554" max="12555" width="6.7109375" style="915" customWidth="1"/>
    <col min="12556" max="12556" width="8.140625" style="915" customWidth="1"/>
    <col min="12557" max="12557" width="6.28515625" style="915" customWidth="1"/>
    <col min="12558" max="12558" width="6.140625" style="915" customWidth="1"/>
    <col min="12559" max="12559" width="6.28515625" style="915" customWidth="1"/>
    <col min="12560" max="12560" width="7.85546875" style="915" customWidth="1"/>
    <col min="12561" max="12561" width="7.28515625" style="915" customWidth="1"/>
    <col min="12562" max="12562" width="7.7109375" style="915" customWidth="1"/>
    <col min="12563" max="12563" width="5.7109375" style="915" customWidth="1"/>
    <col min="12564" max="12564" width="5.140625" style="915" customWidth="1"/>
    <col min="12565" max="12565" width="5.85546875" style="915" customWidth="1"/>
    <col min="12566" max="12566" width="5.5703125" style="915" customWidth="1"/>
    <col min="12567" max="12568" width="6.42578125" style="915" customWidth="1"/>
    <col min="12569" max="12569" width="6.85546875" style="915" customWidth="1"/>
    <col min="12570" max="12570" width="4.85546875" style="915" customWidth="1"/>
    <col min="12571" max="12800" width="8.85546875" style="915"/>
    <col min="12801" max="12801" width="5.140625" style="915" customWidth="1"/>
    <col min="12802" max="12802" width="0" style="915" hidden="1" customWidth="1"/>
    <col min="12803" max="12803" width="17.140625" style="915" customWidth="1"/>
    <col min="12804" max="12804" width="47.85546875" style="915" customWidth="1"/>
    <col min="12805" max="12805" width="5.5703125" style="915" customWidth="1"/>
    <col min="12806" max="12806" width="6" style="915" customWidth="1"/>
    <col min="12807" max="12807" width="5.42578125" style="915" customWidth="1"/>
    <col min="12808" max="12808" width="5.7109375" style="915" customWidth="1"/>
    <col min="12809" max="12809" width="6.42578125" style="915" customWidth="1"/>
    <col min="12810" max="12811" width="6.7109375" style="915" customWidth="1"/>
    <col min="12812" max="12812" width="8.140625" style="915" customWidth="1"/>
    <col min="12813" max="12813" width="6.28515625" style="915" customWidth="1"/>
    <col min="12814" max="12814" width="6.140625" style="915" customWidth="1"/>
    <col min="12815" max="12815" width="6.28515625" style="915" customWidth="1"/>
    <col min="12816" max="12816" width="7.85546875" style="915" customWidth="1"/>
    <col min="12817" max="12817" width="7.28515625" style="915" customWidth="1"/>
    <col min="12818" max="12818" width="7.7109375" style="915" customWidth="1"/>
    <col min="12819" max="12819" width="5.7109375" style="915" customWidth="1"/>
    <col min="12820" max="12820" width="5.140625" style="915" customWidth="1"/>
    <col min="12821" max="12821" width="5.85546875" style="915" customWidth="1"/>
    <col min="12822" max="12822" width="5.5703125" style="915" customWidth="1"/>
    <col min="12823" max="12824" width="6.42578125" style="915" customWidth="1"/>
    <col min="12825" max="12825" width="6.85546875" style="915" customWidth="1"/>
    <col min="12826" max="12826" width="4.85546875" style="915" customWidth="1"/>
    <col min="12827" max="13056" width="8.85546875" style="915"/>
    <col min="13057" max="13057" width="5.140625" style="915" customWidth="1"/>
    <col min="13058" max="13058" width="0" style="915" hidden="1" customWidth="1"/>
    <col min="13059" max="13059" width="17.140625" style="915" customWidth="1"/>
    <col min="13060" max="13060" width="47.85546875" style="915" customWidth="1"/>
    <col min="13061" max="13061" width="5.5703125" style="915" customWidth="1"/>
    <col min="13062" max="13062" width="6" style="915" customWidth="1"/>
    <col min="13063" max="13063" width="5.42578125" style="915" customWidth="1"/>
    <col min="13064" max="13064" width="5.7109375" style="915" customWidth="1"/>
    <col min="13065" max="13065" width="6.42578125" style="915" customWidth="1"/>
    <col min="13066" max="13067" width="6.7109375" style="915" customWidth="1"/>
    <col min="13068" max="13068" width="8.140625" style="915" customWidth="1"/>
    <col min="13069" max="13069" width="6.28515625" style="915" customWidth="1"/>
    <col min="13070" max="13070" width="6.140625" style="915" customWidth="1"/>
    <col min="13071" max="13071" width="6.28515625" style="915" customWidth="1"/>
    <col min="13072" max="13072" width="7.85546875" style="915" customWidth="1"/>
    <col min="13073" max="13073" width="7.28515625" style="915" customWidth="1"/>
    <col min="13074" max="13074" width="7.7109375" style="915" customWidth="1"/>
    <col min="13075" max="13075" width="5.7109375" style="915" customWidth="1"/>
    <col min="13076" max="13076" width="5.140625" style="915" customWidth="1"/>
    <col min="13077" max="13077" width="5.85546875" style="915" customWidth="1"/>
    <col min="13078" max="13078" width="5.5703125" style="915" customWidth="1"/>
    <col min="13079" max="13080" width="6.42578125" style="915" customWidth="1"/>
    <col min="13081" max="13081" width="6.85546875" style="915" customWidth="1"/>
    <col min="13082" max="13082" width="4.85546875" style="915" customWidth="1"/>
    <col min="13083" max="13312" width="8.85546875" style="915"/>
    <col min="13313" max="13313" width="5.140625" style="915" customWidth="1"/>
    <col min="13314" max="13314" width="0" style="915" hidden="1" customWidth="1"/>
    <col min="13315" max="13315" width="17.140625" style="915" customWidth="1"/>
    <col min="13316" max="13316" width="47.85546875" style="915" customWidth="1"/>
    <col min="13317" max="13317" width="5.5703125" style="915" customWidth="1"/>
    <col min="13318" max="13318" width="6" style="915" customWidth="1"/>
    <col min="13319" max="13319" width="5.42578125" style="915" customWidth="1"/>
    <col min="13320" max="13320" width="5.7109375" style="915" customWidth="1"/>
    <col min="13321" max="13321" width="6.42578125" style="915" customWidth="1"/>
    <col min="13322" max="13323" width="6.7109375" style="915" customWidth="1"/>
    <col min="13324" max="13324" width="8.140625" style="915" customWidth="1"/>
    <col min="13325" max="13325" width="6.28515625" style="915" customWidth="1"/>
    <col min="13326" max="13326" width="6.140625" style="915" customWidth="1"/>
    <col min="13327" max="13327" width="6.28515625" style="915" customWidth="1"/>
    <col min="13328" max="13328" width="7.85546875" style="915" customWidth="1"/>
    <col min="13329" max="13329" width="7.28515625" style="915" customWidth="1"/>
    <col min="13330" max="13330" width="7.7109375" style="915" customWidth="1"/>
    <col min="13331" max="13331" width="5.7109375" style="915" customWidth="1"/>
    <col min="13332" max="13332" width="5.140625" style="915" customWidth="1"/>
    <col min="13333" max="13333" width="5.85546875" style="915" customWidth="1"/>
    <col min="13334" max="13334" width="5.5703125" style="915" customWidth="1"/>
    <col min="13335" max="13336" width="6.42578125" style="915" customWidth="1"/>
    <col min="13337" max="13337" width="6.85546875" style="915" customWidth="1"/>
    <col min="13338" max="13338" width="4.85546875" style="915" customWidth="1"/>
    <col min="13339" max="13568" width="8.85546875" style="915"/>
    <col min="13569" max="13569" width="5.140625" style="915" customWidth="1"/>
    <col min="13570" max="13570" width="0" style="915" hidden="1" customWidth="1"/>
    <col min="13571" max="13571" width="17.140625" style="915" customWidth="1"/>
    <col min="13572" max="13572" width="47.85546875" style="915" customWidth="1"/>
    <col min="13573" max="13573" width="5.5703125" style="915" customWidth="1"/>
    <col min="13574" max="13574" width="6" style="915" customWidth="1"/>
    <col min="13575" max="13575" width="5.42578125" style="915" customWidth="1"/>
    <col min="13576" max="13576" width="5.7109375" style="915" customWidth="1"/>
    <col min="13577" max="13577" width="6.42578125" style="915" customWidth="1"/>
    <col min="13578" max="13579" width="6.7109375" style="915" customWidth="1"/>
    <col min="13580" max="13580" width="8.140625" style="915" customWidth="1"/>
    <col min="13581" max="13581" width="6.28515625" style="915" customWidth="1"/>
    <col min="13582" max="13582" width="6.140625" style="915" customWidth="1"/>
    <col min="13583" max="13583" width="6.28515625" style="915" customWidth="1"/>
    <col min="13584" max="13584" width="7.85546875" style="915" customWidth="1"/>
    <col min="13585" max="13585" width="7.28515625" style="915" customWidth="1"/>
    <col min="13586" max="13586" width="7.7109375" style="915" customWidth="1"/>
    <col min="13587" max="13587" width="5.7109375" style="915" customWidth="1"/>
    <col min="13588" max="13588" width="5.140625" style="915" customWidth="1"/>
    <col min="13589" max="13589" width="5.85546875" style="915" customWidth="1"/>
    <col min="13590" max="13590" width="5.5703125" style="915" customWidth="1"/>
    <col min="13591" max="13592" width="6.42578125" style="915" customWidth="1"/>
    <col min="13593" max="13593" width="6.85546875" style="915" customWidth="1"/>
    <col min="13594" max="13594" width="4.85546875" style="915" customWidth="1"/>
    <col min="13595" max="13824" width="8.85546875" style="915"/>
    <col min="13825" max="13825" width="5.140625" style="915" customWidth="1"/>
    <col min="13826" max="13826" width="0" style="915" hidden="1" customWidth="1"/>
    <col min="13827" max="13827" width="17.140625" style="915" customWidth="1"/>
    <col min="13828" max="13828" width="47.85546875" style="915" customWidth="1"/>
    <col min="13829" max="13829" width="5.5703125" style="915" customWidth="1"/>
    <col min="13830" max="13830" width="6" style="915" customWidth="1"/>
    <col min="13831" max="13831" width="5.42578125" style="915" customWidth="1"/>
    <col min="13832" max="13832" width="5.7109375" style="915" customWidth="1"/>
    <col min="13833" max="13833" width="6.42578125" style="915" customWidth="1"/>
    <col min="13834" max="13835" width="6.7109375" style="915" customWidth="1"/>
    <col min="13836" max="13836" width="8.140625" style="915" customWidth="1"/>
    <col min="13837" max="13837" width="6.28515625" style="915" customWidth="1"/>
    <col min="13838" max="13838" width="6.140625" style="915" customWidth="1"/>
    <col min="13839" max="13839" width="6.28515625" style="915" customWidth="1"/>
    <col min="13840" max="13840" width="7.85546875" style="915" customWidth="1"/>
    <col min="13841" max="13841" width="7.28515625" style="915" customWidth="1"/>
    <col min="13842" max="13842" width="7.7109375" style="915" customWidth="1"/>
    <col min="13843" max="13843" width="5.7109375" style="915" customWidth="1"/>
    <col min="13844" max="13844" width="5.140625" style="915" customWidth="1"/>
    <col min="13845" max="13845" width="5.85546875" style="915" customWidth="1"/>
    <col min="13846" max="13846" width="5.5703125" style="915" customWidth="1"/>
    <col min="13847" max="13848" width="6.42578125" style="915" customWidth="1"/>
    <col min="13849" max="13849" width="6.85546875" style="915" customWidth="1"/>
    <col min="13850" max="13850" width="4.85546875" style="915" customWidth="1"/>
    <col min="13851" max="14080" width="8.85546875" style="915"/>
    <col min="14081" max="14081" width="5.140625" style="915" customWidth="1"/>
    <col min="14082" max="14082" width="0" style="915" hidden="1" customWidth="1"/>
    <col min="14083" max="14083" width="17.140625" style="915" customWidth="1"/>
    <col min="14084" max="14084" width="47.85546875" style="915" customWidth="1"/>
    <col min="14085" max="14085" width="5.5703125" style="915" customWidth="1"/>
    <col min="14086" max="14086" width="6" style="915" customWidth="1"/>
    <col min="14087" max="14087" width="5.42578125" style="915" customWidth="1"/>
    <col min="14088" max="14088" width="5.7109375" style="915" customWidth="1"/>
    <col min="14089" max="14089" width="6.42578125" style="915" customWidth="1"/>
    <col min="14090" max="14091" width="6.7109375" style="915" customWidth="1"/>
    <col min="14092" max="14092" width="8.140625" style="915" customWidth="1"/>
    <col min="14093" max="14093" width="6.28515625" style="915" customWidth="1"/>
    <col min="14094" max="14094" width="6.140625" style="915" customWidth="1"/>
    <col min="14095" max="14095" width="6.28515625" style="915" customWidth="1"/>
    <col min="14096" max="14096" width="7.85546875" style="915" customWidth="1"/>
    <col min="14097" max="14097" width="7.28515625" style="915" customWidth="1"/>
    <col min="14098" max="14098" width="7.7109375" style="915" customWidth="1"/>
    <col min="14099" max="14099" width="5.7109375" style="915" customWidth="1"/>
    <col min="14100" max="14100" width="5.140625" style="915" customWidth="1"/>
    <col min="14101" max="14101" width="5.85546875" style="915" customWidth="1"/>
    <col min="14102" max="14102" width="5.5703125" style="915" customWidth="1"/>
    <col min="14103" max="14104" width="6.42578125" style="915" customWidth="1"/>
    <col min="14105" max="14105" width="6.85546875" style="915" customWidth="1"/>
    <col min="14106" max="14106" width="4.85546875" style="915" customWidth="1"/>
    <col min="14107" max="14336" width="8.85546875" style="915"/>
    <col min="14337" max="14337" width="5.140625" style="915" customWidth="1"/>
    <col min="14338" max="14338" width="0" style="915" hidden="1" customWidth="1"/>
    <col min="14339" max="14339" width="17.140625" style="915" customWidth="1"/>
    <col min="14340" max="14340" width="47.85546875" style="915" customWidth="1"/>
    <col min="14341" max="14341" width="5.5703125" style="915" customWidth="1"/>
    <col min="14342" max="14342" width="6" style="915" customWidth="1"/>
    <col min="14343" max="14343" width="5.42578125" style="915" customWidth="1"/>
    <col min="14344" max="14344" width="5.7109375" style="915" customWidth="1"/>
    <col min="14345" max="14345" width="6.42578125" style="915" customWidth="1"/>
    <col min="14346" max="14347" width="6.7109375" style="915" customWidth="1"/>
    <col min="14348" max="14348" width="8.140625" style="915" customWidth="1"/>
    <col min="14349" max="14349" width="6.28515625" style="915" customWidth="1"/>
    <col min="14350" max="14350" width="6.140625" style="915" customWidth="1"/>
    <col min="14351" max="14351" width="6.28515625" style="915" customWidth="1"/>
    <col min="14352" max="14352" width="7.85546875" style="915" customWidth="1"/>
    <col min="14353" max="14353" width="7.28515625" style="915" customWidth="1"/>
    <col min="14354" max="14354" width="7.7109375" style="915" customWidth="1"/>
    <col min="14355" max="14355" width="5.7109375" style="915" customWidth="1"/>
    <col min="14356" max="14356" width="5.140625" style="915" customWidth="1"/>
    <col min="14357" max="14357" width="5.85546875" style="915" customWidth="1"/>
    <col min="14358" max="14358" width="5.5703125" style="915" customWidth="1"/>
    <col min="14359" max="14360" width="6.42578125" style="915" customWidth="1"/>
    <col min="14361" max="14361" width="6.85546875" style="915" customWidth="1"/>
    <col min="14362" max="14362" width="4.85546875" style="915" customWidth="1"/>
    <col min="14363" max="14592" width="8.85546875" style="915"/>
    <col min="14593" max="14593" width="5.140625" style="915" customWidth="1"/>
    <col min="14594" max="14594" width="0" style="915" hidden="1" customWidth="1"/>
    <col min="14595" max="14595" width="17.140625" style="915" customWidth="1"/>
    <col min="14596" max="14596" width="47.85546875" style="915" customWidth="1"/>
    <col min="14597" max="14597" width="5.5703125" style="915" customWidth="1"/>
    <col min="14598" max="14598" width="6" style="915" customWidth="1"/>
    <col min="14599" max="14599" width="5.42578125" style="915" customWidth="1"/>
    <col min="14600" max="14600" width="5.7109375" style="915" customWidth="1"/>
    <col min="14601" max="14601" width="6.42578125" style="915" customWidth="1"/>
    <col min="14602" max="14603" width="6.7109375" style="915" customWidth="1"/>
    <col min="14604" max="14604" width="8.140625" style="915" customWidth="1"/>
    <col min="14605" max="14605" width="6.28515625" style="915" customWidth="1"/>
    <col min="14606" max="14606" width="6.140625" style="915" customWidth="1"/>
    <col min="14607" max="14607" width="6.28515625" style="915" customWidth="1"/>
    <col min="14608" max="14608" width="7.85546875" style="915" customWidth="1"/>
    <col min="14609" max="14609" width="7.28515625" style="915" customWidth="1"/>
    <col min="14610" max="14610" width="7.7109375" style="915" customWidth="1"/>
    <col min="14611" max="14611" width="5.7109375" style="915" customWidth="1"/>
    <col min="14612" max="14612" width="5.140625" style="915" customWidth="1"/>
    <col min="14613" max="14613" width="5.85546875" style="915" customWidth="1"/>
    <col min="14614" max="14614" width="5.5703125" style="915" customWidth="1"/>
    <col min="14615" max="14616" width="6.42578125" style="915" customWidth="1"/>
    <col min="14617" max="14617" width="6.85546875" style="915" customWidth="1"/>
    <col min="14618" max="14618" width="4.85546875" style="915" customWidth="1"/>
    <col min="14619" max="14848" width="8.85546875" style="915"/>
    <col min="14849" max="14849" width="5.140625" style="915" customWidth="1"/>
    <col min="14850" max="14850" width="0" style="915" hidden="1" customWidth="1"/>
    <col min="14851" max="14851" width="17.140625" style="915" customWidth="1"/>
    <col min="14852" max="14852" width="47.85546875" style="915" customWidth="1"/>
    <col min="14853" max="14853" width="5.5703125" style="915" customWidth="1"/>
    <col min="14854" max="14854" width="6" style="915" customWidth="1"/>
    <col min="14855" max="14855" width="5.42578125" style="915" customWidth="1"/>
    <col min="14856" max="14856" width="5.7109375" style="915" customWidth="1"/>
    <col min="14857" max="14857" width="6.42578125" style="915" customWidth="1"/>
    <col min="14858" max="14859" width="6.7109375" style="915" customWidth="1"/>
    <col min="14860" max="14860" width="8.140625" style="915" customWidth="1"/>
    <col min="14861" max="14861" width="6.28515625" style="915" customWidth="1"/>
    <col min="14862" max="14862" width="6.140625" style="915" customWidth="1"/>
    <col min="14863" max="14863" width="6.28515625" style="915" customWidth="1"/>
    <col min="14864" max="14864" width="7.85546875" style="915" customWidth="1"/>
    <col min="14865" max="14865" width="7.28515625" style="915" customWidth="1"/>
    <col min="14866" max="14866" width="7.7109375" style="915" customWidth="1"/>
    <col min="14867" max="14867" width="5.7109375" style="915" customWidth="1"/>
    <col min="14868" max="14868" width="5.140625" style="915" customWidth="1"/>
    <col min="14869" max="14869" width="5.85546875" style="915" customWidth="1"/>
    <col min="14870" max="14870" width="5.5703125" style="915" customWidth="1"/>
    <col min="14871" max="14872" width="6.42578125" style="915" customWidth="1"/>
    <col min="14873" max="14873" width="6.85546875" style="915" customWidth="1"/>
    <col min="14874" max="14874" width="4.85546875" style="915" customWidth="1"/>
    <col min="14875" max="15104" width="8.85546875" style="915"/>
    <col min="15105" max="15105" width="5.140625" style="915" customWidth="1"/>
    <col min="15106" max="15106" width="0" style="915" hidden="1" customWidth="1"/>
    <col min="15107" max="15107" width="17.140625" style="915" customWidth="1"/>
    <col min="15108" max="15108" width="47.85546875" style="915" customWidth="1"/>
    <col min="15109" max="15109" width="5.5703125" style="915" customWidth="1"/>
    <col min="15110" max="15110" width="6" style="915" customWidth="1"/>
    <col min="15111" max="15111" width="5.42578125" style="915" customWidth="1"/>
    <col min="15112" max="15112" width="5.7109375" style="915" customWidth="1"/>
    <col min="15113" max="15113" width="6.42578125" style="915" customWidth="1"/>
    <col min="15114" max="15115" width="6.7109375" style="915" customWidth="1"/>
    <col min="15116" max="15116" width="8.140625" style="915" customWidth="1"/>
    <col min="15117" max="15117" width="6.28515625" style="915" customWidth="1"/>
    <col min="15118" max="15118" width="6.140625" style="915" customWidth="1"/>
    <col min="15119" max="15119" width="6.28515625" style="915" customWidth="1"/>
    <col min="15120" max="15120" width="7.85546875" style="915" customWidth="1"/>
    <col min="15121" max="15121" width="7.28515625" style="915" customWidth="1"/>
    <col min="15122" max="15122" width="7.7109375" style="915" customWidth="1"/>
    <col min="15123" max="15123" width="5.7109375" style="915" customWidth="1"/>
    <col min="15124" max="15124" width="5.140625" style="915" customWidth="1"/>
    <col min="15125" max="15125" width="5.85546875" style="915" customWidth="1"/>
    <col min="15126" max="15126" width="5.5703125" style="915" customWidth="1"/>
    <col min="15127" max="15128" width="6.42578125" style="915" customWidth="1"/>
    <col min="15129" max="15129" width="6.85546875" style="915" customWidth="1"/>
    <col min="15130" max="15130" width="4.85546875" style="915" customWidth="1"/>
    <col min="15131" max="15360" width="8.85546875" style="915"/>
    <col min="15361" max="15361" width="5.140625" style="915" customWidth="1"/>
    <col min="15362" max="15362" width="0" style="915" hidden="1" customWidth="1"/>
    <col min="15363" max="15363" width="17.140625" style="915" customWidth="1"/>
    <col min="15364" max="15364" width="47.85546875" style="915" customWidth="1"/>
    <col min="15365" max="15365" width="5.5703125" style="915" customWidth="1"/>
    <col min="15366" max="15366" width="6" style="915" customWidth="1"/>
    <col min="15367" max="15367" width="5.42578125" style="915" customWidth="1"/>
    <col min="15368" max="15368" width="5.7109375" style="915" customWidth="1"/>
    <col min="15369" max="15369" width="6.42578125" style="915" customWidth="1"/>
    <col min="15370" max="15371" width="6.7109375" style="915" customWidth="1"/>
    <col min="15372" max="15372" width="8.140625" style="915" customWidth="1"/>
    <col min="15373" max="15373" width="6.28515625" style="915" customWidth="1"/>
    <col min="15374" max="15374" width="6.140625" style="915" customWidth="1"/>
    <col min="15375" max="15375" width="6.28515625" style="915" customWidth="1"/>
    <col min="15376" max="15376" width="7.85546875" style="915" customWidth="1"/>
    <col min="15377" max="15377" width="7.28515625" style="915" customWidth="1"/>
    <col min="15378" max="15378" width="7.7109375" style="915" customWidth="1"/>
    <col min="15379" max="15379" width="5.7109375" style="915" customWidth="1"/>
    <col min="15380" max="15380" width="5.140625" style="915" customWidth="1"/>
    <col min="15381" max="15381" width="5.85546875" style="915" customWidth="1"/>
    <col min="15382" max="15382" width="5.5703125" style="915" customWidth="1"/>
    <col min="15383" max="15384" width="6.42578125" style="915" customWidth="1"/>
    <col min="15385" max="15385" width="6.85546875" style="915" customWidth="1"/>
    <col min="15386" max="15386" width="4.85546875" style="915" customWidth="1"/>
    <col min="15387" max="15616" width="8.85546875" style="915"/>
    <col min="15617" max="15617" width="5.140625" style="915" customWidth="1"/>
    <col min="15618" max="15618" width="0" style="915" hidden="1" customWidth="1"/>
    <col min="15619" max="15619" width="17.140625" style="915" customWidth="1"/>
    <col min="15620" max="15620" width="47.85546875" style="915" customWidth="1"/>
    <col min="15621" max="15621" width="5.5703125" style="915" customWidth="1"/>
    <col min="15622" max="15622" width="6" style="915" customWidth="1"/>
    <col min="15623" max="15623" width="5.42578125" style="915" customWidth="1"/>
    <col min="15624" max="15624" width="5.7109375" style="915" customWidth="1"/>
    <col min="15625" max="15625" width="6.42578125" style="915" customWidth="1"/>
    <col min="15626" max="15627" width="6.7109375" style="915" customWidth="1"/>
    <col min="15628" max="15628" width="8.140625" style="915" customWidth="1"/>
    <col min="15629" max="15629" width="6.28515625" style="915" customWidth="1"/>
    <col min="15630" max="15630" width="6.140625" style="915" customWidth="1"/>
    <col min="15631" max="15631" width="6.28515625" style="915" customWidth="1"/>
    <col min="15632" max="15632" width="7.85546875" style="915" customWidth="1"/>
    <col min="15633" max="15633" width="7.28515625" style="915" customWidth="1"/>
    <col min="15634" max="15634" width="7.7109375" style="915" customWidth="1"/>
    <col min="15635" max="15635" width="5.7109375" style="915" customWidth="1"/>
    <col min="15636" max="15636" width="5.140625" style="915" customWidth="1"/>
    <col min="15637" max="15637" width="5.85546875" style="915" customWidth="1"/>
    <col min="15638" max="15638" width="5.5703125" style="915" customWidth="1"/>
    <col min="15639" max="15640" width="6.42578125" style="915" customWidth="1"/>
    <col min="15641" max="15641" width="6.85546875" style="915" customWidth="1"/>
    <col min="15642" max="15642" width="4.85546875" style="915" customWidth="1"/>
    <col min="15643" max="15872" width="8.85546875" style="915"/>
    <col min="15873" max="15873" width="5.140625" style="915" customWidth="1"/>
    <col min="15874" max="15874" width="0" style="915" hidden="1" customWidth="1"/>
    <col min="15875" max="15875" width="17.140625" style="915" customWidth="1"/>
    <col min="15876" max="15876" width="47.85546875" style="915" customWidth="1"/>
    <col min="15877" max="15877" width="5.5703125" style="915" customWidth="1"/>
    <col min="15878" max="15878" width="6" style="915" customWidth="1"/>
    <col min="15879" max="15879" width="5.42578125" style="915" customWidth="1"/>
    <col min="15880" max="15880" width="5.7109375" style="915" customWidth="1"/>
    <col min="15881" max="15881" width="6.42578125" style="915" customWidth="1"/>
    <col min="15882" max="15883" width="6.7109375" style="915" customWidth="1"/>
    <col min="15884" max="15884" width="8.140625" style="915" customWidth="1"/>
    <col min="15885" max="15885" width="6.28515625" style="915" customWidth="1"/>
    <col min="15886" max="15886" width="6.140625" style="915" customWidth="1"/>
    <col min="15887" max="15887" width="6.28515625" style="915" customWidth="1"/>
    <col min="15888" max="15888" width="7.85546875" style="915" customWidth="1"/>
    <col min="15889" max="15889" width="7.28515625" style="915" customWidth="1"/>
    <col min="15890" max="15890" width="7.7109375" style="915" customWidth="1"/>
    <col min="15891" max="15891" width="5.7109375" style="915" customWidth="1"/>
    <col min="15892" max="15892" width="5.140625" style="915" customWidth="1"/>
    <col min="15893" max="15893" width="5.85546875" style="915" customWidth="1"/>
    <col min="15894" max="15894" width="5.5703125" style="915" customWidth="1"/>
    <col min="15895" max="15896" width="6.42578125" style="915" customWidth="1"/>
    <col min="15897" max="15897" width="6.85546875" style="915" customWidth="1"/>
    <col min="15898" max="15898" width="4.85546875" style="915" customWidth="1"/>
    <col min="15899" max="16128" width="8.85546875" style="915"/>
    <col min="16129" max="16129" width="5.140625" style="915" customWidth="1"/>
    <col min="16130" max="16130" width="0" style="915" hidden="1" customWidth="1"/>
    <col min="16131" max="16131" width="17.140625" style="915" customWidth="1"/>
    <col min="16132" max="16132" width="47.85546875" style="915" customWidth="1"/>
    <col min="16133" max="16133" width="5.5703125" style="915" customWidth="1"/>
    <col min="16134" max="16134" width="6" style="915" customWidth="1"/>
    <col min="16135" max="16135" width="5.42578125" style="915" customWidth="1"/>
    <col min="16136" max="16136" width="5.7109375" style="915" customWidth="1"/>
    <col min="16137" max="16137" width="6.42578125" style="915" customWidth="1"/>
    <col min="16138" max="16139" width="6.7109375" style="915" customWidth="1"/>
    <col min="16140" max="16140" width="8.140625" style="915" customWidth="1"/>
    <col min="16141" max="16141" width="6.28515625" style="915" customWidth="1"/>
    <col min="16142" max="16142" width="6.140625" style="915" customWidth="1"/>
    <col min="16143" max="16143" width="6.28515625" style="915" customWidth="1"/>
    <col min="16144" max="16144" width="7.85546875" style="915" customWidth="1"/>
    <col min="16145" max="16145" width="7.28515625" style="915" customWidth="1"/>
    <col min="16146" max="16146" width="7.7109375" style="915" customWidth="1"/>
    <col min="16147" max="16147" width="5.7109375" style="915" customWidth="1"/>
    <col min="16148" max="16148" width="5.140625" style="915" customWidth="1"/>
    <col min="16149" max="16149" width="5.85546875" style="915" customWidth="1"/>
    <col min="16150" max="16150" width="5.5703125" style="915" customWidth="1"/>
    <col min="16151" max="16152" width="6.42578125" style="915" customWidth="1"/>
    <col min="16153" max="16153" width="6.85546875" style="915" customWidth="1"/>
    <col min="16154" max="16154" width="4.85546875" style="915" customWidth="1"/>
    <col min="16155" max="16384" width="8.85546875" style="915"/>
  </cols>
  <sheetData>
    <row r="1" spans="1:26" s="10" customFormat="1" ht="24" customHeight="1" x14ac:dyDescent="0.25">
      <c r="A1" s="1752" t="s">
        <v>0</v>
      </c>
      <c r="B1" s="888"/>
      <c r="C1" s="889" t="s">
        <v>608</v>
      </c>
      <c r="D1" s="1776" t="s">
        <v>78</v>
      </c>
      <c r="E1" s="1752" t="s">
        <v>35</v>
      </c>
      <c r="F1" s="1779" t="s">
        <v>597</v>
      </c>
      <c r="G1" s="1752" t="s">
        <v>598</v>
      </c>
      <c r="H1" s="1773" t="s">
        <v>36</v>
      </c>
      <c r="I1" s="1760" t="s">
        <v>609</v>
      </c>
      <c r="J1" s="1761"/>
      <c r="K1" s="1761"/>
      <c r="L1" s="1762"/>
      <c r="M1" s="1764" t="s">
        <v>7</v>
      </c>
      <c r="N1" s="1765"/>
      <c r="O1" s="1765"/>
      <c r="P1" s="1765"/>
      <c r="Q1" s="1765"/>
      <c r="R1" s="1766"/>
      <c r="S1" s="1752" t="s">
        <v>610</v>
      </c>
      <c r="T1" s="1752" t="s">
        <v>9</v>
      </c>
      <c r="U1" s="1760" t="s">
        <v>611</v>
      </c>
      <c r="V1" s="1762"/>
      <c r="W1" s="1760" t="s">
        <v>11</v>
      </c>
      <c r="X1" s="1762"/>
      <c r="Y1" s="1752" t="s">
        <v>601</v>
      </c>
      <c r="Z1" s="1752" t="s">
        <v>13</v>
      </c>
    </row>
    <row r="2" spans="1:26" s="10" customFormat="1" ht="15.75" x14ac:dyDescent="0.25">
      <c r="A2" s="1753"/>
      <c r="B2" s="888"/>
      <c r="C2" s="890" t="s">
        <v>612</v>
      </c>
      <c r="D2" s="1777"/>
      <c r="E2" s="1753"/>
      <c r="F2" s="1780"/>
      <c r="G2" s="1753"/>
      <c r="H2" s="1774"/>
      <c r="I2" s="1755" t="s">
        <v>613</v>
      </c>
      <c r="J2" s="1756"/>
      <c r="K2" s="1756"/>
      <c r="L2" s="1757"/>
      <c r="M2" s="1767"/>
      <c r="N2" s="1768"/>
      <c r="O2" s="1768"/>
      <c r="P2" s="1768"/>
      <c r="Q2" s="1768"/>
      <c r="R2" s="1769"/>
      <c r="S2" s="1753"/>
      <c r="T2" s="1753"/>
      <c r="U2" s="1758" t="s">
        <v>614</v>
      </c>
      <c r="V2" s="1759"/>
      <c r="W2" s="1758" t="s">
        <v>615</v>
      </c>
      <c r="X2" s="1759"/>
      <c r="Y2" s="1753"/>
      <c r="Z2" s="1753"/>
    </row>
    <row r="3" spans="1:26" s="10" customFormat="1" ht="19.5" customHeight="1" x14ac:dyDescent="0.25">
      <c r="A3" s="1753"/>
      <c r="B3" s="888"/>
      <c r="C3" s="890" t="s">
        <v>616</v>
      </c>
      <c r="D3" s="1777"/>
      <c r="E3" s="1753"/>
      <c r="F3" s="1780"/>
      <c r="G3" s="1753"/>
      <c r="H3" s="1774"/>
      <c r="I3" s="1760" t="s">
        <v>617</v>
      </c>
      <c r="J3" s="1761"/>
      <c r="K3" s="1761"/>
      <c r="L3" s="1762"/>
      <c r="M3" s="1763" t="s">
        <v>617</v>
      </c>
      <c r="N3" s="1763"/>
      <c r="O3" s="1763"/>
      <c r="P3" s="1759"/>
      <c r="Q3" s="891" t="s">
        <v>21</v>
      </c>
      <c r="R3" s="891" t="s">
        <v>22</v>
      </c>
      <c r="S3" s="1753"/>
      <c r="T3" s="1753"/>
      <c r="U3" s="1755" t="s">
        <v>14</v>
      </c>
      <c r="V3" s="1757"/>
      <c r="W3" s="1755" t="s">
        <v>618</v>
      </c>
      <c r="X3" s="1757"/>
      <c r="Y3" s="1753"/>
      <c r="Z3" s="1753"/>
    </row>
    <row r="4" spans="1:26" s="10" customFormat="1" ht="15.75" customHeight="1" x14ac:dyDescent="0.25">
      <c r="A4" s="1753"/>
      <c r="B4" s="888"/>
      <c r="C4" s="890" t="s">
        <v>619</v>
      </c>
      <c r="D4" s="1777"/>
      <c r="E4" s="1753"/>
      <c r="F4" s="1780"/>
      <c r="G4" s="1753"/>
      <c r="H4" s="1774"/>
      <c r="I4" s="1758" t="s">
        <v>620</v>
      </c>
      <c r="J4" s="1763"/>
      <c r="K4" s="1763"/>
      <c r="L4" s="1759"/>
      <c r="M4" s="1763" t="s">
        <v>620</v>
      </c>
      <c r="N4" s="1763"/>
      <c r="O4" s="1763"/>
      <c r="P4" s="1759"/>
      <c r="Q4" s="890" t="s">
        <v>23</v>
      </c>
      <c r="R4" s="890" t="s">
        <v>23</v>
      </c>
      <c r="S4" s="1753"/>
      <c r="T4" s="1753"/>
      <c r="U4" s="1770" t="s">
        <v>16</v>
      </c>
      <c r="V4" s="1770" t="s">
        <v>621</v>
      </c>
      <c r="W4" s="1770" t="s">
        <v>602</v>
      </c>
      <c r="X4" s="1770" t="s">
        <v>603</v>
      </c>
      <c r="Y4" s="1753"/>
      <c r="Z4" s="1753"/>
    </row>
    <row r="5" spans="1:26" s="10" customFormat="1" ht="15.75" x14ac:dyDescent="0.25">
      <c r="A5" s="1753"/>
      <c r="B5" s="888"/>
      <c r="C5" s="890"/>
      <c r="D5" s="1777"/>
      <c r="E5" s="1753"/>
      <c r="F5" s="1780"/>
      <c r="G5" s="1753"/>
      <c r="H5" s="1774"/>
      <c r="I5" s="892"/>
      <c r="J5" s="893"/>
      <c r="K5" s="893"/>
      <c r="L5" s="894"/>
      <c r="Q5" s="890" t="s">
        <v>28</v>
      </c>
      <c r="R5" s="890" t="s">
        <v>28</v>
      </c>
      <c r="S5" s="1753"/>
      <c r="T5" s="1753"/>
      <c r="U5" s="1771"/>
      <c r="V5" s="1771"/>
      <c r="W5" s="1771"/>
      <c r="X5" s="1771"/>
      <c r="Y5" s="1753"/>
      <c r="Z5" s="1753"/>
    </row>
    <row r="6" spans="1:26" s="10" customFormat="1" ht="18.75" x14ac:dyDescent="0.3">
      <c r="A6" s="1753"/>
      <c r="B6" s="895"/>
      <c r="C6" s="896"/>
      <c r="D6" s="1777"/>
      <c r="E6" s="1753"/>
      <c r="F6" s="1780"/>
      <c r="G6" s="1753"/>
      <c r="H6" s="1774"/>
      <c r="I6" s="897"/>
      <c r="J6" s="898"/>
      <c r="K6" s="899"/>
      <c r="L6" s="894"/>
      <c r="Q6" s="900"/>
      <c r="R6" s="900"/>
      <c r="S6" s="1753"/>
      <c r="T6" s="1753"/>
      <c r="U6" s="1771"/>
      <c r="V6" s="1771"/>
      <c r="W6" s="1771"/>
      <c r="X6" s="1771"/>
      <c r="Y6" s="1753"/>
      <c r="Z6" s="1753"/>
    </row>
    <row r="7" spans="1:26" s="10" customFormat="1" ht="18.75" x14ac:dyDescent="0.3">
      <c r="A7" s="1753"/>
      <c r="B7" s="895"/>
      <c r="C7" s="896"/>
      <c r="D7" s="1777"/>
      <c r="E7" s="1753"/>
      <c r="F7" s="1780"/>
      <c r="G7" s="1753"/>
      <c r="H7" s="1774"/>
      <c r="I7" s="901"/>
      <c r="J7" s="902"/>
      <c r="K7" s="903"/>
      <c r="L7" s="904"/>
      <c r="M7" s="905"/>
      <c r="N7" s="905"/>
      <c r="O7" s="905"/>
      <c r="P7" s="904"/>
      <c r="Q7" s="900"/>
      <c r="R7" s="900"/>
      <c r="S7" s="1753"/>
      <c r="T7" s="1753"/>
      <c r="U7" s="1771"/>
      <c r="V7" s="1771"/>
      <c r="W7" s="1771"/>
      <c r="X7" s="1771"/>
      <c r="Y7" s="1753"/>
      <c r="Z7" s="1753"/>
    </row>
    <row r="8" spans="1:26" s="10" customFormat="1" ht="18.75" x14ac:dyDescent="0.3">
      <c r="A8" s="1754"/>
      <c r="B8" s="895"/>
      <c r="C8" s="906"/>
      <c r="D8" s="1778"/>
      <c r="E8" s="1754"/>
      <c r="F8" s="1781"/>
      <c r="G8" s="1754"/>
      <c r="H8" s="1775"/>
      <c r="I8" s="888">
        <v>1</v>
      </c>
      <c r="J8" s="888">
        <v>2</v>
      </c>
      <c r="K8" s="888">
        <v>3</v>
      </c>
      <c r="L8" s="888" t="s">
        <v>27</v>
      </c>
      <c r="M8" s="888">
        <v>1</v>
      </c>
      <c r="N8" s="888">
        <v>2</v>
      </c>
      <c r="O8" s="888">
        <v>3</v>
      </c>
      <c r="P8" s="888" t="s">
        <v>27</v>
      </c>
      <c r="Q8" s="907"/>
      <c r="R8" s="907"/>
      <c r="S8" s="1754"/>
      <c r="T8" s="1754"/>
      <c r="U8" s="1772"/>
      <c r="V8" s="1772"/>
      <c r="W8" s="1772"/>
      <c r="X8" s="1772"/>
      <c r="Y8" s="1754"/>
      <c r="Z8" s="1754"/>
    </row>
    <row r="9" spans="1:26" s="10" customFormat="1" ht="15.75" x14ac:dyDescent="0.25">
      <c r="A9" s="908">
        <v>1</v>
      </c>
      <c r="B9" s="908"/>
      <c r="C9" s="908">
        <v>2</v>
      </c>
      <c r="D9" s="908">
        <v>3</v>
      </c>
      <c r="E9" s="908">
        <v>4</v>
      </c>
      <c r="F9" s="908">
        <v>5</v>
      </c>
      <c r="G9" s="908">
        <v>6</v>
      </c>
      <c r="H9" s="908">
        <v>7</v>
      </c>
      <c r="I9" s="908">
        <v>8</v>
      </c>
      <c r="J9" s="908">
        <v>9</v>
      </c>
      <c r="K9" s="908">
        <v>10</v>
      </c>
      <c r="L9" s="908">
        <v>11</v>
      </c>
      <c r="M9" s="908">
        <v>12</v>
      </c>
      <c r="N9" s="908">
        <v>13</v>
      </c>
      <c r="O9" s="908">
        <v>14</v>
      </c>
      <c r="P9" s="908">
        <v>15</v>
      </c>
      <c r="Q9" s="908">
        <v>16</v>
      </c>
      <c r="R9" s="908">
        <v>17</v>
      </c>
      <c r="S9" s="908">
        <v>18</v>
      </c>
      <c r="T9" s="908">
        <v>19</v>
      </c>
      <c r="U9" s="908">
        <v>20</v>
      </c>
      <c r="V9" s="908">
        <v>21</v>
      </c>
      <c r="W9" s="908">
        <v>22</v>
      </c>
      <c r="X9" s="908">
        <v>23</v>
      </c>
      <c r="Y9" s="908">
        <v>24</v>
      </c>
      <c r="Z9" s="908">
        <v>25</v>
      </c>
    </row>
    <row r="10" spans="1:26" s="10" customFormat="1" ht="21.75" customHeight="1" x14ac:dyDescent="0.3">
      <c r="A10" s="908"/>
      <c r="B10" s="908"/>
      <c r="C10" s="908"/>
      <c r="D10" s="1090" t="s">
        <v>622</v>
      </c>
      <c r="E10" s="908"/>
      <c r="F10" s="908"/>
      <c r="G10" s="908"/>
      <c r="H10" s="908"/>
      <c r="I10" s="908"/>
      <c r="J10" s="908"/>
      <c r="K10" s="908"/>
      <c r="L10" s="908"/>
      <c r="M10" s="908"/>
      <c r="N10" s="908"/>
      <c r="O10" s="908"/>
      <c r="P10" s="908"/>
      <c r="Q10" s="908"/>
      <c r="R10" s="908"/>
      <c r="S10" s="908"/>
      <c r="T10" s="908"/>
      <c r="U10" s="908"/>
      <c r="V10" s="908"/>
      <c r="W10" s="908"/>
      <c r="X10" s="908"/>
      <c r="Y10" s="908"/>
      <c r="Z10" s="908"/>
    </row>
    <row r="11" spans="1:26" s="1392" customFormat="1" ht="37.9" customHeight="1" x14ac:dyDescent="0.3">
      <c r="A11" s="1389"/>
      <c r="B11" s="1389"/>
      <c r="C11" s="1389"/>
      <c r="D11" s="1390" t="s">
        <v>626</v>
      </c>
      <c r="E11" s="1389"/>
      <c r="F11" s="1391"/>
      <c r="G11" s="1391"/>
      <c r="H11" s="1391"/>
      <c r="I11" s="1389"/>
      <c r="J11" s="1389"/>
      <c r="K11" s="1389"/>
      <c r="L11" s="1389"/>
      <c r="M11" s="1389"/>
      <c r="N11" s="1389"/>
      <c r="O11" s="1389"/>
      <c r="P11" s="1389"/>
      <c r="Q11" s="1389"/>
      <c r="R11" s="1389"/>
      <c r="S11" s="1389"/>
      <c r="T11" s="1389"/>
      <c r="U11" s="1389"/>
      <c r="V11" s="1389"/>
      <c r="W11" s="1389"/>
      <c r="X11" s="1389"/>
      <c r="Y11" s="1389"/>
      <c r="Z11" s="1389"/>
    </row>
    <row r="12" spans="1:26" s="10" customFormat="1" ht="21.75" customHeight="1" x14ac:dyDescent="0.3">
      <c r="A12" s="908"/>
      <c r="B12" s="908"/>
      <c r="C12" s="908"/>
      <c r="D12" s="1090" t="s">
        <v>1195</v>
      </c>
      <c r="E12" s="908"/>
      <c r="F12" s="910"/>
      <c r="G12" s="910"/>
      <c r="H12" s="910"/>
      <c r="I12" s="908"/>
      <c r="J12" s="908"/>
      <c r="K12" s="908"/>
      <c r="L12" s="908"/>
      <c r="M12" s="908"/>
      <c r="N12" s="908"/>
      <c r="O12" s="908"/>
      <c r="P12" s="908"/>
      <c r="Q12" s="908"/>
      <c r="R12" s="908"/>
      <c r="S12" s="908"/>
      <c r="T12" s="908"/>
      <c r="U12" s="908"/>
      <c r="V12" s="908"/>
      <c r="W12" s="908"/>
      <c r="X12" s="908"/>
      <c r="Y12" s="908"/>
      <c r="Z12" s="908"/>
    </row>
    <row r="13" spans="1:26" s="10" customFormat="1" ht="18.75" x14ac:dyDescent="0.3">
      <c r="A13" s="895">
        <v>1</v>
      </c>
      <c r="B13" s="895"/>
      <c r="C13" s="1087" t="s">
        <v>857</v>
      </c>
      <c r="D13" s="911" t="s">
        <v>623</v>
      </c>
      <c r="E13" s="895" t="s">
        <v>33</v>
      </c>
      <c r="F13" s="912">
        <v>3</v>
      </c>
      <c r="G13" s="912">
        <v>78</v>
      </c>
      <c r="H13" s="912">
        <v>61</v>
      </c>
      <c r="I13" s="913"/>
      <c r="J13" s="913"/>
      <c r="K13" s="895">
        <v>280</v>
      </c>
      <c r="L13" s="895">
        <v>280</v>
      </c>
      <c r="M13" s="913"/>
      <c r="N13" s="913"/>
      <c r="O13" s="895">
        <v>280</v>
      </c>
      <c r="P13" s="895">
        <v>280</v>
      </c>
      <c r="Q13" s="1089">
        <f>P13/X13*W13/1000</f>
        <v>0.14000000000000001</v>
      </c>
      <c r="R13" s="1089">
        <f>P13*Y13/1000</f>
        <v>1.8760000000000002E-2</v>
      </c>
      <c r="S13" s="914"/>
      <c r="T13" s="914"/>
      <c r="U13" s="895">
        <v>280</v>
      </c>
      <c r="V13" s="914"/>
      <c r="W13" s="914">
        <v>20</v>
      </c>
      <c r="X13" s="914">
        <v>40</v>
      </c>
      <c r="Y13" s="914">
        <v>6.7000000000000004E-2</v>
      </c>
      <c r="Z13" s="914"/>
    </row>
    <row r="14" spans="1:26" s="10" customFormat="1" ht="18.75" x14ac:dyDescent="0.3">
      <c r="A14" s="895">
        <v>2</v>
      </c>
      <c r="B14" s="895"/>
      <c r="C14" s="1087" t="s">
        <v>858</v>
      </c>
      <c r="D14" s="911" t="s">
        <v>624</v>
      </c>
      <c r="E14" s="895" t="s">
        <v>33</v>
      </c>
      <c r="F14" s="912">
        <v>3</v>
      </c>
      <c r="G14" s="912">
        <v>78</v>
      </c>
      <c r="H14" s="912">
        <v>61</v>
      </c>
      <c r="I14" s="913"/>
      <c r="J14" s="913"/>
      <c r="K14" s="895">
        <v>560</v>
      </c>
      <c r="L14" s="895">
        <v>560</v>
      </c>
      <c r="M14" s="913"/>
      <c r="N14" s="913"/>
      <c r="O14" s="895">
        <v>560</v>
      </c>
      <c r="P14" s="895">
        <v>560</v>
      </c>
      <c r="Q14" s="1089">
        <f t="shared" ref="Q14" si="0">P14/X14*W14/1000</f>
        <v>0.14000000000000001</v>
      </c>
      <c r="R14" s="1089">
        <f t="shared" ref="R14:R15" si="1">P14*Y14/1000</f>
        <v>2.2400000000000003E-2</v>
      </c>
      <c r="S14" s="914"/>
      <c r="T14" s="914"/>
      <c r="U14" s="895">
        <v>560</v>
      </c>
      <c r="V14" s="914"/>
      <c r="W14" s="914">
        <v>20</v>
      </c>
      <c r="X14" s="914">
        <v>80</v>
      </c>
      <c r="Y14" s="914">
        <v>0.04</v>
      </c>
      <c r="Z14" s="914"/>
    </row>
    <row r="15" spans="1:26" s="10" customFormat="1" ht="18.75" x14ac:dyDescent="0.3">
      <c r="A15" s="895">
        <v>3</v>
      </c>
      <c r="B15" s="895"/>
      <c r="C15" s="1088" t="s">
        <v>859</v>
      </c>
      <c r="D15" s="911" t="s">
        <v>625</v>
      </c>
      <c r="E15" s="895" t="s">
        <v>33</v>
      </c>
      <c r="F15" s="912">
        <v>0</v>
      </c>
      <c r="G15" s="912">
        <v>89</v>
      </c>
      <c r="H15" s="912">
        <v>10</v>
      </c>
      <c r="I15" s="913"/>
      <c r="J15" s="913"/>
      <c r="K15" s="895">
        <v>215</v>
      </c>
      <c r="L15" s="895">
        <v>215</v>
      </c>
      <c r="M15" s="913"/>
      <c r="N15" s="913"/>
      <c r="O15" s="895">
        <v>215</v>
      </c>
      <c r="P15" s="895">
        <v>215</v>
      </c>
      <c r="Q15" s="1089">
        <f>P15/X15*W15/1000</f>
        <v>0.129</v>
      </c>
      <c r="R15" s="1089">
        <f t="shared" si="1"/>
        <v>8.5999999999999993E-2</v>
      </c>
      <c r="S15" s="914"/>
      <c r="T15" s="914"/>
      <c r="U15" s="895">
        <v>215</v>
      </c>
      <c r="V15" s="914"/>
      <c r="W15" s="914">
        <v>30</v>
      </c>
      <c r="X15" s="914">
        <v>50</v>
      </c>
      <c r="Y15" s="914">
        <v>0.4</v>
      </c>
      <c r="Z15" s="914"/>
    </row>
    <row r="16" spans="1:26" s="887" customFormat="1" ht="18.75" x14ac:dyDescent="0.3">
      <c r="A16" s="909"/>
      <c r="B16" s="909"/>
      <c r="C16" s="909"/>
      <c r="D16" s="917" t="s">
        <v>30</v>
      </c>
      <c r="E16" s="909"/>
      <c r="F16" s="909"/>
      <c r="G16" s="909"/>
      <c r="H16" s="909"/>
      <c r="I16" s="909"/>
      <c r="J16" s="916"/>
      <c r="K16" s="918"/>
      <c r="L16" s="919"/>
      <c r="M16" s="919"/>
      <c r="N16" s="919"/>
      <c r="O16" s="919"/>
      <c r="P16" s="919"/>
      <c r="Q16" s="919">
        <f>SUM(Q13:Q15)</f>
        <v>0.40900000000000003</v>
      </c>
      <c r="R16" s="1086">
        <f>SUM(R13:R15)</f>
        <v>0.12716</v>
      </c>
      <c r="S16" s="919"/>
      <c r="T16" s="919"/>
      <c r="U16" s="919"/>
      <c r="V16" s="919"/>
      <c r="W16" s="919"/>
      <c r="X16" s="919"/>
      <c r="Y16" s="919"/>
      <c r="Z16" s="919"/>
    </row>
  </sheetData>
  <mergeCells count="27">
    <mergeCell ref="H1:H8"/>
    <mergeCell ref="A1:A8"/>
    <mergeCell ref="D1:D8"/>
    <mergeCell ref="E1:E8"/>
    <mergeCell ref="F1:F8"/>
    <mergeCell ref="G1:G8"/>
    <mergeCell ref="M4:P4"/>
    <mergeCell ref="U4:U8"/>
    <mergeCell ref="V4:V8"/>
    <mergeCell ref="W4:W8"/>
    <mergeCell ref="X4:X8"/>
    <mergeCell ref="Y1:Y8"/>
    <mergeCell ref="Z1:Z8"/>
    <mergeCell ref="I2:L2"/>
    <mergeCell ref="U2:V2"/>
    <mergeCell ref="W2:X2"/>
    <mergeCell ref="I3:L3"/>
    <mergeCell ref="M3:P3"/>
    <mergeCell ref="U3:V3"/>
    <mergeCell ref="W3:X3"/>
    <mergeCell ref="I4:L4"/>
    <mergeCell ref="I1:L1"/>
    <mergeCell ref="M1:R2"/>
    <mergeCell ref="S1:S8"/>
    <mergeCell ref="T1:T8"/>
    <mergeCell ref="U1:V1"/>
    <mergeCell ref="W1:X1"/>
  </mergeCells>
  <pageMargins left="0.74803149606299213" right="0.39370078740157483" top="0.94488188976377963" bottom="0.94488188976377963" header="0.70866141732283472" footer="0.6692913385826772"/>
  <pageSetup paperSize="9" scale="85" firstPageNumber="210" orientation="landscape" useFirstPageNumber="1" r:id="rId1"/>
  <headerFooter alignWithMargins="0">
    <oddFooter>&amp;L&amp;12&amp;A&amp;CСписък излишни ОБВВПИ към 01.01.2022 г.&amp;R&amp;12&amp;P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2"/>
  <sheetViews>
    <sheetView view="pageBreakPreview" zoomScale="90" zoomScaleNormal="100" zoomScaleSheetLayoutView="90" workbookViewId="0">
      <selection activeCell="C13" sqref="C13"/>
    </sheetView>
  </sheetViews>
  <sheetFormatPr defaultColWidth="8.85546875" defaultRowHeight="15" x14ac:dyDescent="0.25"/>
  <cols>
    <col min="1" max="1" width="3.42578125" style="1246" bestFit="1" customWidth="1"/>
    <col min="2" max="2" width="5" style="1246" bestFit="1" customWidth="1"/>
    <col min="3" max="3" width="60.7109375" style="1246" customWidth="1"/>
    <col min="4" max="4" width="3.5703125" style="1246" bestFit="1" customWidth="1"/>
    <col min="5" max="7" width="3.42578125" style="1246" bestFit="1" customWidth="1"/>
    <col min="8" max="12" width="4.7109375" style="1246" bestFit="1" customWidth="1"/>
    <col min="13" max="13" width="7" style="1246" bestFit="1" customWidth="1"/>
    <col min="14" max="18" width="4.7109375" style="1246" bestFit="1" customWidth="1"/>
    <col min="19" max="19" width="7" style="1246" bestFit="1" customWidth="1"/>
    <col min="20" max="21" width="8.42578125" style="1246" bestFit="1" customWidth="1"/>
    <col min="22" max="24" width="3.42578125" style="1246" bestFit="1" customWidth="1"/>
    <col min="25" max="25" width="9" style="1246" bestFit="1" customWidth="1"/>
    <col min="26" max="26" width="6.5703125" style="1246" customWidth="1"/>
    <col min="27" max="27" width="9" style="1246" bestFit="1" customWidth="1"/>
    <col min="28" max="28" width="7.42578125" style="1246" bestFit="1" customWidth="1"/>
    <col min="29" max="29" width="3.42578125" style="1246" bestFit="1" customWidth="1"/>
    <col min="30" max="16384" width="8.85546875" style="1246"/>
  </cols>
  <sheetData>
    <row r="1" spans="1:29" ht="15" customHeight="1" x14ac:dyDescent="0.25">
      <c r="A1" s="1648" t="s">
        <v>0</v>
      </c>
      <c r="B1" s="266"/>
      <c r="C1" s="267"/>
      <c r="D1" s="1637" t="s">
        <v>1</v>
      </c>
      <c r="E1" s="1783" t="s">
        <v>2</v>
      </c>
      <c r="F1" s="1783" t="s">
        <v>3</v>
      </c>
      <c r="G1" s="1784" t="s">
        <v>4</v>
      </c>
      <c r="H1" s="268" t="s">
        <v>49</v>
      </c>
      <c r="I1" s="1244"/>
      <c r="J1" s="1244"/>
      <c r="K1" s="269"/>
      <c r="L1" s="269"/>
      <c r="M1" s="1245"/>
      <c r="N1" s="270" t="s">
        <v>7</v>
      </c>
      <c r="O1" s="271"/>
      <c r="P1" s="271"/>
      <c r="Q1" s="271"/>
      <c r="R1" s="271"/>
      <c r="S1" s="271"/>
      <c r="T1" s="271"/>
      <c r="U1" s="272"/>
      <c r="V1" s="1782" t="s">
        <v>8</v>
      </c>
      <c r="W1" s="1784" t="s">
        <v>9</v>
      </c>
      <c r="X1" s="273" t="s">
        <v>10</v>
      </c>
      <c r="Y1" s="274"/>
      <c r="Z1" s="273" t="s">
        <v>11</v>
      </c>
      <c r="AA1" s="275"/>
      <c r="AB1" s="1785" t="s">
        <v>12</v>
      </c>
      <c r="AC1" s="1787" t="s">
        <v>13</v>
      </c>
    </row>
    <row r="2" spans="1:29" x14ac:dyDescent="0.25">
      <c r="A2" s="1648"/>
      <c r="B2" s="277"/>
      <c r="C2" s="278"/>
      <c r="D2" s="1637"/>
      <c r="E2" s="1783"/>
      <c r="F2" s="1783"/>
      <c r="G2" s="1784"/>
      <c r="H2" s="279"/>
      <c r="I2" s="1247"/>
      <c r="J2" s="1247"/>
      <c r="K2" s="280"/>
      <c r="L2" s="280"/>
      <c r="M2" s="281"/>
      <c r="N2" s="282"/>
      <c r="O2" s="283"/>
      <c r="P2" s="283"/>
      <c r="Q2" s="283"/>
      <c r="R2" s="283"/>
      <c r="S2" s="283"/>
      <c r="T2" s="284"/>
      <c r="U2" s="285"/>
      <c r="V2" s="1782"/>
      <c r="W2" s="1784"/>
      <c r="X2" s="286" t="s">
        <v>14</v>
      </c>
      <c r="Y2" s="287"/>
      <c r="Z2" s="286" t="s">
        <v>15</v>
      </c>
      <c r="AA2" s="288"/>
      <c r="AB2" s="1785"/>
      <c r="AC2" s="1787"/>
    </row>
    <row r="3" spans="1:29" ht="15" customHeight="1" x14ac:dyDescent="0.25">
      <c r="A3" s="1648"/>
      <c r="B3" s="277"/>
      <c r="C3" s="278"/>
      <c r="D3" s="1637"/>
      <c r="E3" s="1783"/>
      <c r="F3" s="1783"/>
      <c r="G3" s="1784"/>
      <c r="H3" s="289" t="s">
        <v>14</v>
      </c>
      <c r="I3" s="1248"/>
      <c r="J3" s="1248"/>
      <c r="K3" s="290"/>
      <c r="L3" s="290"/>
      <c r="M3" s="291"/>
      <c r="N3" s="289" t="s">
        <v>14</v>
      </c>
      <c r="O3" s="290"/>
      <c r="P3" s="290"/>
      <c r="Q3" s="290"/>
      <c r="R3" s="290"/>
      <c r="S3" s="290"/>
      <c r="T3" s="1092"/>
      <c r="U3" s="1093"/>
      <c r="V3" s="1782"/>
      <c r="W3" s="1783"/>
      <c r="X3" s="1788" t="s">
        <v>16</v>
      </c>
      <c r="Y3" s="1791" t="s">
        <v>17</v>
      </c>
      <c r="Z3" s="1792" t="s">
        <v>18</v>
      </c>
      <c r="AA3" s="1788" t="s">
        <v>19</v>
      </c>
      <c r="AB3" s="1786"/>
      <c r="AC3" s="1787"/>
    </row>
    <row r="4" spans="1:29" x14ac:dyDescent="0.25">
      <c r="A4" s="1648"/>
      <c r="B4" s="277" t="s">
        <v>304</v>
      </c>
      <c r="C4" s="278" t="s">
        <v>305</v>
      </c>
      <c r="D4" s="1637"/>
      <c r="E4" s="1783"/>
      <c r="F4" s="1783"/>
      <c r="G4" s="1784"/>
      <c r="H4" s="289" t="s">
        <v>20</v>
      </c>
      <c r="I4" s="1248"/>
      <c r="J4" s="1248"/>
      <c r="K4" s="290"/>
      <c r="L4" s="290"/>
      <c r="M4" s="291"/>
      <c r="N4" s="289" t="s">
        <v>20</v>
      </c>
      <c r="O4" s="290"/>
      <c r="P4" s="290"/>
      <c r="Q4" s="290"/>
      <c r="R4" s="290"/>
      <c r="S4" s="290"/>
      <c r="T4" s="1094" t="s">
        <v>21</v>
      </c>
      <c r="U4" s="1095" t="s">
        <v>22</v>
      </c>
      <c r="V4" s="1782"/>
      <c r="W4" s="1783"/>
      <c r="X4" s="1789"/>
      <c r="Y4" s="1789"/>
      <c r="Z4" s="1789"/>
      <c r="AA4" s="1789"/>
      <c r="AB4" s="1786"/>
      <c r="AC4" s="1787"/>
    </row>
    <row r="5" spans="1:29" x14ac:dyDescent="0.25">
      <c r="A5" s="1648"/>
      <c r="B5" s="277"/>
      <c r="C5" s="278"/>
      <c r="D5" s="1637"/>
      <c r="E5" s="1783"/>
      <c r="F5" s="1783"/>
      <c r="G5" s="1784"/>
      <c r="H5" s="296"/>
      <c r="I5" s="297"/>
      <c r="J5" s="298"/>
      <c r="K5" s="297"/>
      <c r="L5" s="298"/>
      <c r="M5" s="297"/>
      <c r="N5" s="296"/>
      <c r="O5" s="297"/>
      <c r="P5" s="298"/>
      <c r="Q5" s="297"/>
      <c r="R5" s="298"/>
      <c r="S5" s="297"/>
      <c r="T5" s="1094" t="s">
        <v>23</v>
      </c>
      <c r="U5" s="1095" t="s">
        <v>23</v>
      </c>
      <c r="V5" s="1782"/>
      <c r="W5" s="1783"/>
      <c r="X5" s="1789"/>
      <c r="Y5" s="1789"/>
      <c r="Z5" s="1789"/>
      <c r="AA5" s="1789"/>
      <c r="AB5" s="1786"/>
      <c r="AC5" s="1787"/>
    </row>
    <row r="6" spans="1:29" x14ac:dyDescent="0.25">
      <c r="A6" s="1648"/>
      <c r="B6" s="277"/>
      <c r="C6" s="278"/>
      <c r="D6" s="1637"/>
      <c r="E6" s="1783"/>
      <c r="F6" s="1783"/>
      <c r="G6" s="1784"/>
      <c r="H6" s="299" t="s">
        <v>24</v>
      </c>
      <c r="I6" s="300" t="s">
        <v>25</v>
      </c>
      <c r="J6" s="301" t="s">
        <v>26</v>
      </c>
      <c r="K6" s="300" t="s">
        <v>1089</v>
      </c>
      <c r="L6" s="301" t="s">
        <v>1090</v>
      </c>
      <c r="M6" s="300" t="s">
        <v>27</v>
      </c>
      <c r="N6" s="299" t="s">
        <v>24</v>
      </c>
      <c r="O6" s="300" t="s">
        <v>25</v>
      </c>
      <c r="P6" s="301" t="s">
        <v>26</v>
      </c>
      <c r="Q6" s="300" t="s">
        <v>1089</v>
      </c>
      <c r="R6" s="301" t="s">
        <v>1090</v>
      </c>
      <c r="S6" s="300" t="s">
        <v>27</v>
      </c>
      <c r="T6" s="1094" t="s">
        <v>28</v>
      </c>
      <c r="U6" s="1095" t="s">
        <v>28</v>
      </c>
      <c r="V6" s="1782"/>
      <c r="W6" s="1783"/>
      <c r="X6" s="1789"/>
      <c r="Y6" s="1789"/>
      <c r="Z6" s="1789"/>
      <c r="AA6" s="1789"/>
      <c r="AB6" s="1786"/>
      <c r="AC6" s="1787"/>
    </row>
    <row r="7" spans="1:29" x14ac:dyDescent="0.25">
      <c r="A7" s="1648"/>
      <c r="B7" s="302"/>
      <c r="C7" s="303"/>
      <c r="D7" s="1637"/>
      <c r="E7" s="1783"/>
      <c r="F7" s="1783"/>
      <c r="G7" s="1784"/>
      <c r="H7" s="304"/>
      <c r="I7" s="305"/>
      <c r="J7" s="306"/>
      <c r="K7" s="305"/>
      <c r="L7" s="306"/>
      <c r="M7" s="305"/>
      <c r="N7" s="304"/>
      <c r="O7" s="305"/>
      <c r="P7" s="306"/>
      <c r="Q7" s="305"/>
      <c r="R7" s="306"/>
      <c r="S7" s="305"/>
      <c r="T7" s="1096"/>
      <c r="U7" s="1097"/>
      <c r="V7" s="1782"/>
      <c r="W7" s="1783"/>
      <c r="X7" s="1790"/>
      <c r="Y7" s="1790"/>
      <c r="Z7" s="1790"/>
      <c r="AA7" s="1790"/>
      <c r="AB7" s="1786"/>
      <c r="AC7" s="1787"/>
    </row>
    <row r="8" spans="1:29" s="1243" customFormat="1" x14ac:dyDescent="0.25">
      <c r="A8" s="1303">
        <v>1</v>
      </c>
      <c r="B8" s="1304">
        <v>2</v>
      </c>
      <c r="C8" s="1305">
        <v>3</v>
      </c>
      <c r="D8" s="1306">
        <v>4</v>
      </c>
      <c r="E8" s="1230">
        <v>5</v>
      </c>
      <c r="F8" s="1230">
        <v>6</v>
      </c>
      <c r="G8" s="1303">
        <v>7</v>
      </c>
      <c r="H8" s="1230">
        <v>8</v>
      </c>
      <c r="I8" s="1303">
        <v>9</v>
      </c>
      <c r="J8" s="1230">
        <v>10</v>
      </c>
      <c r="K8" s="1303">
        <v>11</v>
      </c>
      <c r="L8" s="1230">
        <v>12</v>
      </c>
      <c r="M8" s="1303">
        <v>13</v>
      </c>
      <c r="N8" s="1230">
        <v>14</v>
      </c>
      <c r="O8" s="1303">
        <v>15</v>
      </c>
      <c r="P8" s="1230">
        <v>16</v>
      </c>
      <c r="Q8" s="1303">
        <v>17</v>
      </c>
      <c r="R8" s="1230">
        <v>18</v>
      </c>
      <c r="S8" s="1303">
        <v>19</v>
      </c>
      <c r="T8" s="1230">
        <v>20</v>
      </c>
      <c r="U8" s="1303">
        <v>21</v>
      </c>
      <c r="V8" s="1230">
        <v>22</v>
      </c>
      <c r="W8" s="1303">
        <v>23</v>
      </c>
      <c r="X8" s="1230">
        <v>24</v>
      </c>
      <c r="Y8" s="1303">
        <v>25</v>
      </c>
      <c r="Z8" s="1230">
        <v>26</v>
      </c>
      <c r="AA8" s="1303">
        <v>27</v>
      </c>
      <c r="AB8" s="1230">
        <v>28</v>
      </c>
      <c r="AC8" s="1230">
        <v>29</v>
      </c>
    </row>
    <row r="9" spans="1:29" x14ac:dyDescent="0.25">
      <c r="A9" s="1249"/>
      <c r="B9" s="1250"/>
      <c r="C9" s="1315" t="s">
        <v>307</v>
      </c>
      <c r="D9" s="1258"/>
      <c r="E9" s="1258"/>
      <c r="F9" s="1251"/>
      <c r="G9" s="1252"/>
      <c r="H9" s="1253"/>
      <c r="I9" s="1253"/>
      <c r="J9" s="1253"/>
      <c r="K9" s="1253"/>
      <c r="L9" s="1253"/>
      <c r="M9" s="1253"/>
      <c r="N9" s="1253"/>
      <c r="O9" s="1253"/>
      <c r="P9" s="1253"/>
      <c r="Q9" s="1253"/>
      <c r="R9" s="1253"/>
      <c r="S9" s="1253"/>
      <c r="T9" s="1253"/>
      <c r="U9" s="1253"/>
      <c r="V9" s="1254"/>
      <c r="W9" s="1254"/>
      <c r="X9" s="1255"/>
      <c r="Y9" s="1255"/>
      <c r="Z9" s="1256"/>
      <c r="AA9" s="1256"/>
      <c r="AB9" s="1257"/>
      <c r="AC9" s="1256"/>
    </row>
    <row r="10" spans="1:29" s="1243" customFormat="1" x14ac:dyDescent="0.25">
      <c r="A10" s="1307"/>
      <c r="B10" s="1308"/>
      <c r="C10" s="823" t="s">
        <v>306</v>
      </c>
      <c r="D10" s="823"/>
      <c r="E10" s="823"/>
      <c r="F10" s="1309"/>
      <c r="G10" s="825"/>
      <c r="H10" s="1310"/>
      <c r="I10" s="1310"/>
      <c r="J10" s="1310"/>
      <c r="K10" s="1310"/>
      <c r="L10" s="1310"/>
      <c r="M10" s="1310"/>
      <c r="N10" s="1310"/>
      <c r="O10" s="1310"/>
      <c r="P10" s="1310"/>
      <c r="Q10" s="1310"/>
      <c r="R10" s="1310"/>
      <c r="S10" s="1310"/>
      <c r="T10" s="1310"/>
      <c r="U10" s="1310"/>
      <c r="V10" s="1311"/>
      <c r="W10" s="1311"/>
      <c r="X10" s="1312"/>
      <c r="Y10" s="1312"/>
      <c r="Z10" s="1313"/>
      <c r="AA10" s="1313"/>
      <c r="AB10" s="1314"/>
      <c r="AC10" s="1313"/>
    </row>
    <row r="11" spans="1:29" x14ac:dyDescent="0.25">
      <c r="A11" s="1249"/>
      <c r="B11" s="1250"/>
      <c r="C11" s="1315" t="s">
        <v>1100</v>
      </c>
      <c r="D11" s="1258"/>
      <c r="E11" s="1258"/>
      <c r="F11" s="1251"/>
      <c r="G11" s="1252"/>
      <c r="H11" s="1253"/>
      <c r="I11" s="1253"/>
      <c r="J11" s="1253"/>
      <c r="K11" s="1253"/>
      <c r="L11" s="1253"/>
      <c r="M11" s="1253"/>
      <c r="N11" s="1253"/>
      <c r="O11" s="1253"/>
      <c r="P11" s="1253"/>
      <c r="Q11" s="1253"/>
      <c r="R11" s="1253"/>
      <c r="S11" s="1253"/>
      <c r="T11" s="1253"/>
      <c r="U11" s="1253"/>
      <c r="V11" s="1254"/>
      <c r="W11" s="1254"/>
      <c r="X11" s="1255"/>
      <c r="Y11" s="1255"/>
      <c r="Z11" s="1256"/>
      <c r="AA11" s="1256"/>
      <c r="AB11" s="1257"/>
      <c r="AC11" s="1256"/>
    </row>
    <row r="12" spans="1:29" x14ac:dyDescent="0.25">
      <c r="A12" s="8" t="s">
        <v>308</v>
      </c>
      <c r="B12" s="7"/>
      <c r="C12" s="1259" t="s">
        <v>1091</v>
      </c>
      <c r="D12" s="8"/>
      <c r="E12" s="1260"/>
      <c r="F12" s="1260"/>
      <c r="G12" s="1260"/>
      <c r="H12" s="49"/>
      <c r="I12" s="49"/>
      <c r="J12" s="49"/>
      <c r="K12" s="49"/>
      <c r="L12" s="49"/>
      <c r="M12" s="49"/>
      <c r="N12" s="9"/>
      <c r="O12" s="9"/>
      <c r="P12" s="9"/>
      <c r="Q12" s="9"/>
      <c r="R12" s="9"/>
      <c r="S12" s="9"/>
      <c r="T12" s="9"/>
      <c r="U12" s="9"/>
      <c r="V12" s="1261"/>
      <c r="W12" s="1261"/>
      <c r="X12" s="8"/>
      <c r="Y12" s="8"/>
      <c r="Z12" s="9"/>
      <c r="AA12" s="9"/>
      <c r="AB12" s="49"/>
      <c r="AC12" s="9"/>
    </row>
    <row r="13" spans="1:29" x14ac:dyDescent="0.25">
      <c r="A13" s="8" t="s">
        <v>308</v>
      </c>
      <c r="B13" s="7"/>
      <c r="C13" s="1" t="s">
        <v>1092</v>
      </c>
      <c r="D13" s="8"/>
      <c r="E13" s="1260"/>
      <c r="F13" s="1260"/>
      <c r="G13" s="1260"/>
      <c r="H13" s="49"/>
      <c r="I13" s="49"/>
      <c r="J13" s="49"/>
      <c r="K13" s="49"/>
      <c r="L13" s="49"/>
      <c r="M13" s="49"/>
      <c r="N13" s="9"/>
      <c r="O13" s="9"/>
      <c r="P13" s="9"/>
      <c r="Q13" s="9"/>
      <c r="R13" s="9"/>
      <c r="S13" s="9"/>
      <c r="T13" s="9"/>
      <c r="U13" s="9"/>
      <c r="V13" s="1261"/>
      <c r="W13" s="1261"/>
      <c r="X13" s="8"/>
      <c r="Y13" s="8"/>
      <c r="Z13" s="9"/>
      <c r="AA13" s="9"/>
      <c r="AB13" s="49"/>
      <c r="AC13" s="9"/>
    </row>
    <row r="14" spans="1:29" s="1273" customFormat="1" x14ac:dyDescent="0.25">
      <c r="A14" s="1262">
        <v>1</v>
      </c>
      <c r="B14" s="1263"/>
      <c r="C14" s="1264" t="s">
        <v>1093</v>
      </c>
      <c r="D14" s="1265" t="s">
        <v>29</v>
      </c>
      <c r="E14" s="1266"/>
      <c r="F14" s="1266"/>
      <c r="G14" s="1266"/>
      <c r="H14" s="1267"/>
      <c r="I14" s="1267"/>
      <c r="J14" s="1267"/>
      <c r="K14" s="1267"/>
      <c r="L14" s="1267">
        <v>180</v>
      </c>
      <c r="M14" s="3">
        <f>SUM(H14:L14)</f>
        <v>180</v>
      </c>
      <c r="N14" s="1267"/>
      <c r="O14" s="1267"/>
      <c r="P14" s="1267"/>
      <c r="Q14" s="1267"/>
      <c r="R14" s="1267">
        <f>L14</f>
        <v>180</v>
      </c>
      <c r="S14" s="3">
        <f t="shared" ref="S14:S21" si="0">SUM(N14:R14)</f>
        <v>180</v>
      </c>
      <c r="T14" s="1268">
        <f>((S14/AA14)*Z14)/1000</f>
        <v>214.02</v>
      </c>
      <c r="U14" s="1268">
        <f>(S14*AB14)/1000</f>
        <v>187.02</v>
      </c>
      <c r="V14" s="2"/>
      <c r="W14" s="1262"/>
      <c r="X14" s="1269"/>
      <c r="Y14" s="1267"/>
      <c r="Z14" s="1270">
        <v>1189</v>
      </c>
      <c r="AA14" s="1267">
        <v>1</v>
      </c>
      <c r="AB14" s="1271">
        <v>1039</v>
      </c>
      <c r="AC14" s="1272"/>
    </row>
    <row r="15" spans="1:29" s="1273" customFormat="1" x14ac:dyDescent="0.25">
      <c r="A15" s="1274">
        <v>2</v>
      </c>
      <c r="B15" s="1263"/>
      <c r="C15" s="1264" t="s">
        <v>1094</v>
      </c>
      <c r="D15" s="1262" t="s">
        <v>29</v>
      </c>
      <c r="E15" s="1269"/>
      <c r="F15" s="1269"/>
      <c r="G15" s="1269"/>
      <c r="H15" s="1267"/>
      <c r="I15" s="1267"/>
      <c r="J15" s="1267"/>
      <c r="K15" s="1267"/>
      <c r="L15" s="1267">
        <v>30</v>
      </c>
      <c r="M15" s="3">
        <f>SUM(H15:L15)</f>
        <v>30</v>
      </c>
      <c r="N15" s="1267"/>
      <c r="O15" s="1267"/>
      <c r="P15" s="1267"/>
      <c r="Q15" s="1267"/>
      <c r="R15" s="1267">
        <f>L15</f>
        <v>30</v>
      </c>
      <c r="S15" s="3">
        <f t="shared" si="0"/>
        <v>30</v>
      </c>
      <c r="T15" s="1268">
        <f>U15</f>
        <v>31.17</v>
      </c>
      <c r="U15" s="1268">
        <f>(S15*AB15)/1000</f>
        <v>31.17</v>
      </c>
      <c r="V15" s="1262"/>
      <c r="W15" s="1265"/>
      <c r="X15" s="1275"/>
      <c r="Y15" s="1275"/>
      <c r="Z15" s="1270">
        <v>0</v>
      </c>
      <c r="AA15" s="1269">
        <v>1</v>
      </c>
      <c r="AB15" s="1271">
        <v>1039</v>
      </c>
      <c r="AC15" s="1272"/>
    </row>
    <row r="16" spans="1:29" s="1273" customFormat="1" x14ac:dyDescent="0.25">
      <c r="A16" s="1276"/>
      <c r="B16" s="1277"/>
      <c r="C16" s="1278" t="s">
        <v>1095</v>
      </c>
      <c r="D16" s="1276"/>
      <c r="E16" s="1279"/>
      <c r="F16" s="1279"/>
      <c r="G16" s="1279"/>
      <c r="H16" s="1280"/>
      <c r="I16" s="1280"/>
      <c r="J16" s="1280"/>
      <c r="K16" s="1280"/>
      <c r="L16" s="1280">
        <f>SUM(L14:L15)</f>
        <v>210</v>
      </c>
      <c r="M16" s="1280">
        <f>SUM(M14:M15)</f>
        <v>210</v>
      </c>
      <c r="N16" s="1280"/>
      <c r="O16" s="1280"/>
      <c r="P16" s="1280"/>
      <c r="Q16" s="1280"/>
      <c r="R16" s="1280">
        <f>L16</f>
        <v>210</v>
      </c>
      <c r="S16" s="50">
        <f t="shared" si="0"/>
        <v>210</v>
      </c>
      <c r="T16" s="1281">
        <f>SUM(T14:T15)</f>
        <v>245.19</v>
      </c>
      <c r="U16" s="1281">
        <f>SUM(U14:U15)</f>
        <v>218.19</v>
      </c>
      <c r="V16" s="1282"/>
      <c r="W16" s="1282"/>
      <c r="X16" s="1282"/>
      <c r="Y16" s="1282"/>
      <c r="Z16" s="50"/>
      <c r="AA16" s="50"/>
      <c r="AB16" s="1282"/>
      <c r="AC16" s="1272"/>
    </row>
    <row r="17" spans="1:29" s="1273" customFormat="1" x14ac:dyDescent="0.25">
      <c r="A17" s="1274">
        <v>1</v>
      </c>
      <c r="B17" s="1263"/>
      <c r="C17" s="1264" t="s">
        <v>1096</v>
      </c>
      <c r="D17" s="1265" t="s">
        <v>29</v>
      </c>
      <c r="E17" s="1275"/>
      <c r="F17" s="1275"/>
      <c r="G17" s="1275"/>
      <c r="H17" s="1267"/>
      <c r="I17" s="1267"/>
      <c r="J17" s="1267"/>
      <c r="K17" s="1267"/>
      <c r="L17" s="1267">
        <v>225</v>
      </c>
      <c r="M17" s="3">
        <f>SUM(H17:L17)</f>
        <v>225</v>
      </c>
      <c r="N17" s="1267"/>
      <c r="O17" s="1267"/>
      <c r="P17" s="1267"/>
      <c r="Q17" s="1267"/>
      <c r="R17" s="1267">
        <f>L17</f>
        <v>225</v>
      </c>
      <c r="S17" s="3">
        <f t="shared" si="0"/>
        <v>225</v>
      </c>
      <c r="T17" s="1268">
        <f>((S17/AA17)*Z17)/1000</f>
        <v>0.5625</v>
      </c>
      <c r="U17" s="1268">
        <f>(S17*AB17)/1000</f>
        <v>0.20250000000000001</v>
      </c>
      <c r="V17" s="2"/>
      <c r="W17" s="1262"/>
      <c r="X17" s="1269"/>
      <c r="Y17" s="1267"/>
      <c r="Z17" s="1270">
        <v>12.5</v>
      </c>
      <c r="AA17" s="1267">
        <v>5</v>
      </c>
      <c r="AB17" s="1271">
        <v>0.9</v>
      </c>
      <c r="AC17" s="1272"/>
    </row>
    <row r="18" spans="1:29" s="1273" customFormat="1" x14ac:dyDescent="0.25">
      <c r="A18" s="1262">
        <v>2</v>
      </c>
      <c r="B18" s="1263"/>
      <c r="C18" s="1264" t="s">
        <v>1097</v>
      </c>
      <c r="D18" s="1262" t="s">
        <v>29</v>
      </c>
      <c r="E18" s="1269"/>
      <c r="F18" s="1269"/>
      <c r="G18" s="1269"/>
      <c r="H18" s="1267"/>
      <c r="I18" s="1267"/>
      <c r="J18" s="1267"/>
      <c r="K18" s="1267"/>
      <c r="L18" s="1267">
        <v>76</v>
      </c>
      <c r="M18" s="3">
        <f>SUM(H18:L18)</f>
        <v>76</v>
      </c>
      <c r="N18" s="1267"/>
      <c r="O18" s="1267"/>
      <c r="P18" s="1267"/>
      <c r="Q18" s="1267"/>
      <c r="R18" s="1267">
        <f>L18</f>
        <v>76</v>
      </c>
      <c r="S18" s="3">
        <f t="shared" si="0"/>
        <v>76</v>
      </c>
      <c r="T18" s="1268">
        <f>U18</f>
        <v>6.8400000000000002E-2</v>
      </c>
      <c r="U18" s="1268">
        <f>(S18*AB18)/1000</f>
        <v>6.8400000000000002E-2</v>
      </c>
      <c r="V18" s="1262"/>
      <c r="W18" s="1265"/>
      <c r="X18" s="1275"/>
      <c r="Y18" s="1275"/>
      <c r="Z18" s="1270">
        <v>0</v>
      </c>
      <c r="AA18" s="1269">
        <v>1</v>
      </c>
      <c r="AB18" s="1271">
        <v>0.9</v>
      </c>
      <c r="AC18" s="1272"/>
    </row>
    <row r="19" spans="1:29" s="1273" customFormat="1" x14ac:dyDescent="0.25">
      <c r="A19" s="1274">
        <v>3</v>
      </c>
      <c r="B19" s="1265"/>
      <c r="C19" s="1264" t="s">
        <v>1098</v>
      </c>
      <c r="D19" s="1283" t="s">
        <v>29</v>
      </c>
      <c r="E19" s="1275"/>
      <c r="F19" s="1275"/>
      <c r="G19" s="1275"/>
      <c r="H19" s="1284"/>
      <c r="I19" s="1284"/>
      <c r="J19" s="1284">
        <v>25</v>
      </c>
      <c r="K19" s="1284"/>
      <c r="L19" s="1284"/>
      <c r="M19" s="3">
        <f>SUM(H19:L19)</f>
        <v>25</v>
      </c>
      <c r="N19" s="1267"/>
      <c r="O19" s="1267"/>
      <c r="P19" s="1267">
        <f>J19</f>
        <v>25</v>
      </c>
      <c r="Q19" s="1267"/>
      <c r="R19" s="1267"/>
      <c r="S19" s="3">
        <f t="shared" si="0"/>
        <v>25</v>
      </c>
      <c r="T19" s="1268">
        <f>U19</f>
        <v>2.2499999999999999E-2</v>
      </c>
      <c r="U19" s="1268">
        <f>(S19*AB19)/1000</f>
        <v>2.2499999999999999E-2</v>
      </c>
      <c r="V19" s="2"/>
      <c r="W19" s="1285"/>
      <c r="X19" s="1286"/>
      <c r="Y19" s="1286"/>
      <c r="Z19" s="1287">
        <v>0</v>
      </c>
      <c r="AA19" s="1286">
        <v>1</v>
      </c>
      <c r="AB19" s="1288">
        <v>0.9</v>
      </c>
      <c r="AC19" s="1272"/>
    </row>
    <row r="20" spans="1:29" s="1273" customFormat="1" x14ac:dyDescent="0.25">
      <c r="A20" s="1262">
        <v>4</v>
      </c>
      <c r="B20" s="1265"/>
      <c r="C20" s="1264" t="s">
        <v>1098</v>
      </c>
      <c r="D20" s="1283" t="s">
        <v>29</v>
      </c>
      <c r="E20" s="1275"/>
      <c r="F20" s="1275"/>
      <c r="G20" s="1275"/>
      <c r="H20" s="1284"/>
      <c r="I20" s="1284"/>
      <c r="J20" s="1284"/>
      <c r="K20" s="1284"/>
      <c r="L20" s="1284">
        <v>9</v>
      </c>
      <c r="M20" s="3">
        <f>SUM(H20:L20)</f>
        <v>9</v>
      </c>
      <c r="N20" s="1267"/>
      <c r="O20" s="1267"/>
      <c r="P20" s="1267"/>
      <c r="Q20" s="1267"/>
      <c r="R20" s="1267">
        <f>L20</f>
        <v>9</v>
      </c>
      <c r="S20" s="3">
        <f t="shared" si="0"/>
        <v>9</v>
      </c>
      <c r="T20" s="1268">
        <f>U20</f>
        <v>8.0999999999999996E-3</v>
      </c>
      <c r="U20" s="1268">
        <f>(S20*AB20)/1000</f>
        <v>8.0999999999999996E-3</v>
      </c>
      <c r="V20" s="2"/>
      <c r="W20" s="1285"/>
      <c r="X20" s="1286"/>
      <c r="Y20" s="1286"/>
      <c r="Z20" s="1287">
        <v>0</v>
      </c>
      <c r="AA20" s="1286">
        <v>1</v>
      </c>
      <c r="AB20" s="1288">
        <v>0.9</v>
      </c>
      <c r="AC20" s="1272"/>
    </row>
    <row r="21" spans="1:29" s="1273" customFormat="1" x14ac:dyDescent="0.25">
      <c r="A21" s="1289"/>
      <c r="B21" s="1290"/>
      <c r="C21" s="1278" t="s">
        <v>1099</v>
      </c>
      <c r="D21" s="1291"/>
      <c r="E21" s="1292"/>
      <c r="F21" s="1292"/>
      <c r="G21" s="1292"/>
      <c r="H21" s="1280"/>
      <c r="I21" s="1280"/>
      <c r="J21" s="1280">
        <f t="shared" ref="J21:M21" si="1">SUM(J17:J20)</f>
        <v>25</v>
      </c>
      <c r="K21" s="1280"/>
      <c r="L21" s="1280">
        <f t="shared" si="1"/>
        <v>310</v>
      </c>
      <c r="M21" s="1280">
        <f t="shared" si="1"/>
        <v>335</v>
      </c>
      <c r="N21" s="1280"/>
      <c r="O21" s="1280"/>
      <c r="P21" s="1280">
        <f>J21</f>
        <v>25</v>
      </c>
      <c r="Q21" s="1280"/>
      <c r="R21" s="1280">
        <f>L21</f>
        <v>310</v>
      </c>
      <c r="S21" s="50">
        <f t="shared" si="0"/>
        <v>335</v>
      </c>
      <c r="T21" s="1281">
        <f>SUM(T17:T20)</f>
        <v>0.66149999999999998</v>
      </c>
      <c r="U21" s="1281">
        <f>SUM(U17:U20)</f>
        <v>0.30150000000000005</v>
      </c>
      <c r="V21" s="1293"/>
      <c r="W21" s="1229"/>
      <c r="X21" s="1294"/>
      <c r="Y21" s="1294"/>
      <c r="Z21" s="1295"/>
      <c r="AA21" s="1294"/>
      <c r="AB21" s="1296"/>
      <c r="AC21" s="1272"/>
    </row>
    <row r="22" spans="1:29" s="1273" customFormat="1" x14ac:dyDescent="0.25">
      <c r="A22" s="1297"/>
      <c r="B22" s="1298"/>
      <c r="C22" s="1299" t="s">
        <v>83</v>
      </c>
      <c r="D22" s="1293"/>
      <c r="E22" s="1300"/>
      <c r="F22" s="1300"/>
      <c r="G22" s="1300"/>
      <c r="H22" s="50"/>
      <c r="I22" s="50"/>
      <c r="J22" s="50"/>
      <c r="K22" s="50"/>
      <c r="L22" s="50"/>
      <c r="M22" s="50"/>
      <c r="N22" s="1280"/>
      <c r="O22" s="1280"/>
      <c r="P22" s="1280"/>
      <c r="Q22" s="1280"/>
      <c r="R22" s="1280"/>
      <c r="S22" s="1267"/>
      <c r="T22" s="1281">
        <f>T21+T16</f>
        <v>245.85149999999999</v>
      </c>
      <c r="U22" s="1281">
        <f>U21+U16</f>
        <v>218.4915</v>
      </c>
      <c r="V22" s="1258"/>
      <c r="W22" s="1258"/>
      <c r="X22" s="50"/>
      <c r="Y22" s="50"/>
      <c r="Z22" s="1301"/>
      <c r="AA22" s="50"/>
      <c r="AB22" s="1302"/>
      <c r="AC22" s="1272"/>
    </row>
  </sheetData>
  <mergeCells count="13">
    <mergeCell ref="W1:W7"/>
    <mergeCell ref="AB1:AB7"/>
    <mergeCell ref="AC1:AC7"/>
    <mergeCell ref="X3:X7"/>
    <mergeCell ref="Y3:Y7"/>
    <mergeCell ref="Z3:Z7"/>
    <mergeCell ref="AA3:AA7"/>
    <mergeCell ref="V1:V7"/>
    <mergeCell ref="A1:A7"/>
    <mergeCell ref="D1:D7"/>
    <mergeCell ref="E1:E7"/>
    <mergeCell ref="F1:F7"/>
    <mergeCell ref="G1:G7"/>
  </mergeCells>
  <printOptions horizontalCentered="1"/>
  <pageMargins left="0.31496062992125984" right="0.31496062992125984" top="1.1417322834645669" bottom="0.55118110236220474" header="0.31496062992125984" footer="0.31496062992125984"/>
  <pageSetup paperSize="9" scale="65" firstPageNumber="212" pageOrder="overThenDown" orientation="landscape" useFirstPageNumber="1" r:id="rId1"/>
  <headerFooter>
    <oddFooter>&amp;L&amp;A&amp;CСписък излишни ОБВВПИ към 01.01.2022 г.&amp;R&amp;P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W285"/>
  <sheetViews>
    <sheetView view="pageBreakPreview" zoomScale="90" zoomScaleNormal="100" zoomScaleSheetLayoutView="90" workbookViewId="0">
      <pane xSplit="7" ySplit="8" topLeftCell="AD9" activePane="bottomRight" state="frozen"/>
      <selection pane="topRight" activeCell="H1" sqref="H1"/>
      <selection pane="bottomLeft" activeCell="A9" sqref="A9"/>
      <selection pane="bottomRight" activeCell="Y163" sqref="Y163"/>
    </sheetView>
  </sheetViews>
  <sheetFormatPr defaultColWidth="9.140625" defaultRowHeight="15" x14ac:dyDescent="0.25"/>
  <cols>
    <col min="1" max="1" width="3.5703125" style="921" bestFit="1" customWidth="1"/>
    <col min="2" max="2" width="12.140625" style="921" customWidth="1"/>
    <col min="3" max="3" width="37.5703125" style="921" customWidth="1"/>
    <col min="4" max="4" width="3.42578125" style="921" bestFit="1" customWidth="1"/>
    <col min="5" max="5" width="4.7109375" style="921" customWidth="1"/>
    <col min="6" max="6" width="6.42578125" style="921" customWidth="1"/>
    <col min="7" max="7" width="5.5703125" style="921" bestFit="1" customWidth="1"/>
    <col min="8" max="8" width="6" style="921" customWidth="1"/>
    <col min="9" max="9" width="6.140625" style="921" customWidth="1"/>
    <col min="10" max="10" width="5.7109375" style="921" customWidth="1"/>
    <col min="11" max="11" width="8" style="921" customWidth="1"/>
    <col min="12" max="12" width="6.85546875" style="921" customWidth="1"/>
    <col min="13" max="13" width="6.7109375" style="921" customWidth="1"/>
    <col min="14" max="14" width="5.85546875" style="921" customWidth="1"/>
    <col min="15" max="15" width="8.85546875" style="921" customWidth="1"/>
    <col min="16" max="16" width="6.5703125" style="921" customWidth="1"/>
    <col min="17" max="17" width="6.140625" style="921" customWidth="1"/>
    <col min="18" max="18" width="6" style="921" customWidth="1"/>
    <col min="19" max="19" width="8.28515625" style="921" customWidth="1"/>
    <col min="20" max="20" width="7.7109375" style="921" customWidth="1"/>
    <col min="21" max="21" width="5.85546875" style="921" customWidth="1"/>
    <col min="22" max="22" width="6.5703125" style="921" customWidth="1"/>
    <col min="23" max="23" width="8.140625" style="921" customWidth="1"/>
    <col min="24" max="24" width="6.140625" style="921" customWidth="1"/>
    <col min="25" max="25" width="6" style="921" customWidth="1"/>
    <col min="26" max="26" width="5.85546875" style="921" customWidth="1"/>
    <col min="27" max="27" width="8" style="921" customWidth="1"/>
    <col min="28" max="28" width="5.7109375" style="921" customWidth="1"/>
    <col min="29" max="29" width="6.7109375" style="921" customWidth="1"/>
    <col min="30" max="30" width="7.7109375" style="921" customWidth="1"/>
    <col min="31" max="31" width="8.5703125" style="921" customWidth="1"/>
    <col min="32" max="32" width="6.140625" style="921" customWidth="1"/>
    <col min="33" max="33" width="6.28515625" style="921" customWidth="1"/>
    <col min="34" max="34" width="5.85546875" style="921" customWidth="1"/>
    <col min="35" max="35" width="8.7109375" style="921" customWidth="1"/>
    <col min="36" max="36" width="9" style="921" customWidth="1"/>
    <col min="37" max="37" width="6.85546875" style="921" customWidth="1"/>
    <col min="38" max="38" width="7.7109375" style="921" bestFit="1" customWidth="1"/>
    <col min="39" max="39" width="9.140625" style="921"/>
    <col min="40" max="40" width="12" style="921" customWidth="1"/>
    <col min="41" max="41" width="11.140625" style="921" customWidth="1"/>
    <col min="42" max="42" width="17.140625" style="921" customWidth="1"/>
    <col min="43" max="43" width="8.5703125" style="921" customWidth="1"/>
    <col min="44" max="44" width="7.42578125" style="921" customWidth="1"/>
    <col min="45" max="45" width="9.42578125" style="921" customWidth="1"/>
    <col min="46" max="48" width="7.85546875" style="921" customWidth="1"/>
    <col min="49" max="49" width="13.7109375" style="921" customWidth="1"/>
    <col min="50" max="256" width="9.140625" style="955"/>
    <col min="257" max="257" width="3.5703125" style="955" bestFit="1" customWidth="1"/>
    <col min="258" max="258" width="12.140625" style="955" customWidth="1"/>
    <col min="259" max="259" width="37.5703125" style="955" customWidth="1"/>
    <col min="260" max="260" width="3.42578125" style="955" bestFit="1" customWidth="1"/>
    <col min="261" max="261" width="4.7109375" style="955" customWidth="1"/>
    <col min="262" max="262" width="6.42578125" style="955" customWidth="1"/>
    <col min="263" max="263" width="5.5703125" style="955" bestFit="1" customWidth="1"/>
    <col min="264" max="264" width="6" style="955" customWidth="1"/>
    <col min="265" max="265" width="6.140625" style="955" customWidth="1"/>
    <col min="266" max="266" width="5.7109375" style="955" customWidth="1"/>
    <col min="267" max="267" width="8" style="955" customWidth="1"/>
    <col min="268" max="268" width="6.85546875" style="955" customWidth="1"/>
    <col min="269" max="269" width="6.7109375" style="955" customWidth="1"/>
    <col min="270" max="270" width="5.85546875" style="955" customWidth="1"/>
    <col min="271" max="271" width="8.85546875" style="955" customWidth="1"/>
    <col min="272" max="272" width="6.5703125" style="955" customWidth="1"/>
    <col min="273" max="273" width="6.140625" style="955" customWidth="1"/>
    <col min="274" max="274" width="6" style="955" customWidth="1"/>
    <col min="275" max="275" width="8.28515625" style="955" customWidth="1"/>
    <col min="276" max="276" width="7.7109375" style="955" customWidth="1"/>
    <col min="277" max="277" width="5.85546875" style="955" customWidth="1"/>
    <col min="278" max="278" width="6.5703125" style="955" customWidth="1"/>
    <col min="279" max="279" width="8.140625" style="955" customWidth="1"/>
    <col min="280" max="280" width="6.140625" style="955" customWidth="1"/>
    <col min="281" max="281" width="6" style="955" customWidth="1"/>
    <col min="282" max="282" width="5.85546875" style="955" customWidth="1"/>
    <col min="283" max="283" width="8" style="955" customWidth="1"/>
    <col min="284" max="284" width="5.7109375" style="955" customWidth="1"/>
    <col min="285" max="285" width="6.7109375" style="955" customWidth="1"/>
    <col min="286" max="286" width="7.7109375" style="955" customWidth="1"/>
    <col min="287" max="287" width="8.5703125" style="955" customWidth="1"/>
    <col min="288" max="288" width="6.140625" style="955" customWidth="1"/>
    <col min="289" max="289" width="6.28515625" style="955" customWidth="1"/>
    <col min="290" max="290" width="5.85546875" style="955" customWidth="1"/>
    <col min="291" max="291" width="8.7109375" style="955" customWidth="1"/>
    <col min="292" max="292" width="9" style="955" customWidth="1"/>
    <col min="293" max="293" width="6.85546875" style="955" customWidth="1"/>
    <col min="294" max="294" width="7.7109375" style="955" bestFit="1" customWidth="1"/>
    <col min="295" max="295" width="9.140625" style="955"/>
    <col min="296" max="296" width="12" style="955" customWidth="1"/>
    <col min="297" max="297" width="11.140625" style="955" customWidth="1"/>
    <col min="298" max="298" width="17.140625" style="955" customWidth="1"/>
    <col min="299" max="299" width="8.5703125" style="955" customWidth="1"/>
    <col min="300" max="300" width="7.42578125" style="955" customWidth="1"/>
    <col min="301" max="301" width="9.42578125" style="955" customWidth="1"/>
    <col min="302" max="304" width="7.85546875" style="955" customWidth="1"/>
    <col min="305" max="305" width="13.7109375" style="955" customWidth="1"/>
    <col min="306" max="512" width="9.140625" style="955"/>
    <col min="513" max="513" width="3.5703125" style="955" bestFit="1" customWidth="1"/>
    <col min="514" max="514" width="12.140625" style="955" customWidth="1"/>
    <col min="515" max="515" width="37.5703125" style="955" customWidth="1"/>
    <col min="516" max="516" width="3.42578125" style="955" bestFit="1" customWidth="1"/>
    <col min="517" max="517" width="4.7109375" style="955" customWidth="1"/>
    <col min="518" max="518" width="6.42578125" style="955" customWidth="1"/>
    <col min="519" max="519" width="5.5703125" style="955" bestFit="1" customWidth="1"/>
    <col min="520" max="520" width="6" style="955" customWidth="1"/>
    <col min="521" max="521" width="6.140625" style="955" customWidth="1"/>
    <col min="522" max="522" width="5.7109375" style="955" customWidth="1"/>
    <col min="523" max="523" width="8" style="955" customWidth="1"/>
    <col min="524" max="524" width="6.85546875" style="955" customWidth="1"/>
    <col min="525" max="525" width="6.7109375" style="955" customWidth="1"/>
    <col min="526" max="526" width="5.85546875" style="955" customWidth="1"/>
    <col min="527" max="527" width="8.85546875" style="955" customWidth="1"/>
    <col min="528" max="528" width="6.5703125" style="955" customWidth="1"/>
    <col min="529" max="529" width="6.140625" style="955" customWidth="1"/>
    <col min="530" max="530" width="6" style="955" customWidth="1"/>
    <col min="531" max="531" width="8.28515625" style="955" customWidth="1"/>
    <col min="532" max="532" width="7.7109375" style="955" customWidth="1"/>
    <col min="533" max="533" width="5.85546875" style="955" customWidth="1"/>
    <col min="534" max="534" width="6.5703125" style="955" customWidth="1"/>
    <col min="535" max="535" width="8.140625" style="955" customWidth="1"/>
    <col min="536" max="536" width="6.140625" style="955" customWidth="1"/>
    <col min="537" max="537" width="6" style="955" customWidth="1"/>
    <col min="538" max="538" width="5.85546875" style="955" customWidth="1"/>
    <col min="539" max="539" width="8" style="955" customWidth="1"/>
    <col min="540" max="540" width="5.7109375" style="955" customWidth="1"/>
    <col min="541" max="541" width="6.7109375" style="955" customWidth="1"/>
    <col min="542" max="542" width="7.7109375" style="955" customWidth="1"/>
    <col min="543" max="543" width="8.5703125" style="955" customWidth="1"/>
    <col min="544" max="544" width="6.140625" style="955" customWidth="1"/>
    <col min="545" max="545" width="6.28515625" style="955" customWidth="1"/>
    <col min="546" max="546" width="5.85546875" style="955" customWidth="1"/>
    <col min="547" max="547" width="8.7109375" style="955" customWidth="1"/>
    <col min="548" max="548" width="9" style="955" customWidth="1"/>
    <col min="549" max="549" width="6.85546875" style="955" customWidth="1"/>
    <col min="550" max="550" width="7.7109375" style="955" bestFit="1" customWidth="1"/>
    <col min="551" max="551" width="9.140625" style="955"/>
    <col min="552" max="552" width="12" style="955" customWidth="1"/>
    <col min="553" max="553" width="11.140625" style="955" customWidth="1"/>
    <col min="554" max="554" width="17.140625" style="955" customWidth="1"/>
    <col min="555" max="555" width="8.5703125" style="955" customWidth="1"/>
    <col min="556" max="556" width="7.42578125" style="955" customWidth="1"/>
    <col min="557" max="557" width="9.42578125" style="955" customWidth="1"/>
    <col min="558" max="560" width="7.85546875" style="955" customWidth="1"/>
    <col min="561" max="561" width="13.7109375" style="955" customWidth="1"/>
    <col min="562" max="768" width="9.140625" style="955"/>
    <col min="769" max="769" width="3.5703125" style="955" bestFit="1" customWidth="1"/>
    <col min="770" max="770" width="12.140625" style="955" customWidth="1"/>
    <col min="771" max="771" width="37.5703125" style="955" customWidth="1"/>
    <col min="772" max="772" width="3.42578125" style="955" bestFit="1" customWidth="1"/>
    <col min="773" max="773" width="4.7109375" style="955" customWidth="1"/>
    <col min="774" max="774" width="6.42578125" style="955" customWidth="1"/>
    <col min="775" max="775" width="5.5703125" style="955" bestFit="1" customWidth="1"/>
    <col min="776" max="776" width="6" style="955" customWidth="1"/>
    <col min="777" max="777" width="6.140625" style="955" customWidth="1"/>
    <col min="778" max="778" width="5.7109375" style="955" customWidth="1"/>
    <col min="779" max="779" width="8" style="955" customWidth="1"/>
    <col min="780" max="780" width="6.85546875" style="955" customWidth="1"/>
    <col min="781" max="781" width="6.7109375" style="955" customWidth="1"/>
    <col min="782" max="782" width="5.85546875" style="955" customWidth="1"/>
    <col min="783" max="783" width="8.85546875" style="955" customWidth="1"/>
    <col min="784" max="784" width="6.5703125" style="955" customWidth="1"/>
    <col min="785" max="785" width="6.140625" style="955" customWidth="1"/>
    <col min="786" max="786" width="6" style="955" customWidth="1"/>
    <col min="787" max="787" width="8.28515625" style="955" customWidth="1"/>
    <col min="788" max="788" width="7.7109375" style="955" customWidth="1"/>
    <col min="789" max="789" width="5.85546875" style="955" customWidth="1"/>
    <col min="790" max="790" width="6.5703125" style="955" customWidth="1"/>
    <col min="791" max="791" width="8.140625" style="955" customWidth="1"/>
    <col min="792" max="792" width="6.140625" style="955" customWidth="1"/>
    <col min="793" max="793" width="6" style="955" customWidth="1"/>
    <col min="794" max="794" width="5.85546875" style="955" customWidth="1"/>
    <col min="795" max="795" width="8" style="955" customWidth="1"/>
    <col min="796" max="796" width="5.7109375" style="955" customWidth="1"/>
    <col min="797" max="797" width="6.7109375" style="955" customWidth="1"/>
    <col min="798" max="798" width="7.7109375" style="955" customWidth="1"/>
    <col min="799" max="799" width="8.5703125" style="955" customWidth="1"/>
    <col min="800" max="800" width="6.140625" style="955" customWidth="1"/>
    <col min="801" max="801" width="6.28515625" style="955" customWidth="1"/>
    <col min="802" max="802" width="5.85546875" style="955" customWidth="1"/>
    <col min="803" max="803" width="8.7109375" style="955" customWidth="1"/>
    <col min="804" max="804" width="9" style="955" customWidth="1"/>
    <col min="805" max="805" width="6.85546875" style="955" customWidth="1"/>
    <col min="806" max="806" width="7.7109375" style="955" bestFit="1" customWidth="1"/>
    <col min="807" max="807" width="9.140625" style="955"/>
    <col min="808" max="808" width="12" style="955" customWidth="1"/>
    <col min="809" max="809" width="11.140625" style="955" customWidth="1"/>
    <col min="810" max="810" width="17.140625" style="955" customWidth="1"/>
    <col min="811" max="811" width="8.5703125" style="955" customWidth="1"/>
    <col min="812" max="812" width="7.42578125" style="955" customWidth="1"/>
    <col min="813" max="813" width="9.42578125" style="955" customWidth="1"/>
    <col min="814" max="816" width="7.85546875" style="955" customWidth="1"/>
    <col min="817" max="817" width="13.7109375" style="955" customWidth="1"/>
    <col min="818" max="1024" width="9.140625" style="955"/>
    <col min="1025" max="1025" width="3.5703125" style="955" bestFit="1" customWidth="1"/>
    <col min="1026" max="1026" width="12.140625" style="955" customWidth="1"/>
    <col min="1027" max="1027" width="37.5703125" style="955" customWidth="1"/>
    <col min="1028" max="1028" width="3.42578125" style="955" bestFit="1" customWidth="1"/>
    <col min="1029" max="1029" width="4.7109375" style="955" customWidth="1"/>
    <col min="1030" max="1030" width="6.42578125" style="955" customWidth="1"/>
    <col min="1031" max="1031" width="5.5703125" style="955" bestFit="1" customWidth="1"/>
    <col min="1032" max="1032" width="6" style="955" customWidth="1"/>
    <col min="1033" max="1033" width="6.140625" style="955" customWidth="1"/>
    <col min="1034" max="1034" width="5.7109375" style="955" customWidth="1"/>
    <col min="1035" max="1035" width="8" style="955" customWidth="1"/>
    <col min="1036" max="1036" width="6.85546875" style="955" customWidth="1"/>
    <col min="1037" max="1037" width="6.7109375" style="955" customWidth="1"/>
    <col min="1038" max="1038" width="5.85546875" style="955" customWidth="1"/>
    <col min="1039" max="1039" width="8.85546875" style="955" customWidth="1"/>
    <col min="1040" max="1040" width="6.5703125" style="955" customWidth="1"/>
    <col min="1041" max="1041" width="6.140625" style="955" customWidth="1"/>
    <col min="1042" max="1042" width="6" style="955" customWidth="1"/>
    <col min="1043" max="1043" width="8.28515625" style="955" customWidth="1"/>
    <col min="1044" max="1044" width="7.7109375" style="955" customWidth="1"/>
    <col min="1045" max="1045" width="5.85546875" style="955" customWidth="1"/>
    <col min="1046" max="1046" width="6.5703125" style="955" customWidth="1"/>
    <col min="1047" max="1047" width="8.140625" style="955" customWidth="1"/>
    <col min="1048" max="1048" width="6.140625" style="955" customWidth="1"/>
    <col min="1049" max="1049" width="6" style="955" customWidth="1"/>
    <col min="1050" max="1050" width="5.85546875" style="955" customWidth="1"/>
    <col min="1051" max="1051" width="8" style="955" customWidth="1"/>
    <col min="1052" max="1052" width="5.7109375" style="955" customWidth="1"/>
    <col min="1053" max="1053" width="6.7109375" style="955" customWidth="1"/>
    <col min="1054" max="1054" width="7.7109375" style="955" customWidth="1"/>
    <col min="1055" max="1055" width="8.5703125" style="955" customWidth="1"/>
    <col min="1056" max="1056" width="6.140625" style="955" customWidth="1"/>
    <col min="1057" max="1057" width="6.28515625" style="955" customWidth="1"/>
    <col min="1058" max="1058" width="5.85546875" style="955" customWidth="1"/>
    <col min="1059" max="1059" width="8.7109375" style="955" customWidth="1"/>
    <col min="1060" max="1060" width="9" style="955" customWidth="1"/>
    <col min="1061" max="1061" width="6.85546875" style="955" customWidth="1"/>
    <col min="1062" max="1062" width="7.7109375" style="955" bestFit="1" customWidth="1"/>
    <col min="1063" max="1063" width="9.140625" style="955"/>
    <col min="1064" max="1064" width="12" style="955" customWidth="1"/>
    <col min="1065" max="1065" width="11.140625" style="955" customWidth="1"/>
    <col min="1066" max="1066" width="17.140625" style="955" customWidth="1"/>
    <col min="1067" max="1067" width="8.5703125" style="955" customWidth="1"/>
    <col min="1068" max="1068" width="7.42578125" style="955" customWidth="1"/>
    <col min="1069" max="1069" width="9.42578125" style="955" customWidth="1"/>
    <col min="1070" max="1072" width="7.85546875" style="955" customWidth="1"/>
    <col min="1073" max="1073" width="13.7109375" style="955" customWidth="1"/>
    <col min="1074" max="1280" width="9.140625" style="955"/>
    <col min="1281" max="1281" width="3.5703125" style="955" bestFit="1" customWidth="1"/>
    <col min="1282" max="1282" width="12.140625" style="955" customWidth="1"/>
    <col min="1283" max="1283" width="37.5703125" style="955" customWidth="1"/>
    <col min="1284" max="1284" width="3.42578125" style="955" bestFit="1" customWidth="1"/>
    <col min="1285" max="1285" width="4.7109375" style="955" customWidth="1"/>
    <col min="1286" max="1286" width="6.42578125" style="955" customWidth="1"/>
    <col min="1287" max="1287" width="5.5703125" style="955" bestFit="1" customWidth="1"/>
    <col min="1288" max="1288" width="6" style="955" customWidth="1"/>
    <col min="1289" max="1289" width="6.140625" style="955" customWidth="1"/>
    <col min="1290" max="1290" width="5.7109375" style="955" customWidth="1"/>
    <col min="1291" max="1291" width="8" style="955" customWidth="1"/>
    <col min="1292" max="1292" width="6.85546875" style="955" customWidth="1"/>
    <col min="1293" max="1293" width="6.7109375" style="955" customWidth="1"/>
    <col min="1294" max="1294" width="5.85546875" style="955" customWidth="1"/>
    <col min="1295" max="1295" width="8.85546875" style="955" customWidth="1"/>
    <col min="1296" max="1296" width="6.5703125" style="955" customWidth="1"/>
    <col min="1297" max="1297" width="6.140625" style="955" customWidth="1"/>
    <col min="1298" max="1298" width="6" style="955" customWidth="1"/>
    <col min="1299" max="1299" width="8.28515625" style="955" customWidth="1"/>
    <col min="1300" max="1300" width="7.7109375" style="955" customWidth="1"/>
    <col min="1301" max="1301" width="5.85546875" style="955" customWidth="1"/>
    <col min="1302" max="1302" width="6.5703125" style="955" customWidth="1"/>
    <col min="1303" max="1303" width="8.140625" style="955" customWidth="1"/>
    <col min="1304" max="1304" width="6.140625" style="955" customWidth="1"/>
    <col min="1305" max="1305" width="6" style="955" customWidth="1"/>
    <col min="1306" max="1306" width="5.85546875" style="955" customWidth="1"/>
    <col min="1307" max="1307" width="8" style="955" customWidth="1"/>
    <col min="1308" max="1308" width="5.7109375" style="955" customWidth="1"/>
    <col min="1309" max="1309" width="6.7109375" style="955" customWidth="1"/>
    <col min="1310" max="1310" width="7.7109375" style="955" customWidth="1"/>
    <col min="1311" max="1311" width="8.5703125" style="955" customWidth="1"/>
    <col min="1312" max="1312" width="6.140625" style="955" customWidth="1"/>
    <col min="1313" max="1313" width="6.28515625" style="955" customWidth="1"/>
    <col min="1314" max="1314" width="5.85546875" style="955" customWidth="1"/>
    <col min="1315" max="1315" width="8.7109375" style="955" customWidth="1"/>
    <col min="1316" max="1316" width="9" style="955" customWidth="1"/>
    <col min="1317" max="1317" width="6.85546875" style="955" customWidth="1"/>
    <col min="1318" max="1318" width="7.7109375" style="955" bestFit="1" customWidth="1"/>
    <col min="1319" max="1319" width="9.140625" style="955"/>
    <col min="1320" max="1320" width="12" style="955" customWidth="1"/>
    <col min="1321" max="1321" width="11.140625" style="955" customWidth="1"/>
    <col min="1322" max="1322" width="17.140625" style="955" customWidth="1"/>
    <col min="1323" max="1323" width="8.5703125" style="955" customWidth="1"/>
    <col min="1324" max="1324" width="7.42578125" style="955" customWidth="1"/>
    <col min="1325" max="1325" width="9.42578125" style="955" customWidth="1"/>
    <col min="1326" max="1328" width="7.85546875" style="955" customWidth="1"/>
    <col min="1329" max="1329" width="13.7109375" style="955" customWidth="1"/>
    <col min="1330" max="1536" width="9.140625" style="955"/>
    <col min="1537" max="1537" width="3.5703125" style="955" bestFit="1" customWidth="1"/>
    <col min="1538" max="1538" width="12.140625" style="955" customWidth="1"/>
    <col min="1539" max="1539" width="37.5703125" style="955" customWidth="1"/>
    <col min="1540" max="1540" width="3.42578125" style="955" bestFit="1" customWidth="1"/>
    <col min="1541" max="1541" width="4.7109375" style="955" customWidth="1"/>
    <col min="1542" max="1542" width="6.42578125" style="955" customWidth="1"/>
    <col min="1543" max="1543" width="5.5703125" style="955" bestFit="1" customWidth="1"/>
    <col min="1544" max="1544" width="6" style="955" customWidth="1"/>
    <col min="1545" max="1545" width="6.140625" style="955" customWidth="1"/>
    <col min="1546" max="1546" width="5.7109375" style="955" customWidth="1"/>
    <col min="1547" max="1547" width="8" style="955" customWidth="1"/>
    <col min="1548" max="1548" width="6.85546875" style="955" customWidth="1"/>
    <col min="1549" max="1549" width="6.7109375" style="955" customWidth="1"/>
    <col min="1550" max="1550" width="5.85546875" style="955" customWidth="1"/>
    <col min="1551" max="1551" width="8.85546875" style="955" customWidth="1"/>
    <col min="1552" max="1552" width="6.5703125" style="955" customWidth="1"/>
    <col min="1553" max="1553" width="6.140625" style="955" customWidth="1"/>
    <col min="1554" max="1554" width="6" style="955" customWidth="1"/>
    <col min="1555" max="1555" width="8.28515625" style="955" customWidth="1"/>
    <col min="1556" max="1556" width="7.7109375" style="955" customWidth="1"/>
    <col min="1557" max="1557" width="5.85546875" style="955" customWidth="1"/>
    <col min="1558" max="1558" width="6.5703125" style="955" customWidth="1"/>
    <col min="1559" max="1559" width="8.140625" style="955" customWidth="1"/>
    <col min="1560" max="1560" width="6.140625" style="955" customWidth="1"/>
    <col min="1561" max="1561" width="6" style="955" customWidth="1"/>
    <col min="1562" max="1562" width="5.85546875" style="955" customWidth="1"/>
    <col min="1563" max="1563" width="8" style="955" customWidth="1"/>
    <col min="1564" max="1564" width="5.7109375" style="955" customWidth="1"/>
    <col min="1565" max="1565" width="6.7109375" style="955" customWidth="1"/>
    <col min="1566" max="1566" width="7.7109375" style="955" customWidth="1"/>
    <col min="1567" max="1567" width="8.5703125" style="955" customWidth="1"/>
    <col min="1568" max="1568" width="6.140625" style="955" customWidth="1"/>
    <col min="1569" max="1569" width="6.28515625" style="955" customWidth="1"/>
    <col min="1570" max="1570" width="5.85546875" style="955" customWidth="1"/>
    <col min="1571" max="1571" width="8.7109375" style="955" customWidth="1"/>
    <col min="1572" max="1572" width="9" style="955" customWidth="1"/>
    <col min="1573" max="1573" width="6.85546875" style="955" customWidth="1"/>
    <col min="1574" max="1574" width="7.7109375" style="955" bestFit="1" customWidth="1"/>
    <col min="1575" max="1575" width="9.140625" style="955"/>
    <col min="1576" max="1576" width="12" style="955" customWidth="1"/>
    <col min="1577" max="1577" width="11.140625" style="955" customWidth="1"/>
    <col min="1578" max="1578" width="17.140625" style="955" customWidth="1"/>
    <col min="1579" max="1579" width="8.5703125" style="955" customWidth="1"/>
    <col min="1580" max="1580" width="7.42578125" style="955" customWidth="1"/>
    <col min="1581" max="1581" width="9.42578125" style="955" customWidth="1"/>
    <col min="1582" max="1584" width="7.85546875" style="955" customWidth="1"/>
    <col min="1585" max="1585" width="13.7109375" style="955" customWidth="1"/>
    <col min="1586" max="1792" width="9.140625" style="955"/>
    <col min="1793" max="1793" width="3.5703125" style="955" bestFit="1" customWidth="1"/>
    <col min="1794" max="1794" width="12.140625" style="955" customWidth="1"/>
    <col min="1795" max="1795" width="37.5703125" style="955" customWidth="1"/>
    <col min="1796" max="1796" width="3.42578125" style="955" bestFit="1" customWidth="1"/>
    <col min="1797" max="1797" width="4.7109375" style="955" customWidth="1"/>
    <col min="1798" max="1798" width="6.42578125" style="955" customWidth="1"/>
    <col min="1799" max="1799" width="5.5703125" style="955" bestFit="1" customWidth="1"/>
    <col min="1800" max="1800" width="6" style="955" customWidth="1"/>
    <col min="1801" max="1801" width="6.140625" style="955" customWidth="1"/>
    <col min="1802" max="1802" width="5.7109375" style="955" customWidth="1"/>
    <col min="1803" max="1803" width="8" style="955" customWidth="1"/>
    <col min="1804" max="1804" width="6.85546875" style="955" customWidth="1"/>
    <col min="1805" max="1805" width="6.7109375" style="955" customWidth="1"/>
    <col min="1806" max="1806" width="5.85546875" style="955" customWidth="1"/>
    <col min="1807" max="1807" width="8.85546875" style="955" customWidth="1"/>
    <col min="1808" max="1808" width="6.5703125" style="955" customWidth="1"/>
    <col min="1809" max="1809" width="6.140625" style="955" customWidth="1"/>
    <col min="1810" max="1810" width="6" style="955" customWidth="1"/>
    <col min="1811" max="1811" width="8.28515625" style="955" customWidth="1"/>
    <col min="1812" max="1812" width="7.7109375" style="955" customWidth="1"/>
    <col min="1813" max="1813" width="5.85546875" style="955" customWidth="1"/>
    <col min="1814" max="1814" width="6.5703125" style="955" customWidth="1"/>
    <col min="1815" max="1815" width="8.140625" style="955" customWidth="1"/>
    <col min="1816" max="1816" width="6.140625" style="955" customWidth="1"/>
    <col min="1817" max="1817" width="6" style="955" customWidth="1"/>
    <col min="1818" max="1818" width="5.85546875" style="955" customWidth="1"/>
    <col min="1819" max="1819" width="8" style="955" customWidth="1"/>
    <col min="1820" max="1820" width="5.7109375" style="955" customWidth="1"/>
    <col min="1821" max="1821" width="6.7109375" style="955" customWidth="1"/>
    <col min="1822" max="1822" width="7.7109375" style="955" customWidth="1"/>
    <col min="1823" max="1823" width="8.5703125" style="955" customWidth="1"/>
    <col min="1824" max="1824" width="6.140625" style="955" customWidth="1"/>
    <col min="1825" max="1825" width="6.28515625" style="955" customWidth="1"/>
    <col min="1826" max="1826" width="5.85546875" style="955" customWidth="1"/>
    <col min="1827" max="1827" width="8.7109375" style="955" customWidth="1"/>
    <col min="1828" max="1828" width="9" style="955" customWidth="1"/>
    <col min="1829" max="1829" width="6.85546875" style="955" customWidth="1"/>
    <col min="1830" max="1830" width="7.7109375" style="955" bestFit="1" customWidth="1"/>
    <col min="1831" max="1831" width="9.140625" style="955"/>
    <col min="1832" max="1832" width="12" style="955" customWidth="1"/>
    <col min="1833" max="1833" width="11.140625" style="955" customWidth="1"/>
    <col min="1834" max="1834" width="17.140625" style="955" customWidth="1"/>
    <col min="1835" max="1835" width="8.5703125" style="955" customWidth="1"/>
    <col min="1836" max="1836" width="7.42578125" style="955" customWidth="1"/>
    <col min="1837" max="1837" width="9.42578125" style="955" customWidth="1"/>
    <col min="1838" max="1840" width="7.85546875" style="955" customWidth="1"/>
    <col min="1841" max="1841" width="13.7109375" style="955" customWidth="1"/>
    <col min="1842" max="2048" width="9.140625" style="955"/>
    <col min="2049" max="2049" width="3.5703125" style="955" bestFit="1" customWidth="1"/>
    <col min="2050" max="2050" width="12.140625" style="955" customWidth="1"/>
    <col min="2051" max="2051" width="37.5703125" style="955" customWidth="1"/>
    <col min="2052" max="2052" width="3.42578125" style="955" bestFit="1" customWidth="1"/>
    <col min="2053" max="2053" width="4.7109375" style="955" customWidth="1"/>
    <col min="2054" max="2054" width="6.42578125" style="955" customWidth="1"/>
    <col min="2055" max="2055" width="5.5703125" style="955" bestFit="1" customWidth="1"/>
    <col min="2056" max="2056" width="6" style="955" customWidth="1"/>
    <col min="2057" max="2057" width="6.140625" style="955" customWidth="1"/>
    <col min="2058" max="2058" width="5.7109375" style="955" customWidth="1"/>
    <col min="2059" max="2059" width="8" style="955" customWidth="1"/>
    <col min="2060" max="2060" width="6.85546875" style="955" customWidth="1"/>
    <col min="2061" max="2061" width="6.7109375" style="955" customWidth="1"/>
    <col min="2062" max="2062" width="5.85546875" style="955" customWidth="1"/>
    <col min="2063" max="2063" width="8.85546875" style="955" customWidth="1"/>
    <col min="2064" max="2064" width="6.5703125" style="955" customWidth="1"/>
    <col min="2065" max="2065" width="6.140625" style="955" customWidth="1"/>
    <col min="2066" max="2066" width="6" style="955" customWidth="1"/>
    <col min="2067" max="2067" width="8.28515625" style="955" customWidth="1"/>
    <col min="2068" max="2068" width="7.7109375" style="955" customWidth="1"/>
    <col min="2069" max="2069" width="5.85546875" style="955" customWidth="1"/>
    <col min="2070" max="2070" width="6.5703125" style="955" customWidth="1"/>
    <col min="2071" max="2071" width="8.140625" style="955" customWidth="1"/>
    <col min="2072" max="2072" width="6.140625" style="955" customWidth="1"/>
    <col min="2073" max="2073" width="6" style="955" customWidth="1"/>
    <col min="2074" max="2074" width="5.85546875" style="955" customWidth="1"/>
    <col min="2075" max="2075" width="8" style="955" customWidth="1"/>
    <col min="2076" max="2076" width="5.7109375" style="955" customWidth="1"/>
    <col min="2077" max="2077" width="6.7109375" style="955" customWidth="1"/>
    <col min="2078" max="2078" width="7.7109375" style="955" customWidth="1"/>
    <col min="2079" max="2079" width="8.5703125" style="955" customWidth="1"/>
    <col min="2080" max="2080" width="6.140625" style="955" customWidth="1"/>
    <col min="2081" max="2081" width="6.28515625" style="955" customWidth="1"/>
    <col min="2082" max="2082" width="5.85546875" style="955" customWidth="1"/>
    <col min="2083" max="2083" width="8.7109375" style="955" customWidth="1"/>
    <col min="2084" max="2084" width="9" style="955" customWidth="1"/>
    <col min="2085" max="2085" width="6.85546875" style="955" customWidth="1"/>
    <col min="2086" max="2086" width="7.7109375" style="955" bestFit="1" customWidth="1"/>
    <col min="2087" max="2087" width="9.140625" style="955"/>
    <col min="2088" max="2088" width="12" style="955" customWidth="1"/>
    <col min="2089" max="2089" width="11.140625" style="955" customWidth="1"/>
    <col min="2090" max="2090" width="17.140625" style="955" customWidth="1"/>
    <col min="2091" max="2091" width="8.5703125" style="955" customWidth="1"/>
    <col min="2092" max="2092" width="7.42578125" style="955" customWidth="1"/>
    <col min="2093" max="2093" width="9.42578125" style="955" customWidth="1"/>
    <col min="2094" max="2096" width="7.85546875" style="955" customWidth="1"/>
    <col min="2097" max="2097" width="13.7109375" style="955" customWidth="1"/>
    <col min="2098" max="2304" width="9.140625" style="955"/>
    <col min="2305" max="2305" width="3.5703125" style="955" bestFit="1" customWidth="1"/>
    <col min="2306" max="2306" width="12.140625" style="955" customWidth="1"/>
    <col min="2307" max="2307" width="37.5703125" style="955" customWidth="1"/>
    <col min="2308" max="2308" width="3.42578125" style="955" bestFit="1" customWidth="1"/>
    <col min="2309" max="2309" width="4.7109375" style="955" customWidth="1"/>
    <col min="2310" max="2310" width="6.42578125" style="955" customWidth="1"/>
    <col min="2311" max="2311" width="5.5703125" style="955" bestFit="1" customWidth="1"/>
    <col min="2312" max="2312" width="6" style="955" customWidth="1"/>
    <col min="2313" max="2313" width="6.140625" style="955" customWidth="1"/>
    <col min="2314" max="2314" width="5.7109375" style="955" customWidth="1"/>
    <col min="2315" max="2315" width="8" style="955" customWidth="1"/>
    <col min="2316" max="2316" width="6.85546875" style="955" customWidth="1"/>
    <col min="2317" max="2317" width="6.7109375" style="955" customWidth="1"/>
    <col min="2318" max="2318" width="5.85546875" style="955" customWidth="1"/>
    <col min="2319" max="2319" width="8.85546875" style="955" customWidth="1"/>
    <col min="2320" max="2320" width="6.5703125" style="955" customWidth="1"/>
    <col min="2321" max="2321" width="6.140625" style="955" customWidth="1"/>
    <col min="2322" max="2322" width="6" style="955" customWidth="1"/>
    <col min="2323" max="2323" width="8.28515625" style="955" customWidth="1"/>
    <col min="2324" max="2324" width="7.7109375" style="955" customWidth="1"/>
    <col min="2325" max="2325" width="5.85546875" style="955" customWidth="1"/>
    <col min="2326" max="2326" width="6.5703125" style="955" customWidth="1"/>
    <col min="2327" max="2327" width="8.140625" style="955" customWidth="1"/>
    <col min="2328" max="2328" width="6.140625" style="955" customWidth="1"/>
    <col min="2329" max="2329" width="6" style="955" customWidth="1"/>
    <col min="2330" max="2330" width="5.85546875" style="955" customWidth="1"/>
    <col min="2331" max="2331" width="8" style="955" customWidth="1"/>
    <col min="2332" max="2332" width="5.7109375" style="955" customWidth="1"/>
    <col min="2333" max="2333" width="6.7109375" style="955" customWidth="1"/>
    <col min="2334" max="2334" width="7.7109375" style="955" customWidth="1"/>
    <col min="2335" max="2335" width="8.5703125" style="955" customWidth="1"/>
    <col min="2336" max="2336" width="6.140625" style="955" customWidth="1"/>
    <col min="2337" max="2337" width="6.28515625" style="955" customWidth="1"/>
    <col min="2338" max="2338" width="5.85546875" style="955" customWidth="1"/>
    <col min="2339" max="2339" width="8.7109375" style="955" customWidth="1"/>
    <col min="2340" max="2340" width="9" style="955" customWidth="1"/>
    <col min="2341" max="2341" width="6.85546875" style="955" customWidth="1"/>
    <col min="2342" max="2342" width="7.7109375" style="955" bestFit="1" customWidth="1"/>
    <col min="2343" max="2343" width="9.140625" style="955"/>
    <col min="2344" max="2344" width="12" style="955" customWidth="1"/>
    <col min="2345" max="2345" width="11.140625" style="955" customWidth="1"/>
    <col min="2346" max="2346" width="17.140625" style="955" customWidth="1"/>
    <col min="2347" max="2347" width="8.5703125" style="955" customWidth="1"/>
    <col min="2348" max="2348" width="7.42578125" style="955" customWidth="1"/>
    <col min="2349" max="2349" width="9.42578125" style="955" customWidth="1"/>
    <col min="2350" max="2352" width="7.85546875" style="955" customWidth="1"/>
    <col min="2353" max="2353" width="13.7109375" style="955" customWidth="1"/>
    <col min="2354" max="2560" width="9.140625" style="955"/>
    <col min="2561" max="2561" width="3.5703125" style="955" bestFit="1" customWidth="1"/>
    <col min="2562" max="2562" width="12.140625" style="955" customWidth="1"/>
    <col min="2563" max="2563" width="37.5703125" style="955" customWidth="1"/>
    <col min="2564" max="2564" width="3.42578125" style="955" bestFit="1" customWidth="1"/>
    <col min="2565" max="2565" width="4.7109375" style="955" customWidth="1"/>
    <col min="2566" max="2566" width="6.42578125" style="955" customWidth="1"/>
    <col min="2567" max="2567" width="5.5703125" style="955" bestFit="1" customWidth="1"/>
    <col min="2568" max="2568" width="6" style="955" customWidth="1"/>
    <col min="2569" max="2569" width="6.140625" style="955" customWidth="1"/>
    <col min="2570" max="2570" width="5.7109375" style="955" customWidth="1"/>
    <col min="2571" max="2571" width="8" style="955" customWidth="1"/>
    <col min="2572" max="2572" width="6.85546875" style="955" customWidth="1"/>
    <col min="2573" max="2573" width="6.7109375" style="955" customWidth="1"/>
    <col min="2574" max="2574" width="5.85546875" style="955" customWidth="1"/>
    <col min="2575" max="2575" width="8.85546875" style="955" customWidth="1"/>
    <col min="2576" max="2576" width="6.5703125" style="955" customWidth="1"/>
    <col min="2577" max="2577" width="6.140625" style="955" customWidth="1"/>
    <col min="2578" max="2578" width="6" style="955" customWidth="1"/>
    <col min="2579" max="2579" width="8.28515625" style="955" customWidth="1"/>
    <col min="2580" max="2580" width="7.7109375" style="955" customWidth="1"/>
    <col min="2581" max="2581" width="5.85546875" style="955" customWidth="1"/>
    <col min="2582" max="2582" width="6.5703125" style="955" customWidth="1"/>
    <col min="2583" max="2583" width="8.140625" style="955" customWidth="1"/>
    <col min="2584" max="2584" width="6.140625" style="955" customWidth="1"/>
    <col min="2585" max="2585" width="6" style="955" customWidth="1"/>
    <col min="2586" max="2586" width="5.85546875" style="955" customWidth="1"/>
    <col min="2587" max="2587" width="8" style="955" customWidth="1"/>
    <col min="2588" max="2588" width="5.7109375" style="955" customWidth="1"/>
    <col min="2589" max="2589" width="6.7109375" style="955" customWidth="1"/>
    <col min="2590" max="2590" width="7.7109375" style="955" customWidth="1"/>
    <col min="2591" max="2591" width="8.5703125" style="955" customWidth="1"/>
    <col min="2592" max="2592" width="6.140625" style="955" customWidth="1"/>
    <col min="2593" max="2593" width="6.28515625" style="955" customWidth="1"/>
    <col min="2594" max="2594" width="5.85546875" style="955" customWidth="1"/>
    <col min="2595" max="2595" width="8.7109375" style="955" customWidth="1"/>
    <col min="2596" max="2596" width="9" style="955" customWidth="1"/>
    <col min="2597" max="2597" width="6.85546875" style="955" customWidth="1"/>
    <col min="2598" max="2598" width="7.7109375" style="955" bestFit="1" customWidth="1"/>
    <col min="2599" max="2599" width="9.140625" style="955"/>
    <col min="2600" max="2600" width="12" style="955" customWidth="1"/>
    <col min="2601" max="2601" width="11.140625" style="955" customWidth="1"/>
    <col min="2602" max="2602" width="17.140625" style="955" customWidth="1"/>
    <col min="2603" max="2603" width="8.5703125" style="955" customWidth="1"/>
    <col min="2604" max="2604" width="7.42578125" style="955" customWidth="1"/>
    <col min="2605" max="2605" width="9.42578125" style="955" customWidth="1"/>
    <col min="2606" max="2608" width="7.85546875" style="955" customWidth="1"/>
    <col min="2609" max="2609" width="13.7109375" style="955" customWidth="1"/>
    <col min="2610" max="2816" width="9.140625" style="955"/>
    <col min="2817" max="2817" width="3.5703125" style="955" bestFit="1" customWidth="1"/>
    <col min="2818" max="2818" width="12.140625" style="955" customWidth="1"/>
    <col min="2819" max="2819" width="37.5703125" style="955" customWidth="1"/>
    <col min="2820" max="2820" width="3.42578125" style="955" bestFit="1" customWidth="1"/>
    <col min="2821" max="2821" width="4.7109375" style="955" customWidth="1"/>
    <col min="2822" max="2822" width="6.42578125" style="955" customWidth="1"/>
    <col min="2823" max="2823" width="5.5703125" style="955" bestFit="1" customWidth="1"/>
    <col min="2824" max="2824" width="6" style="955" customWidth="1"/>
    <col min="2825" max="2825" width="6.140625" style="955" customWidth="1"/>
    <col min="2826" max="2826" width="5.7109375" style="955" customWidth="1"/>
    <col min="2827" max="2827" width="8" style="955" customWidth="1"/>
    <col min="2828" max="2828" width="6.85546875" style="955" customWidth="1"/>
    <col min="2829" max="2829" width="6.7109375" style="955" customWidth="1"/>
    <col min="2830" max="2830" width="5.85546875" style="955" customWidth="1"/>
    <col min="2831" max="2831" width="8.85546875" style="955" customWidth="1"/>
    <col min="2832" max="2832" width="6.5703125" style="955" customWidth="1"/>
    <col min="2833" max="2833" width="6.140625" style="955" customWidth="1"/>
    <col min="2834" max="2834" width="6" style="955" customWidth="1"/>
    <col min="2835" max="2835" width="8.28515625" style="955" customWidth="1"/>
    <col min="2836" max="2836" width="7.7109375" style="955" customWidth="1"/>
    <col min="2837" max="2837" width="5.85546875" style="955" customWidth="1"/>
    <col min="2838" max="2838" width="6.5703125" style="955" customWidth="1"/>
    <col min="2839" max="2839" width="8.140625" style="955" customWidth="1"/>
    <col min="2840" max="2840" width="6.140625" style="955" customWidth="1"/>
    <col min="2841" max="2841" width="6" style="955" customWidth="1"/>
    <col min="2842" max="2842" width="5.85546875" style="955" customWidth="1"/>
    <col min="2843" max="2843" width="8" style="955" customWidth="1"/>
    <col min="2844" max="2844" width="5.7109375" style="955" customWidth="1"/>
    <col min="2845" max="2845" width="6.7109375" style="955" customWidth="1"/>
    <col min="2846" max="2846" width="7.7109375" style="955" customWidth="1"/>
    <col min="2847" max="2847" width="8.5703125" style="955" customWidth="1"/>
    <col min="2848" max="2848" width="6.140625" style="955" customWidth="1"/>
    <col min="2849" max="2849" width="6.28515625" style="955" customWidth="1"/>
    <col min="2850" max="2850" width="5.85546875" style="955" customWidth="1"/>
    <col min="2851" max="2851" width="8.7109375" style="955" customWidth="1"/>
    <col min="2852" max="2852" width="9" style="955" customWidth="1"/>
    <col min="2853" max="2853" width="6.85546875" style="955" customWidth="1"/>
    <col min="2854" max="2854" width="7.7109375" style="955" bestFit="1" customWidth="1"/>
    <col min="2855" max="2855" width="9.140625" style="955"/>
    <col min="2856" max="2856" width="12" style="955" customWidth="1"/>
    <col min="2857" max="2857" width="11.140625" style="955" customWidth="1"/>
    <col min="2858" max="2858" width="17.140625" style="955" customWidth="1"/>
    <col min="2859" max="2859" width="8.5703125" style="955" customWidth="1"/>
    <col min="2860" max="2860" width="7.42578125" style="955" customWidth="1"/>
    <col min="2861" max="2861" width="9.42578125" style="955" customWidth="1"/>
    <col min="2862" max="2864" width="7.85546875" style="955" customWidth="1"/>
    <col min="2865" max="2865" width="13.7109375" style="955" customWidth="1"/>
    <col min="2866" max="3072" width="9.140625" style="955"/>
    <col min="3073" max="3073" width="3.5703125" style="955" bestFit="1" customWidth="1"/>
    <col min="3074" max="3074" width="12.140625" style="955" customWidth="1"/>
    <col min="3075" max="3075" width="37.5703125" style="955" customWidth="1"/>
    <col min="3076" max="3076" width="3.42578125" style="955" bestFit="1" customWidth="1"/>
    <col min="3077" max="3077" width="4.7109375" style="955" customWidth="1"/>
    <col min="3078" max="3078" width="6.42578125" style="955" customWidth="1"/>
    <col min="3079" max="3079" width="5.5703125" style="955" bestFit="1" customWidth="1"/>
    <col min="3080" max="3080" width="6" style="955" customWidth="1"/>
    <col min="3081" max="3081" width="6.140625" style="955" customWidth="1"/>
    <col min="3082" max="3082" width="5.7109375" style="955" customWidth="1"/>
    <col min="3083" max="3083" width="8" style="955" customWidth="1"/>
    <col min="3084" max="3084" width="6.85546875" style="955" customWidth="1"/>
    <col min="3085" max="3085" width="6.7109375" style="955" customWidth="1"/>
    <col min="3086" max="3086" width="5.85546875" style="955" customWidth="1"/>
    <col min="3087" max="3087" width="8.85546875" style="955" customWidth="1"/>
    <col min="3088" max="3088" width="6.5703125" style="955" customWidth="1"/>
    <col min="3089" max="3089" width="6.140625" style="955" customWidth="1"/>
    <col min="3090" max="3090" width="6" style="955" customWidth="1"/>
    <col min="3091" max="3091" width="8.28515625" style="955" customWidth="1"/>
    <col min="3092" max="3092" width="7.7109375" style="955" customWidth="1"/>
    <col min="3093" max="3093" width="5.85546875" style="955" customWidth="1"/>
    <col min="3094" max="3094" width="6.5703125" style="955" customWidth="1"/>
    <col min="3095" max="3095" width="8.140625" style="955" customWidth="1"/>
    <col min="3096" max="3096" width="6.140625" style="955" customWidth="1"/>
    <col min="3097" max="3097" width="6" style="955" customWidth="1"/>
    <col min="3098" max="3098" width="5.85546875" style="955" customWidth="1"/>
    <col min="3099" max="3099" width="8" style="955" customWidth="1"/>
    <col min="3100" max="3100" width="5.7109375" style="955" customWidth="1"/>
    <col min="3101" max="3101" width="6.7109375" style="955" customWidth="1"/>
    <col min="3102" max="3102" width="7.7109375" style="955" customWidth="1"/>
    <col min="3103" max="3103" width="8.5703125" style="955" customWidth="1"/>
    <col min="3104" max="3104" width="6.140625" style="955" customWidth="1"/>
    <col min="3105" max="3105" width="6.28515625" style="955" customWidth="1"/>
    <col min="3106" max="3106" width="5.85546875" style="955" customWidth="1"/>
    <col min="3107" max="3107" width="8.7109375" style="955" customWidth="1"/>
    <col min="3108" max="3108" width="9" style="955" customWidth="1"/>
    <col min="3109" max="3109" width="6.85546875" style="955" customWidth="1"/>
    <col min="3110" max="3110" width="7.7109375" style="955" bestFit="1" customWidth="1"/>
    <col min="3111" max="3111" width="9.140625" style="955"/>
    <col min="3112" max="3112" width="12" style="955" customWidth="1"/>
    <col min="3113" max="3113" width="11.140625" style="955" customWidth="1"/>
    <col min="3114" max="3114" width="17.140625" style="955" customWidth="1"/>
    <col min="3115" max="3115" width="8.5703125" style="955" customWidth="1"/>
    <col min="3116" max="3116" width="7.42578125" style="955" customWidth="1"/>
    <col min="3117" max="3117" width="9.42578125" style="955" customWidth="1"/>
    <col min="3118" max="3120" width="7.85546875" style="955" customWidth="1"/>
    <col min="3121" max="3121" width="13.7109375" style="955" customWidth="1"/>
    <col min="3122" max="3328" width="9.140625" style="955"/>
    <col min="3329" max="3329" width="3.5703125" style="955" bestFit="1" customWidth="1"/>
    <col min="3330" max="3330" width="12.140625" style="955" customWidth="1"/>
    <col min="3331" max="3331" width="37.5703125" style="955" customWidth="1"/>
    <col min="3332" max="3332" width="3.42578125" style="955" bestFit="1" customWidth="1"/>
    <col min="3333" max="3333" width="4.7109375" style="955" customWidth="1"/>
    <col min="3334" max="3334" width="6.42578125" style="955" customWidth="1"/>
    <col min="3335" max="3335" width="5.5703125" style="955" bestFit="1" customWidth="1"/>
    <col min="3336" max="3336" width="6" style="955" customWidth="1"/>
    <col min="3337" max="3337" width="6.140625" style="955" customWidth="1"/>
    <col min="3338" max="3338" width="5.7109375" style="955" customWidth="1"/>
    <col min="3339" max="3339" width="8" style="955" customWidth="1"/>
    <col min="3340" max="3340" width="6.85546875" style="955" customWidth="1"/>
    <col min="3341" max="3341" width="6.7109375" style="955" customWidth="1"/>
    <col min="3342" max="3342" width="5.85546875" style="955" customWidth="1"/>
    <col min="3343" max="3343" width="8.85546875" style="955" customWidth="1"/>
    <col min="3344" max="3344" width="6.5703125" style="955" customWidth="1"/>
    <col min="3345" max="3345" width="6.140625" style="955" customWidth="1"/>
    <col min="3346" max="3346" width="6" style="955" customWidth="1"/>
    <col min="3347" max="3347" width="8.28515625" style="955" customWidth="1"/>
    <col min="3348" max="3348" width="7.7109375" style="955" customWidth="1"/>
    <col min="3349" max="3349" width="5.85546875" style="955" customWidth="1"/>
    <col min="3350" max="3350" width="6.5703125" style="955" customWidth="1"/>
    <col min="3351" max="3351" width="8.140625" style="955" customWidth="1"/>
    <col min="3352" max="3352" width="6.140625" style="955" customWidth="1"/>
    <col min="3353" max="3353" width="6" style="955" customWidth="1"/>
    <col min="3354" max="3354" width="5.85546875" style="955" customWidth="1"/>
    <col min="3355" max="3355" width="8" style="955" customWidth="1"/>
    <col min="3356" max="3356" width="5.7109375" style="955" customWidth="1"/>
    <col min="3357" max="3357" width="6.7109375" style="955" customWidth="1"/>
    <col min="3358" max="3358" width="7.7109375" style="955" customWidth="1"/>
    <col min="3359" max="3359" width="8.5703125" style="955" customWidth="1"/>
    <col min="3360" max="3360" width="6.140625" style="955" customWidth="1"/>
    <col min="3361" max="3361" width="6.28515625" style="955" customWidth="1"/>
    <col min="3362" max="3362" width="5.85546875" style="955" customWidth="1"/>
    <col min="3363" max="3363" width="8.7109375" style="955" customWidth="1"/>
    <col min="3364" max="3364" width="9" style="955" customWidth="1"/>
    <col min="3365" max="3365" width="6.85546875" style="955" customWidth="1"/>
    <col min="3366" max="3366" width="7.7109375" style="955" bestFit="1" customWidth="1"/>
    <col min="3367" max="3367" width="9.140625" style="955"/>
    <col min="3368" max="3368" width="12" style="955" customWidth="1"/>
    <col min="3369" max="3369" width="11.140625" style="955" customWidth="1"/>
    <col min="3370" max="3370" width="17.140625" style="955" customWidth="1"/>
    <col min="3371" max="3371" width="8.5703125" style="955" customWidth="1"/>
    <col min="3372" max="3372" width="7.42578125" style="955" customWidth="1"/>
    <col min="3373" max="3373" width="9.42578125" style="955" customWidth="1"/>
    <col min="3374" max="3376" width="7.85546875" style="955" customWidth="1"/>
    <col min="3377" max="3377" width="13.7109375" style="955" customWidth="1"/>
    <col min="3378" max="3584" width="9.140625" style="955"/>
    <col min="3585" max="3585" width="3.5703125" style="955" bestFit="1" customWidth="1"/>
    <col min="3586" max="3586" width="12.140625" style="955" customWidth="1"/>
    <col min="3587" max="3587" width="37.5703125" style="955" customWidth="1"/>
    <col min="3588" max="3588" width="3.42578125" style="955" bestFit="1" customWidth="1"/>
    <col min="3589" max="3589" width="4.7109375" style="955" customWidth="1"/>
    <col min="3590" max="3590" width="6.42578125" style="955" customWidth="1"/>
    <col min="3591" max="3591" width="5.5703125" style="955" bestFit="1" customWidth="1"/>
    <col min="3592" max="3592" width="6" style="955" customWidth="1"/>
    <col min="3593" max="3593" width="6.140625" style="955" customWidth="1"/>
    <col min="3594" max="3594" width="5.7109375" style="955" customWidth="1"/>
    <col min="3595" max="3595" width="8" style="955" customWidth="1"/>
    <col min="3596" max="3596" width="6.85546875" style="955" customWidth="1"/>
    <col min="3597" max="3597" width="6.7109375" style="955" customWidth="1"/>
    <col min="3598" max="3598" width="5.85546875" style="955" customWidth="1"/>
    <col min="3599" max="3599" width="8.85546875" style="955" customWidth="1"/>
    <col min="3600" max="3600" width="6.5703125" style="955" customWidth="1"/>
    <col min="3601" max="3601" width="6.140625" style="955" customWidth="1"/>
    <col min="3602" max="3602" width="6" style="955" customWidth="1"/>
    <col min="3603" max="3603" width="8.28515625" style="955" customWidth="1"/>
    <col min="3604" max="3604" width="7.7109375" style="955" customWidth="1"/>
    <col min="3605" max="3605" width="5.85546875" style="955" customWidth="1"/>
    <col min="3606" max="3606" width="6.5703125" style="955" customWidth="1"/>
    <col min="3607" max="3607" width="8.140625" style="955" customWidth="1"/>
    <col min="3608" max="3608" width="6.140625" style="955" customWidth="1"/>
    <col min="3609" max="3609" width="6" style="955" customWidth="1"/>
    <col min="3610" max="3610" width="5.85546875" style="955" customWidth="1"/>
    <col min="3611" max="3611" width="8" style="955" customWidth="1"/>
    <col min="3612" max="3612" width="5.7109375" style="955" customWidth="1"/>
    <col min="3613" max="3613" width="6.7109375" style="955" customWidth="1"/>
    <col min="3614" max="3614" width="7.7109375" style="955" customWidth="1"/>
    <col min="3615" max="3615" width="8.5703125" style="955" customWidth="1"/>
    <col min="3616" max="3616" width="6.140625" style="955" customWidth="1"/>
    <col min="3617" max="3617" width="6.28515625" style="955" customWidth="1"/>
    <col min="3618" max="3618" width="5.85546875" style="955" customWidth="1"/>
    <col min="3619" max="3619" width="8.7109375" style="955" customWidth="1"/>
    <col min="3620" max="3620" width="9" style="955" customWidth="1"/>
    <col min="3621" max="3621" width="6.85546875" style="955" customWidth="1"/>
    <col min="3622" max="3622" width="7.7109375" style="955" bestFit="1" customWidth="1"/>
    <col min="3623" max="3623" width="9.140625" style="955"/>
    <col min="3624" max="3624" width="12" style="955" customWidth="1"/>
    <col min="3625" max="3625" width="11.140625" style="955" customWidth="1"/>
    <col min="3626" max="3626" width="17.140625" style="955" customWidth="1"/>
    <col min="3627" max="3627" width="8.5703125" style="955" customWidth="1"/>
    <col min="3628" max="3628" width="7.42578125" style="955" customWidth="1"/>
    <col min="3629" max="3629" width="9.42578125" style="955" customWidth="1"/>
    <col min="3630" max="3632" width="7.85546875" style="955" customWidth="1"/>
    <col min="3633" max="3633" width="13.7109375" style="955" customWidth="1"/>
    <col min="3634" max="3840" width="9.140625" style="955"/>
    <col min="3841" max="3841" width="3.5703125" style="955" bestFit="1" customWidth="1"/>
    <col min="3842" max="3842" width="12.140625" style="955" customWidth="1"/>
    <col min="3843" max="3843" width="37.5703125" style="955" customWidth="1"/>
    <col min="3844" max="3844" width="3.42578125" style="955" bestFit="1" customWidth="1"/>
    <col min="3845" max="3845" width="4.7109375" style="955" customWidth="1"/>
    <col min="3846" max="3846" width="6.42578125" style="955" customWidth="1"/>
    <col min="3847" max="3847" width="5.5703125" style="955" bestFit="1" customWidth="1"/>
    <col min="3848" max="3848" width="6" style="955" customWidth="1"/>
    <col min="3849" max="3849" width="6.140625" style="955" customWidth="1"/>
    <col min="3850" max="3850" width="5.7109375" style="955" customWidth="1"/>
    <col min="3851" max="3851" width="8" style="955" customWidth="1"/>
    <col min="3852" max="3852" width="6.85546875" style="955" customWidth="1"/>
    <col min="3853" max="3853" width="6.7109375" style="955" customWidth="1"/>
    <col min="3854" max="3854" width="5.85546875" style="955" customWidth="1"/>
    <col min="3855" max="3855" width="8.85546875" style="955" customWidth="1"/>
    <col min="3856" max="3856" width="6.5703125" style="955" customWidth="1"/>
    <col min="3857" max="3857" width="6.140625" style="955" customWidth="1"/>
    <col min="3858" max="3858" width="6" style="955" customWidth="1"/>
    <col min="3859" max="3859" width="8.28515625" style="955" customWidth="1"/>
    <col min="3860" max="3860" width="7.7109375" style="955" customWidth="1"/>
    <col min="3861" max="3861" width="5.85546875" style="955" customWidth="1"/>
    <col min="3862" max="3862" width="6.5703125" style="955" customWidth="1"/>
    <col min="3863" max="3863" width="8.140625" style="955" customWidth="1"/>
    <col min="3864" max="3864" width="6.140625" style="955" customWidth="1"/>
    <col min="3865" max="3865" width="6" style="955" customWidth="1"/>
    <col min="3866" max="3866" width="5.85546875" style="955" customWidth="1"/>
    <col min="3867" max="3867" width="8" style="955" customWidth="1"/>
    <col min="3868" max="3868" width="5.7109375" style="955" customWidth="1"/>
    <col min="3869" max="3869" width="6.7109375" style="955" customWidth="1"/>
    <col min="3870" max="3870" width="7.7109375" style="955" customWidth="1"/>
    <col min="3871" max="3871" width="8.5703125" style="955" customWidth="1"/>
    <col min="3872" max="3872" width="6.140625" style="955" customWidth="1"/>
    <col min="3873" max="3873" width="6.28515625" style="955" customWidth="1"/>
    <col min="3874" max="3874" width="5.85546875" style="955" customWidth="1"/>
    <col min="3875" max="3875" width="8.7109375" style="955" customWidth="1"/>
    <col min="3876" max="3876" width="9" style="955" customWidth="1"/>
    <col min="3877" max="3877" width="6.85546875" style="955" customWidth="1"/>
    <col min="3878" max="3878" width="7.7109375" style="955" bestFit="1" customWidth="1"/>
    <col min="3879" max="3879" width="9.140625" style="955"/>
    <col min="3880" max="3880" width="12" style="955" customWidth="1"/>
    <col min="3881" max="3881" width="11.140625" style="955" customWidth="1"/>
    <col min="3882" max="3882" width="17.140625" style="955" customWidth="1"/>
    <col min="3883" max="3883" width="8.5703125" style="955" customWidth="1"/>
    <col min="3884" max="3884" width="7.42578125" style="955" customWidth="1"/>
    <col min="3885" max="3885" width="9.42578125" style="955" customWidth="1"/>
    <col min="3886" max="3888" width="7.85546875" style="955" customWidth="1"/>
    <col min="3889" max="3889" width="13.7109375" style="955" customWidth="1"/>
    <col min="3890" max="4096" width="9.140625" style="955"/>
    <col min="4097" max="4097" width="3.5703125" style="955" bestFit="1" customWidth="1"/>
    <col min="4098" max="4098" width="12.140625" style="955" customWidth="1"/>
    <col min="4099" max="4099" width="37.5703125" style="955" customWidth="1"/>
    <col min="4100" max="4100" width="3.42578125" style="955" bestFit="1" customWidth="1"/>
    <col min="4101" max="4101" width="4.7109375" style="955" customWidth="1"/>
    <col min="4102" max="4102" width="6.42578125" style="955" customWidth="1"/>
    <col min="4103" max="4103" width="5.5703125" style="955" bestFit="1" customWidth="1"/>
    <col min="4104" max="4104" width="6" style="955" customWidth="1"/>
    <col min="4105" max="4105" width="6.140625" style="955" customWidth="1"/>
    <col min="4106" max="4106" width="5.7109375" style="955" customWidth="1"/>
    <col min="4107" max="4107" width="8" style="955" customWidth="1"/>
    <col min="4108" max="4108" width="6.85546875" style="955" customWidth="1"/>
    <col min="4109" max="4109" width="6.7109375" style="955" customWidth="1"/>
    <col min="4110" max="4110" width="5.85546875" style="955" customWidth="1"/>
    <col min="4111" max="4111" width="8.85546875" style="955" customWidth="1"/>
    <col min="4112" max="4112" width="6.5703125" style="955" customWidth="1"/>
    <col min="4113" max="4113" width="6.140625" style="955" customWidth="1"/>
    <col min="4114" max="4114" width="6" style="955" customWidth="1"/>
    <col min="4115" max="4115" width="8.28515625" style="955" customWidth="1"/>
    <col min="4116" max="4116" width="7.7109375" style="955" customWidth="1"/>
    <col min="4117" max="4117" width="5.85546875" style="955" customWidth="1"/>
    <col min="4118" max="4118" width="6.5703125" style="955" customWidth="1"/>
    <col min="4119" max="4119" width="8.140625" style="955" customWidth="1"/>
    <col min="4120" max="4120" width="6.140625" style="955" customWidth="1"/>
    <col min="4121" max="4121" width="6" style="955" customWidth="1"/>
    <col min="4122" max="4122" width="5.85546875" style="955" customWidth="1"/>
    <col min="4123" max="4123" width="8" style="955" customWidth="1"/>
    <col min="4124" max="4124" width="5.7109375" style="955" customWidth="1"/>
    <col min="4125" max="4125" width="6.7109375" style="955" customWidth="1"/>
    <col min="4126" max="4126" width="7.7109375" style="955" customWidth="1"/>
    <col min="4127" max="4127" width="8.5703125" style="955" customWidth="1"/>
    <col min="4128" max="4128" width="6.140625" style="955" customWidth="1"/>
    <col min="4129" max="4129" width="6.28515625" style="955" customWidth="1"/>
    <col min="4130" max="4130" width="5.85546875" style="955" customWidth="1"/>
    <col min="4131" max="4131" width="8.7109375" style="955" customWidth="1"/>
    <col min="4132" max="4132" width="9" style="955" customWidth="1"/>
    <col min="4133" max="4133" width="6.85546875" style="955" customWidth="1"/>
    <col min="4134" max="4134" width="7.7109375" style="955" bestFit="1" customWidth="1"/>
    <col min="4135" max="4135" width="9.140625" style="955"/>
    <col min="4136" max="4136" width="12" style="955" customWidth="1"/>
    <col min="4137" max="4137" width="11.140625" style="955" customWidth="1"/>
    <col min="4138" max="4138" width="17.140625" style="955" customWidth="1"/>
    <col min="4139" max="4139" width="8.5703125" style="955" customWidth="1"/>
    <col min="4140" max="4140" width="7.42578125" style="955" customWidth="1"/>
    <col min="4141" max="4141" width="9.42578125" style="955" customWidth="1"/>
    <col min="4142" max="4144" width="7.85546875" style="955" customWidth="1"/>
    <col min="4145" max="4145" width="13.7109375" style="955" customWidth="1"/>
    <col min="4146" max="4352" width="9.140625" style="955"/>
    <col min="4353" max="4353" width="3.5703125" style="955" bestFit="1" customWidth="1"/>
    <col min="4354" max="4354" width="12.140625" style="955" customWidth="1"/>
    <col min="4355" max="4355" width="37.5703125" style="955" customWidth="1"/>
    <col min="4356" max="4356" width="3.42578125" style="955" bestFit="1" customWidth="1"/>
    <col min="4357" max="4357" width="4.7109375" style="955" customWidth="1"/>
    <col min="4358" max="4358" width="6.42578125" style="955" customWidth="1"/>
    <col min="4359" max="4359" width="5.5703125" style="955" bestFit="1" customWidth="1"/>
    <col min="4360" max="4360" width="6" style="955" customWidth="1"/>
    <col min="4361" max="4361" width="6.140625" style="955" customWidth="1"/>
    <col min="4362" max="4362" width="5.7109375" style="955" customWidth="1"/>
    <col min="4363" max="4363" width="8" style="955" customWidth="1"/>
    <col min="4364" max="4364" width="6.85546875" style="955" customWidth="1"/>
    <col min="4365" max="4365" width="6.7109375" style="955" customWidth="1"/>
    <col min="4366" max="4366" width="5.85546875" style="955" customWidth="1"/>
    <col min="4367" max="4367" width="8.85546875" style="955" customWidth="1"/>
    <col min="4368" max="4368" width="6.5703125" style="955" customWidth="1"/>
    <col min="4369" max="4369" width="6.140625" style="955" customWidth="1"/>
    <col min="4370" max="4370" width="6" style="955" customWidth="1"/>
    <col min="4371" max="4371" width="8.28515625" style="955" customWidth="1"/>
    <col min="4372" max="4372" width="7.7109375" style="955" customWidth="1"/>
    <col min="4373" max="4373" width="5.85546875" style="955" customWidth="1"/>
    <col min="4374" max="4374" width="6.5703125" style="955" customWidth="1"/>
    <col min="4375" max="4375" width="8.140625" style="955" customWidth="1"/>
    <col min="4376" max="4376" width="6.140625" style="955" customWidth="1"/>
    <col min="4377" max="4377" width="6" style="955" customWidth="1"/>
    <col min="4378" max="4378" width="5.85546875" style="955" customWidth="1"/>
    <col min="4379" max="4379" width="8" style="955" customWidth="1"/>
    <col min="4380" max="4380" width="5.7109375" style="955" customWidth="1"/>
    <col min="4381" max="4381" width="6.7109375" style="955" customWidth="1"/>
    <col min="4382" max="4382" width="7.7109375" style="955" customWidth="1"/>
    <col min="4383" max="4383" width="8.5703125" style="955" customWidth="1"/>
    <col min="4384" max="4384" width="6.140625" style="955" customWidth="1"/>
    <col min="4385" max="4385" width="6.28515625" style="955" customWidth="1"/>
    <col min="4386" max="4386" width="5.85546875" style="955" customWidth="1"/>
    <col min="4387" max="4387" width="8.7109375" style="955" customWidth="1"/>
    <col min="4388" max="4388" width="9" style="955" customWidth="1"/>
    <col min="4389" max="4389" width="6.85546875" style="955" customWidth="1"/>
    <col min="4390" max="4390" width="7.7109375" style="955" bestFit="1" customWidth="1"/>
    <col min="4391" max="4391" width="9.140625" style="955"/>
    <col min="4392" max="4392" width="12" style="955" customWidth="1"/>
    <col min="4393" max="4393" width="11.140625" style="955" customWidth="1"/>
    <col min="4394" max="4394" width="17.140625" style="955" customWidth="1"/>
    <col min="4395" max="4395" width="8.5703125" style="955" customWidth="1"/>
    <col min="4396" max="4396" width="7.42578125" style="955" customWidth="1"/>
    <col min="4397" max="4397" width="9.42578125" style="955" customWidth="1"/>
    <col min="4398" max="4400" width="7.85546875" style="955" customWidth="1"/>
    <col min="4401" max="4401" width="13.7109375" style="955" customWidth="1"/>
    <col min="4402" max="4608" width="9.140625" style="955"/>
    <col min="4609" max="4609" width="3.5703125" style="955" bestFit="1" customWidth="1"/>
    <col min="4610" max="4610" width="12.140625" style="955" customWidth="1"/>
    <col min="4611" max="4611" width="37.5703125" style="955" customWidth="1"/>
    <col min="4612" max="4612" width="3.42578125" style="955" bestFit="1" customWidth="1"/>
    <col min="4613" max="4613" width="4.7109375" style="955" customWidth="1"/>
    <col min="4614" max="4614" width="6.42578125" style="955" customWidth="1"/>
    <col min="4615" max="4615" width="5.5703125" style="955" bestFit="1" customWidth="1"/>
    <col min="4616" max="4616" width="6" style="955" customWidth="1"/>
    <col min="4617" max="4617" width="6.140625" style="955" customWidth="1"/>
    <col min="4618" max="4618" width="5.7109375" style="955" customWidth="1"/>
    <col min="4619" max="4619" width="8" style="955" customWidth="1"/>
    <col min="4620" max="4620" width="6.85546875" style="955" customWidth="1"/>
    <col min="4621" max="4621" width="6.7109375" style="955" customWidth="1"/>
    <col min="4622" max="4622" width="5.85546875" style="955" customWidth="1"/>
    <col min="4623" max="4623" width="8.85546875" style="955" customWidth="1"/>
    <col min="4624" max="4624" width="6.5703125" style="955" customWidth="1"/>
    <col min="4625" max="4625" width="6.140625" style="955" customWidth="1"/>
    <col min="4626" max="4626" width="6" style="955" customWidth="1"/>
    <col min="4627" max="4627" width="8.28515625" style="955" customWidth="1"/>
    <col min="4628" max="4628" width="7.7109375" style="955" customWidth="1"/>
    <col min="4629" max="4629" width="5.85546875" style="955" customWidth="1"/>
    <col min="4630" max="4630" width="6.5703125" style="955" customWidth="1"/>
    <col min="4631" max="4631" width="8.140625" style="955" customWidth="1"/>
    <col min="4632" max="4632" width="6.140625" style="955" customWidth="1"/>
    <col min="4633" max="4633" width="6" style="955" customWidth="1"/>
    <col min="4634" max="4634" width="5.85546875" style="955" customWidth="1"/>
    <col min="4635" max="4635" width="8" style="955" customWidth="1"/>
    <col min="4636" max="4636" width="5.7109375" style="955" customWidth="1"/>
    <col min="4637" max="4637" width="6.7109375" style="955" customWidth="1"/>
    <col min="4638" max="4638" width="7.7109375" style="955" customWidth="1"/>
    <col min="4639" max="4639" width="8.5703125" style="955" customWidth="1"/>
    <col min="4640" max="4640" width="6.140625" style="955" customWidth="1"/>
    <col min="4641" max="4641" width="6.28515625" style="955" customWidth="1"/>
    <col min="4642" max="4642" width="5.85546875" style="955" customWidth="1"/>
    <col min="4643" max="4643" width="8.7109375" style="955" customWidth="1"/>
    <col min="4644" max="4644" width="9" style="955" customWidth="1"/>
    <col min="4645" max="4645" width="6.85546875" style="955" customWidth="1"/>
    <col min="4646" max="4646" width="7.7109375" style="955" bestFit="1" customWidth="1"/>
    <col min="4647" max="4647" width="9.140625" style="955"/>
    <col min="4648" max="4648" width="12" style="955" customWidth="1"/>
    <col min="4649" max="4649" width="11.140625" style="955" customWidth="1"/>
    <col min="4650" max="4650" width="17.140625" style="955" customWidth="1"/>
    <col min="4651" max="4651" width="8.5703125" style="955" customWidth="1"/>
    <col min="4652" max="4652" width="7.42578125" style="955" customWidth="1"/>
    <col min="4653" max="4653" width="9.42578125" style="955" customWidth="1"/>
    <col min="4654" max="4656" width="7.85546875" style="955" customWidth="1"/>
    <col min="4657" max="4657" width="13.7109375" style="955" customWidth="1"/>
    <col min="4658" max="4864" width="9.140625" style="955"/>
    <col min="4865" max="4865" width="3.5703125" style="955" bestFit="1" customWidth="1"/>
    <col min="4866" max="4866" width="12.140625" style="955" customWidth="1"/>
    <col min="4867" max="4867" width="37.5703125" style="955" customWidth="1"/>
    <col min="4868" max="4868" width="3.42578125" style="955" bestFit="1" customWidth="1"/>
    <col min="4869" max="4869" width="4.7109375" style="955" customWidth="1"/>
    <col min="4870" max="4870" width="6.42578125" style="955" customWidth="1"/>
    <col min="4871" max="4871" width="5.5703125" style="955" bestFit="1" customWidth="1"/>
    <col min="4872" max="4872" width="6" style="955" customWidth="1"/>
    <col min="4873" max="4873" width="6.140625" style="955" customWidth="1"/>
    <col min="4874" max="4874" width="5.7109375" style="955" customWidth="1"/>
    <col min="4875" max="4875" width="8" style="955" customWidth="1"/>
    <col min="4876" max="4876" width="6.85546875" style="955" customWidth="1"/>
    <col min="4877" max="4877" width="6.7109375" style="955" customWidth="1"/>
    <col min="4878" max="4878" width="5.85546875" style="955" customWidth="1"/>
    <col min="4879" max="4879" width="8.85546875" style="955" customWidth="1"/>
    <col min="4880" max="4880" width="6.5703125" style="955" customWidth="1"/>
    <col min="4881" max="4881" width="6.140625" style="955" customWidth="1"/>
    <col min="4882" max="4882" width="6" style="955" customWidth="1"/>
    <col min="4883" max="4883" width="8.28515625" style="955" customWidth="1"/>
    <col min="4884" max="4884" width="7.7109375" style="955" customWidth="1"/>
    <col min="4885" max="4885" width="5.85546875" style="955" customWidth="1"/>
    <col min="4886" max="4886" width="6.5703125" style="955" customWidth="1"/>
    <col min="4887" max="4887" width="8.140625" style="955" customWidth="1"/>
    <col min="4888" max="4888" width="6.140625" style="955" customWidth="1"/>
    <col min="4889" max="4889" width="6" style="955" customWidth="1"/>
    <col min="4890" max="4890" width="5.85546875" style="955" customWidth="1"/>
    <col min="4891" max="4891" width="8" style="955" customWidth="1"/>
    <col min="4892" max="4892" width="5.7109375" style="955" customWidth="1"/>
    <col min="4893" max="4893" width="6.7109375" style="955" customWidth="1"/>
    <col min="4894" max="4894" width="7.7109375" style="955" customWidth="1"/>
    <col min="4895" max="4895" width="8.5703125" style="955" customWidth="1"/>
    <col min="4896" max="4896" width="6.140625" style="955" customWidth="1"/>
    <col min="4897" max="4897" width="6.28515625" style="955" customWidth="1"/>
    <col min="4898" max="4898" width="5.85546875" style="955" customWidth="1"/>
    <col min="4899" max="4899" width="8.7109375" style="955" customWidth="1"/>
    <col min="4900" max="4900" width="9" style="955" customWidth="1"/>
    <col min="4901" max="4901" width="6.85546875" style="955" customWidth="1"/>
    <col min="4902" max="4902" width="7.7109375" style="955" bestFit="1" customWidth="1"/>
    <col min="4903" max="4903" width="9.140625" style="955"/>
    <col min="4904" max="4904" width="12" style="955" customWidth="1"/>
    <col min="4905" max="4905" width="11.140625" style="955" customWidth="1"/>
    <col min="4906" max="4906" width="17.140625" style="955" customWidth="1"/>
    <col min="4907" max="4907" width="8.5703125" style="955" customWidth="1"/>
    <col min="4908" max="4908" width="7.42578125" style="955" customWidth="1"/>
    <col min="4909" max="4909" width="9.42578125" style="955" customWidth="1"/>
    <col min="4910" max="4912" width="7.85546875" style="955" customWidth="1"/>
    <col min="4913" max="4913" width="13.7109375" style="955" customWidth="1"/>
    <col min="4914" max="5120" width="9.140625" style="955"/>
    <col min="5121" max="5121" width="3.5703125" style="955" bestFit="1" customWidth="1"/>
    <col min="5122" max="5122" width="12.140625" style="955" customWidth="1"/>
    <col min="5123" max="5123" width="37.5703125" style="955" customWidth="1"/>
    <col min="5124" max="5124" width="3.42578125" style="955" bestFit="1" customWidth="1"/>
    <col min="5125" max="5125" width="4.7109375" style="955" customWidth="1"/>
    <col min="5126" max="5126" width="6.42578125" style="955" customWidth="1"/>
    <col min="5127" max="5127" width="5.5703125" style="955" bestFit="1" customWidth="1"/>
    <col min="5128" max="5128" width="6" style="955" customWidth="1"/>
    <col min="5129" max="5129" width="6.140625" style="955" customWidth="1"/>
    <col min="5130" max="5130" width="5.7109375" style="955" customWidth="1"/>
    <col min="5131" max="5131" width="8" style="955" customWidth="1"/>
    <col min="5132" max="5132" width="6.85546875" style="955" customWidth="1"/>
    <col min="5133" max="5133" width="6.7109375" style="955" customWidth="1"/>
    <col min="5134" max="5134" width="5.85546875" style="955" customWidth="1"/>
    <col min="5135" max="5135" width="8.85546875" style="955" customWidth="1"/>
    <col min="5136" max="5136" width="6.5703125" style="955" customWidth="1"/>
    <col min="5137" max="5137" width="6.140625" style="955" customWidth="1"/>
    <col min="5138" max="5138" width="6" style="955" customWidth="1"/>
    <col min="5139" max="5139" width="8.28515625" style="955" customWidth="1"/>
    <col min="5140" max="5140" width="7.7109375" style="955" customWidth="1"/>
    <col min="5141" max="5141" width="5.85546875" style="955" customWidth="1"/>
    <col min="5142" max="5142" width="6.5703125" style="955" customWidth="1"/>
    <col min="5143" max="5143" width="8.140625" style="955" customWidth="1"/>
    <col min="5144" max="5144" width="6.140625" style="955" customWidth="1"/>
    <col min="5145" max="5145" width="6" style="955" customWidth="1"/>
    <col min="5146" max="5146" width="5.85546875" style="955" customWidth="1"/>
    <col min="5147" max="5147" width="8" style="955" customWidth="1"/>
    <col min="5148" max="5148" width="5.7109375" style="955" customWidth="1"/>
    <col min="5149" max="5149" width="6.7109375" style="955" customWidth="1"/>
    <col min="5150" max="5150" width="7.7109375" style="955" customWidth="1"/>
    <col min="5151" max="5151" width="8.5703125" style="955" customWidth="1"/>
    <col min="5152" max="5152" width="6.140625" style="955" customWidth="1"/>
    <col min="5153" max="5153" width="6.28515625" style="955" customWidth="1"/>
    <col min="5154" max="5154" width="5.85546875" style="955" customWidth="1"/>
    <col min="5155" max="5155" width="8.7109375" style="955" customWidth="1"/>
    <col min="5156" max="5156" width="9" style="955" customWidth="1"/>
    <col min="5157" max="5157" width="6.85546875" style="955" customWidth="1"/>
    <col min="5158" max="5158" width="7.7109375" style="955" bestFit="1" customWidth="1"/>
    <col min="5159" max="5159" width="9.140625" style="955"/>
    <col min="5160" max="5160" width="12" style="955" customWidth="1"/>
    <col min="5161" max="5161" width="11.140625" style="955" customWidth="1"/>
    <col min="5162" max="5162" width="17.140625" style="955" customWidth="1"/>
    <col min="5163" max="5163" width="8.5703125" style="955" customWidth="1"/>
    <col min="5164" max="5164" width="7.42578125" style="955" customWidth="1"/>
    <col min="5165" max="5165" width="9.42578125" style="955" customWidth="1"/>
    <col min="5166" max="5168" width="7.85546875" style="955" customWidth="1"/>
    <col min="5169" max="5169" width="13.7109375" style="955" customWidth="1"/>
    <col min="5170" max="5376" width="9.140625" style="955"/>
    <col min="5377" max="5377" width="3.5703125" style="955" bestFit="1" customWidth="1"/>
    <col min="5378" max="5378" width="12.140625" style="955" customWidth="1"/>
    <col min="5379" max="5379" width="37.5703125" style="955" customWidth="1"/>
    <col min="5380" max="5380" width="3.42578125" style="955" bestFit="1" customWidth="1"/>
    <col min="5381" max="5381" width="4.7109375" style="955" customWidth="1"/>
    <col min="5382" max="5382" width="6.42578125" style="955" customWidth="1"/>
    <col min="5383" max="5383" width="5.5703125" style="955" bestFit="1" customWidth="1"/>
    <col min="5384" max="5384" width="6" style="955" customWidth="1"/>
    <col min="5385" max="5385" width="6.140625" style="955" customWidth="1"/>
    <col min="5386" max="5386" width="5.7109375" style="955" customWidth="1"/>
    <col min="5387" max="5387" width="8" style="955" customWidth="1"/>
    <col min="5388" max="5388" width="6.85546875" style="955" customWidth="1"/>
    <col min="5389" max="5389" width="6.7109375" style="955" customWidth="1"/>
    <col min="5390" max="5390" width="5.85546875" style="955" customWidth="1"/>
    <col min="5391" max="5391" width="8.85546875" style="955" customWidth="1"/>
    <col min="5392" max="5392" width="6.5703125" style="955" customWidth="1"/>
    <col min="5393" max="5393" width="6.140625" style="955" customWidth="1"/>
    <col min="5394" max="5394" width="6" style="955" customWidth="1"/>
    <col min="5395" max="5395" width="8.28515625" style="955" customWidth="1"/>
    <col min="5396" max="5396" width="7.7109375" style="955" customWidth="1"/>
    <col min="5397" max="5397" width="5.85546875" style="955" customWidth="1"/>
    <col min="5398" max="5398" width="6.5703125" style="955" customWidth="1"/>
    <col min="5399" max="5399" width="8.140625" style="955" customWidth="1"/>
    <col min="5400" max="5400" width="6.140625" style="955" customWidth="1"/>
    <col min="5401" max="5401" width="6" style="955" customWidth="1"/>
    <col min="5402" max="5402" width="5.85546875" style="955" customWidth="1"/>
    <col min="5403" max="5403" width="8" style="955" customWidth="1"/>
    <col min="5404" max="5404" width="5.7109375" style="955" customWidth="1"/>
    <col min="5405" max="5405" width="6.7109375" style="955" customWidth="1"/>
    <col min="5406" max="5406" width="7.7109375" style="955" customWidth="1"/>
    <col min="5407" max="5407" width="8.5703125" style="955" customWidth="1"/>
    <col min="5408" max="5408" width="6.140625" style="955" customWidth="1"/>
    <col min="5409" max="5409" width="6.28515625" style="955" customWidth="1"/>
    <col min="5410" max="5410" width="5.85546875" style="955" customWidth="1"/>
    <col min="5411" max="5411" width="8.7109375" style="955" customWidth="1"/>
    <col min="5412" max="5412" width="9" style="955" customWidth="1"/>
    <col min="5413" max="5413" width="6.85546875" style="955" customWidth="1"/>
    <col min="5414" max="5414" width="7.7109375" style="955" bestFit="1" customWidth="1"/>
    <col min="5415" max="5415" width="9.140625" style="955"/>
    <col min="5416" max="5416" width="12" style="955" customWidth="1"/>
    <col min="5417" max="5417" width="11.140625" style="955" customWidth="1"/>
    <col min="5418" max="5418" width="17.140625" style="955" customWidth="1"/>
    <col min="5419" max="5419" width="8.5703125" style="955" customWidth="1"/>
    <col min="5420" max="5420" width="7.42578125" style="955" customWidth="1"/>
    <col min="5421" max="5421" width="9.42578125" style="955" customWidth="1"/>
    <col min="5422" max="5424" width="7.85546875" style="955" customWidth="1"/>
    <col min="5425" max="5425" width="13.7109375" style="955" customWidth="1"/>
    <col min="5426" max="5632" width="9.140625" style="955"/>
    <col min="5633" max="5633" width="3.5703125" style="955" bestFit="1" customWidth="1"/>
    <col min="5634" max="5634" width="12.140625" style="955" customWidth="1"/>
    <col min="5635" max="5635" width="37.5703125" style="955" customWidth="1"/>
    <col min="5636" max="5636" width="3.42578125" style="955" bestFit="1" customWidth="1"/>
    <col min="5637" max="5637" width="4.7109375" style="955" customWidth="1"/>
    <col min="5638" max="5638" width="6.42578125" style="955" customWidth="1"/>
    <col min="5639" max="5639" width="5.5703125" style="955" bestFit="1" customWidth="1"/>
    <col min="5640" max="5640" width="6" style="955" customWidth="1"/>
    <col min="5641" max="5641" width="6.140625" style="955" customWidth="1"/>
    <col min="5642" max="5642" width="5.7109375" style="955" customWidth="1"/>
    <col min="5643" max="5643" width="8" style="955" customWidth="1"/>
    <col min="5644" max="5644" width="6.85546875" style="955" customWidth="1"/>
    <col min="5645" max="5645" width="6.7109375" style="955" customWidth="1"/>
    <col min="5646" max="5646" width="5.85546875" style="955" customWidth="1"/>
    <col min="5647" max="5647" width="8.85546875" style="955" customWidth="1"/>
    <col min="5648" max="5648" width="6.5703125" style="955" customWidth="1"/>
    <col min="5649" max="5649" width="6.140625" style="955" customWidth="1"/>
    <col min="5650" max="5650" width="6" style="955" customWidth="1"/>
    <col min="5651" max="5651" width="8.28515625" style="955" customWidth="1"/>
    <col min="5652" max="5652" width="7.7109375" style="955" customWidth="1"/>
    <col min="5653" max="5653" width="5.85546875" style="955" customWidth="1"/>
    <col min="5654" max="5654" width="6.5703125" style="955" customWidth="1"/>
    <col min="5655" max="5655" width="8.140625" style="955" customWidth="1"/>
    <col min="5656" max="5656" width="6.140625" style="955" customWidth="1"/>
    <col min="5657" max="5657" width="6" style="955" customWidth="1"/>
    <col min="5658" max="5658" width="5.85546875" style="955" customWidth="1"/>
    <col min="5659" max="5659" width="8" style="955" customWidth="1"/>
    <col min="5660" max="5660" width="5.7109375" style="955" customWidth="1"/>
    <col min="5661" max="5661" width="6.7109375" style="955" customWidth="1"/>
    <col min="5662" max="5662" width="7.7109375" style="955" customWidth="1"/>
    <col min="5663" max="5663" width="8.5703125" style="955" customWidth="1"/>
    <col min="5664" max="5664" width="6.140625" style="955" customWidth="1"/>
    <col min="5665" max="5665" width="6.28515625" style="955" customWidth="1"/>
    <col min="5666" max="5666" width="5.85546875" style="955" customWidth="1"/>
    <col min="5667" max="5667" width="8.7109375" style="955" customWidth="1"/>
    <col min="5668" max="5668" width="9" style="955" customWidth="1"/>
    <col min="5669" max="5669" width="6.85546875" style="955" customWidth="1"/>
    <col min="5670" max="5670" width="7.7109375" style="955" bestFit="1" customWidth="1"/>
    <col min="5671" max="5671" width="9.140625" style="955"/>
    <col min="5672" max="5672" width="12" style="955" customWidth="1"/>
    <col min="5673" max="5673" width="11.140625" style="955" customWidth="1"/>
    <col min="5674" max="5674" width="17.140625" style="955" customWidth="1"/>
    <col min="5675" max="5675" width="8.5703125" style="955" customWidth="1"/>
    <col min="5676" max="5676" width="7.42578125" style="955" customWidth="1"/>
    <col min="5677" max="5677" width="9.42578125" style="955" customWidth="1"/>
    <col min="5678" max="5680" width="7.85546875" style="955" customWidth="1"/>
    <col min="5681" max="5681" width="13.7109375" style="955" customWidth="1"/>
    <col min="5682" max="5888" width="9.140625" style="955"/>
    <col min="5889" max="5889" width="3.5703125" style="955" bestFit="1" customWidth="1"/>
    <col min="5890" max="5890" width="12.140625" style="955" customWidth="1"/>
    <col min="5891" max="5891" width="37.5703125" style="955" customWidth="1"/>
    <col min="5892" max="5892" width="3.42578125" style="955" bestFit="1" customWidth="1"/>
    <col min="5893" max="5893" width="4.7109375" style="955" customWidth="1"/>
    <col min="5894" max="5894" width="6.42578125" style="955" customWidth="1"/>
    <col min="5895" max="5895" width="5.5703125" style="955" bestFit="1" customWidth="1"/>
    <col min="5896" max="5896" width="6" style="955" customWidth="1"/>
    <col min="5897" max="5897" width="6.140625" style="955" customWidth="1"/>
    <col min="5898" max="5898" width="5.7109375" style="955" customWidth="1"/>
    <col min="5899" max="5899" width="8" style="955" customWidth="1"/>
    <col min="5900" max="5900" width="6.85546875" style="955" customWidth="1"/>
    <col min="5901" max="5901" width="6.7109375" style="955" customWidth="1"/>
    <col min="5902" max="5902" width="5.85546875" style="955" customWidth="1"/>
    <col min="5903" max="5903" width="8.85546875" style="955" customWidth="1"/>
    <col min="5904" max="5904" width="6.5703125" style="955" customWidth="1"/>
    <col min="5905" max="5905" width="6.140625" style="955" customWidth="1"/>
    <col min="5906" max="5906" width="6" style="955" customWidth="1"/>
    <col min="5907" max="5907" width="8.28515625" style="955" customWidth="1"/>
    <col min="5908" max="5908" width="7.7109375" style="955" customWidth="1"/>
    <col min="5909" max="5909" width="5.85546875" style="955" customWidth="1"/>
    <col min="5910" max="5910" width="6.5703125" style="955" customWidth="1"/>
    <col min="5911" max="5911" width="8.140625" style="955" customWidth="1"/>
    <col min="5912" max="5912" width="6.140625" style="955" customWidth="1"/>
    <col min="5913" max="5913" width="6" style="955" customWidth="1"/>
    <col min="5914" max="5914" width="5.85546875" style="955" customWidth="1"/>
    <col min="5915" max="5915" width="8" style="955" customWidth="1"/>
    <col min="5916" max="5916" width="5.7109375" style="955" customWidth="1"/>
    <col min="5917" max="5917" width="6.7109375" style="955" customWidth="1"/>
    <col min="5918" max="5918" width="7.7109375" style="955" customWidth="1"/>
    <col min="5919" max="5919" width="8.5703125" style="955" customWidth="1"/>
    <col min="5920" max="5920" width="6.140625" style="955" customWidth="1"/>
    <col min="5921" max="5921" width="6.28515625" style="955" customWidth="1"/>
    <col min="5922" max="5922" width="5.85546875" style="955" customWidth="1"/>
    <col min="5923" max="5923" width="8.7109375" style="955" customWidth="1"/>
    <col min="5924" max="5924" width="9" style="955" customWidth="1"/>
    <col min="5925" max="5925" width="6.85546875" style="955" customWidth="1"/>
    <col min="5926" max="5926" width="7.7109375" style="955" bestFit="1" customWidth="1"/>
    <col min="5927" max="5927" width="9.140625" style="955"/>
    <col min="5928" max="5928" width="12" style="955" customWidth="1"/>
    <col min="5929" max="5929" width="11.140625" style="955" customWidth="1"/>
    <col min="5930" max="5930" width="17.140625" style="955" customWidth="1"/>
    <col min="5931" max="5931" width="8.5703125" style="955" customWidth="1"/>
    <col min="5932" max="5932" width="7.42578125" style="955" customWidth="1"/>
    <col min="5933" max="5933" width="9.42578125" style="955" customWidth="1"/>
    <col min="5934" max="5936" width="7.85546875" style="955" customWidth="1"/>
    <col min="5937" max="5937" width="13.7109375" style="955" customWidth="1"/>
    <col min="5938" max="6144" width="9.140625" style="955"/>
    <col min="6145" max="6145" width="3.5703125" style="955" bestFit="1" customWidth="1"/>
    <col min="6146" max="6146" width="12.140625" style="955" customWidth="1"/>
    <col min="6147" max="6147" width="37.5703125" style="955" customWidth="1"/>
    <col min="6148" max="6148" width="3.42578125" style="955" bestFit="1" customWidth="1"/>
    <col min="6149" max="6149" width="4.7109375" style="955" customWidth="1"/>
    <col min="6150" max="6150" width="6.42578125" style="955" customWidth="1"/>
    <col min="6151" max="6151" width="5.5703125" style="955" bestFit="1" customWidth="1"/>
    <col min="6152" max="6152" width="6" style="955" customWidth="1"/>
    <col min="6153" max="6153" width="6.140625" style="955" customWidth="1"/>
    <col min="6154" max="6154" width="5.7109375" style="955" customWidth="1"/>
    <col min="6155" max="6155" width="8" style="955" customWidth="1"/>
    <col min="6156" max="6156" width="6.85546875" style="955" customWidth="1"/>
    <col min="6157" max="6157" width="6.7109375" style="955" customWidth="1"/>
    <col min="6158" max="6158" width="5.85546875" style="955" customWidth="1"/>
    <col min="6159" max="6159" width="8.85546875" style="955" customWidth="1"/>
    <col min="6160" max="6160" width="6.5703125" style="955" customWidth="1"/>
    <col min="6161" max="6161" width="6.140625" style="955" customWidth="1"/>
    <col min="6162" max="6162" width="6" style="955" customWidth="1"/>
    <col min="6163" max="6163" width="8.28515625" style="955" customWidth="1"/>
    <col min="6164" max="6164" width="7.7109375" style="955" customWidth="1"/>
    <col min="6165" max="6165" width="5.85546875" style="955" customWidth="1"/>
    <col min="6166" max="6166" width="6.5703125" style="955" customWidth="1"/>
    <col min="6167" max="6167" width="8.140625" style="955" customWidth="1"/>
    <col min="6168" max="6168" width="6.140625" style="955" customWidth="1"/>
    <col min="6169" max="6169" width="6" style="955" customWidth="1"/>
    <col min="6170" max="6170" width="5.85546875" style="955" customWidth="1"/>
    <col min="6171" max="6171" width="8" style="955" customWidth="1"/>
    <col min="6172" max="6172" width="5.7109375" style="955" customWidth="1"/>
    <col min="6173" max="6173" width="6.7109375" style="955" customWidth="1"/>
    <col min="6174" max="6174" width="7.7109375" style="955" customWidth="1"/>
    <col min="6175" max="6175" width="8.5703125" style="955" customWidth="1"/>
    <col min="6176" max="6176" width="6.140625" style="955" customWidth="1"/>
    <col min="6177" max="6177" width="6.28515625" style="955" customWidth="1"/>
    <col min="6178" max="6178" width="5.85546875" style="955" customWidth="1"/>
    <col min="6179" max="6179" width="8.7109375" style="955" customWidth="1"/>
    <col min="6180" max="6180" width="9" style="955" customWidth="1"/>
    <col min="6181" max="6181" width="6.85546875" style="955" customWidth="1"/>
    <col min="6182" max="6182" width="7.7109375" style="955" bestFit="1" customWidth="1"/>
    <col min="6183" max="6183" width="9.140625" style="955"/>
    <col min="6184" max="6184" width="12" style="955" customWidth="1"/>
    <col min="6185" max="6185" width="11.140625" style="955" customWidth="1"/>
    <col min="6186" max="6186" width="17.140625" style="955" customWidth="1"/>
    <col min="6187" max="6187" width="8.5703125" style="955" customWidth="1"/>
    <col min="6188" max="6188" width="7.42578125" style="955" customWidth="1"/>
    <col min="6189" max="6189" width="9.42578125" style="955" customWidth="1"/>
    <col min="6190" max="6192" width="7.85546875" style="955" customWidth="1"/>
    <col min="6193" max="6193" width="13.7109375" style="955" customWidth="1"/>
    <col min="6194" max="6400" width="9.140625" style="955"/>
    <col min="6401" max="6401" width="3.5703125" style="955" bestFit="1" customWidth="1"/>
    <col min="6402" max="6402" width="12.140625" style="955" customWidth="1"/>
    <col min="6403" max="6403" width="37.5703125" style="955" customWidth="1"/>
    <col min="6404" max="6404" width="3.42578125" style="955" bestFit="1" customWidth="1"/>
    <col min="6405" max="6405" width="4.7109375" style="955" customWidth="1"/>
    <col min="6406" max="6406" width="6.42578125" style="955" customWidth="1"/>
    <col min="6407" max="6407" width="5.5703125" style="955" bestFit="1" customWidth="1"/>
    <col min="6408" max="6408" width="6" style="955" customWidth="1"/>
    <col min="6409" max="6409" width="6.140625" style="955" customWidth="1"/>
    <col min="6410" max="6410" width="5.7109375" style="955" customWidth="1"/>
    <col min="6411" max="6411" width="8" style="955" customWidth="1"/>
    <col min="6412" max="6412" width="6.85546875" style="955" customWidth="1"/>
    <col min="6413" max="6413" width="6.7109375" style="955" customWidth="1"/>
    <col min="6414" max="6414" width="5.85546875" style="955" customWidth="1"/>
    <col min="6415" max="6415" width="8.85546875" style="955" customWidth="1"/>
    <col min="6416" max="6416" width="6.5703125" style="955" customWidth="1"/>
    <col min="6417" max="6417" width="6.140625" style="955" customWidth="1"/>
    <col min="6418" max="6418" width="6" style="955" customWidth="1"/>
    <col min="6419" max="6419" width="8.28515625" style="955" customWidth="1"/>
    <col min="6420" max="6420" width="7.7109375" style="955" customWidth="1"/>
    <col min="6421" max="6421" width="5.85546875" style="955" customWidth="1"/>
    <col min="6422" max="6422" width="6.5703125" style="955" customWidth="1"/>
    <col min="6423" max="6423" width="8.140625" style="955" customWidth="1"/>
    <col min="6424" max="6424" width="6.140625" style="955" customWidth="1"/>
    <col min="6425" max="6425" width="6" style="955" customWidth="1"/>
    <col min="6426" max="6426" width="5.85546875" style="955" customWidth="1"/>
    <col min="6427" max="6427" width="8" style="955" customWidth="1"/>
    <col min="6428" max="6428" width="5.7109375" style="955" customWidth="1"/>
    <col min="6429" max="6429" width="6.7109375" style="955" customWidth="1"/>
    <col min="6430" max="6430" width="7.7109375" style="955" customWidth="1"/>
    <col min="6431" max="6431" width="8.5703125" style="955" customWidth="1"/>
    <col min="6432" max="6432" width="6.140625" style="955" customWidth="1"/>
    <col min="6433" max="6433" width="6.28515625" style="955" customWidth="1"/>
    <col min="6434" max="6434" width="5.85546875" style="955" customWidth="1"/>
    <col min="6435" max="6435" width="8.7109375" style="955" customWidth="1"/>
    <col min="6436" max="6436" width="9" style="955" customWidth="1"/>
    <col min="6437" max="6437" width="6.85546875" style="955" customWidth="1"/>
    <col min="6438" max="6438" width="7.7109375" style="955" bestFit="1" customWidth="1"/>
    <col min="6439" max="6439" width="9.140625" style="955"/>
    <col min="6440" max="6440" width="12" style="955" customWidth="1"/>
    <col min="6441" max="6441" width="11.140625" style="955" customWidth="1"/>
    <col min="6442" max="6442" width="17.140625" style="955" customWidth="1"/>
    <col min="6443" max="6443" width="8.5703125" style="955" customWidth="1"/>
    <col min="6444" max="6444" width="7.42578125" style="955" customWidth="1"/>
    <col min="6445" max="6445" width="9.42578125" style="955" customWidth="1"/>
    <col min="6446" max="6448" width="7.85546875" style="955" customWidth="1"/>
    <col min="6449" max="6449" width="13.7109375" style="955" customWidth="1"/>
    <col min="6450" max="6656" width="9.140625" style="955"/>
    <col min="6657" max="6657" width="3.5703125" style="955" bestFit="1" customWidth="1"/>
    <col min="6658" max="6658" width="12.140625" style="955" customWidth="1"/>
    <col min="6659" max="6659" width="37.5703125" style="955" customWidth="1"/>
    <col min="6660" max="6660" width="3.42578125" style="955" bestFit="1" customWidth="1"/>
    <col min="6661" max="6661" width="4.7109375" style="955" customWidth="1"/>
    <col min="6662" max="6662" width="6.42578125" style="955" customWidth="1"/>
    <col min="6663" max="6663" width="5.5703125" style="955" bestFit="1" customWidth="1"/>
    <col min="6664" max="6664" width="6" style="955" customWidth="1"/>
    <col min="6665" max="6665" width="6.140625" style="955" customWidth="1"/>
    <col min="6666" max="6666" width="5.7109375" style="955" customWidth="1"/>
    <col min="6667" max="6667" width="8" style="955" customWidth="1"/>
    <col min="6668" max="6668" width="6.85546875" style="955" customWidth="1"/>
    <col min="6669" max="6669" width="6.7109375" style="955" customWidth="1"/>
    <col min="6670" max="6670" width="5.85546875" style="955" customWidth="1"/>
    <col min="6671" max="6671" width="8.85546875" style="955" customWidth="1"/>
    <col min="6672" max="6672" width="6.5703125" style="955" customWidth="1"/>
    <col min="6673" max="6673" width="6.140625" style="955" customWidth="1"/>
    <col min="6674" max="6674" width="6" style="955" customWidth="1"/>
    <col min="6675" max="6675" width="8.28515625" style="955" customWidth="1"/>
    <col min="6676" max="6676" width="7.7109375" style="955" customWidth="1"/>
    <col min="6677" max="6677" width="5.85546875" style="955" customWidth="1"/>
    <col min="6678" max="6678" width="6.5703125" style="955" customWidth="1"/>
    <col min="6679" max="6679" width="8.140625" style="955" customWidth="1"/>
    <col min="6680" max="6680" width="6.140625" style="955" customWidth="1"/>
    <col min="6681" max="6681" width="6" style="955" customWidth="1"/>
    <col min="6682" max="6682" width="5.85546875" style="955" customWidth="1"/>
    <col min="6683" max="6683" width="8" style="955" customWidth="1"/>
    <col min="6684" max="6684" width="5.7109375" style="955" customWidth="1"/>
    <col min="6685" max="6685" width="6.7109375" style="955" customWidth="1"/>
    <col min="6686" max="6686" width="7.7109375" style="955" customWidth="1"/>
    <col min="6687" max="6687" width="8.5703125" style="955" customWidth="1"/>
    <col min="6688" max="6688" width="6.140625" style="955" customWidth="1"/>
    <col min="6689" max="6689" width="6.28515625" style="955" customWidth="1"/>
    <col min="6690" max="6690" width="5.85546875" style="955" customWidth="1"/>
    <col min="6691" max="6691" width="8.7109375" style="955" customWidth="1"/>
    <col min="6692" max="6692" width="9" style="955" customWidth="1"/>
    <col min="6693" max="6693" width="6.85546875" style="955" customWidth="1"/>
    <col min="6694" max="6694" width="7.7109375" style="955" bestFit="1" customWidth="1"/>
    <col min="6695" max="6695" width="9.140625" style="955"/>
    <col min="6696" max="6696" width="12" style="955" customWidth="1"/>
    <col min="6697" max="6697" width="11.140625" style="955" customWidth="1"/>
    <col min="6698" max="6698" width="17.140625" style="955" customWidth="1"/>
    <col min="6699" max="6699" width="8.5703125" style="955" customWidth="1"/>
    <col min="6700" max="6700" width="7.42578125" style="955" customWidth="1"/>
    <col min="6701" max="6701" width="9.42578125" style="955" customWidth="1"/>
    <col min="6702" max="6704" width="7.85546875" style="955" customWidth="1"/>
    <col min="6705" max="6705" width="13.7109375" style="955" customWidth="1"/>
    <col min="6706" max="6912" width="9.140625" style="955"/>
    <col min="6913" max="6913" width="3.5703125" style="955" bestFit="1" customWidth="1"/>
    <col min="6914" max="6914" width="12.140625" style="955" customWidth="1"/>
    <col min="6915" max="6915" width="37.5703125" style="955" customWidth="1"/>
    <col min="6916" max="6916" width="3.42578125" style="955" bestFit="1" customWidth="1"/>
    <col min="6917" max="6917" width="4.7109375" style="955" customWidth="1"/>
    <col min="6918" max="6918" width="6.42578125" style="955" customWidth="1"/>
    <col min="6919" max="6919" width="5.5703125" style="955" bestFit="1" customWidth="1"/>
    <col min="6920" max="6920" width="6" style="955" customWidth="1"/>
    <col min="6921" max="6921" width="6.140625" style="955" customWidth="1"/>
    <col min="6922" max="6922" width="5.7109375" style="955" customWidth="1"/>
    <col min="6923" max="6923" width="8" style="955" customWidth="1"/>
    <col min="6924" max="6924" width="6.85546875" style="955" customWidth="1"/>
    <col min="6925" max="6925" width="6.7109375" style="955" customWidth="1"/>
    <col min="6926" max="6926" width="5.85546875" style="955" customWidth="1"/>
    <col min="6927" max="6927" width="8.85546875" style="955" customWidth="1"/>
    <col min="6928" max="6928" width="6.5703125" style="955" customWidth="1"/>
    <col min="6929" max="6929" width="6.140625" style="955" customWidth="1"/>
    <col min="6930" max="6930" width="6" style="955" customWidth="1"/>
    <col min="6931" max="6931" width="8.28515625" style="955" customWidth="1"/>
    <col min="6932" max="6932" width="7.7109375" style="955" customWidth="1"/>
    <col min="6933" max="6933" width="5.85546875" style="955" customWidth="1"/>
    <col min="6934" max="6934" width="6.5703125" style="955" customWidth="1"/>
    <col min="6935" max="6935" width="8.140625" style="955" customWidth="1"/>
    <col min="6936" max="6936" width="6.140625" style="955" customWidth="1"/>
    <col min="6937" max="6937" width="6" style="955" customWidth="1"/>
    <col min="6938" max="6938" width="5.85546875" style="955" customWidth="1"/>
    <col min="6939" max="6939" width="8" style="955" customWidth="1"/>
    <col min="6940" max="6940" width="5.7109375" style="955" customWidth="1"/>
    <col min="6941" max="6941" width="6.7109375" style="955" customWidth="1"/>
    <col min="6942" max="6942" width="7.7109375" style="955" customWidth="1"/>
    <col min="6943" max="6943" width="8.5703125" style="955" customWidth="1"/>
    <col min="6944" max="6944" width="6.140625" style="955" customWidth="1"/>
    <col min="6945" max="6945" width="6.28515625" style="955" customWidth="1"/>
    <col min="6946" max="6946" width="5.85546875" style="955" customWidth="1"/>
    <col min="6947" max="6947" width="8.7109375" style="955" customWidth="1"/>
    <col min="6948" max="6948" width="9" style="955" customWidth="1"/>
    <col min="6949" max="6949" width="6.85546875" style="955" customWidth="1"/>
    <col min="6950" max="6950" width="7.7109375" style="955" bestFit="1" customWidth="1"/>
    <col min="6951" max="6951" width="9.140625" style="955"/>
    <col min="6952" max="6952" width="12" style="955" customWidth="1"/>
    <col min="6953" max="6953" width="11.140625" style="955" customWidth="1"/>
    <col min="6954" max="6954" width="17.140625" style="955" customWidth="1"/>
    <col min="6955" max="6955" width="8.5703125" style="955" customWidth="1"/>
    <col min="6956" max="6956" width="7.42578125" style="955" customWidth="1"/>
    <col min="6957" max="6957" width="9.42578125" style="955" customWidth="1"/>
    <col min="6958" max="6960" width="7.85546875" style="955" customWidth="1"/>
    <col min="6961" max="6961" width="13.7109375" style="955" customWidth="1"/>
    <col min="6962" max="7168" width="9.140625" style="955"/>
    <col min="7169" max="7169" width="3.5703125" style="955" bestFit="1" customWidth="1"/>
    <col min="7170" max="7170" width="12.140625" style="955" customWidth="1"/>
    <col min="7171" max="7171" width="37.5703125" style="955" customWidth="1"/>
    <col min="7172" max="7172" width="3.42578125" style="955" bestFit="1" customWidth="1"/>
    <col min="7173" max="7173" width="4.7109375" style="955" customWidth="1"/>
    <col min="7174" max="7174" width="6.42578125" style="955" customWidth="1"/>
    <col min="7175" max="7175" width="5.5703125" style="955" bestFit="1" customWidth="1"/>
    <col min="7176" max="7176" width="6" style="955" customWidth="1"/>
    <col min="7177" max="7177" width="6.140625" style="955" customWidth="1"/>
    <col min="7178" max="7178" width="5.7109375" style="955" customWidth="1"/>
    <col min="7179" max="7179" width="8" style="955" customWidth="1"/>
    <col min="7180" max="7180" width="6.85546875" style="955" customWidth="1"/>
    <col min="7181" max="7181" width="6.7109375" style="955" customWidth="1"/>
    <col min="7182" max="7182" width="5.85546875" style="955" customWidth="1"/>
    <col min="7183" max="7183" width="8.85546875" style="955" customWidth="1"/>
    <col min="7184" max="7184" width="6.5703125" style="955" customWidth="1"/>
    <col min="7185" max="7185" width="6.140625" style="955" customWidth="1"/>
    <col min="7186" max="7186" width="6" style="955" customWidth="1"/>
    <col min="7187" max="7187" width="8.28515625" style="955" customWidth="1"/>
    <col min="7188" max="7188" width="7.7109375" style="955" customWidth="1"/>
    <col min="7189" max="7189" width="5.85546875" style="955" customWidth="1"/>
    <col min="7190" max="7190" width="6.5703125" style="955" customWidth="1"/>
    <col min="7191" max="7191" width="8.140625" style="955" customWidth="1"/>
    <col min="7192" max="7192" width="6.140625" style="955" customWidth="1"/>
    <col min="7193" max="7193" width="6" style="955" customWidth="1"/>
    <col min="7194" max="7194" width="5.85546875" style="955" customWidth="1"/>
    <col min="7195" max="7195" width="8" style="955" customWidth="1"/>
    <col min="7196" max="7196" width="5.7109375" style="955" customWidth="1"/>
    <col min="7197" max="7197" width="6.7109375" style="955" customWidth="1"/>
    <col min="7198" max="7198" width="7.7109375" style="955" customWidth="1"/>
    <col min="7199" max="7199" width="8.5703125" style="955" customWidth="1"/>
    <col min="7200" max="7200" width="6.140625" style="955" customWidth="1"/>
    <col min="7201" max="7201" width="6.28515625" style="955" customWidth="1"/>
    <col min="7202" max="7202" width="5.85546875" style="955" customWidth="1"/>
    <col min="7203" max="7203" width="8.7109375" style="955" customWidth="1"/>
    <col min="7204" max="7204" width="9" style="955" customWidth="1"/>
    <col min="7205" max="7205" width="6.85546875" style="955" customWidth="1"/>
    <col min="7206" max="7206" width="7.7109375" style="955" bestFit="1" customWidth="1"/>
    <col min="7207" max="7207" width="9.140625" style="955"/>
    <col min="7208" max="7208" width="12" style="955" customWidth="1"/>
    <col min="7209" max="7209" width="11.140625" style="955" customWidth="1"/>
    <col min="7210" max="7210" width="17.140625" style="955" customWidth="1"/>
    <col min="7211" max="7211" width="8.5703125" style="955" customWidth="1"/>
    <col min="7212" max="7212" width="7.42578125" style="955" customWidth="1"/>
    <col min="7213" max="7213" width="9.42578125" style="955" customWidth="1"/>
    <col min="7214" max="7216" width="7.85546875" style="955" customWidth="1"/>
    <col min="7217" max="7217" width="13.7109375" style="955" customWidth="1"/>
    <col min="7218" max="7424" width="9.140625" style="955"/>
    <col min="7425" max="7425" width="3.5703125" style="955" bestFit="1" customWidth="1"/>
    <col min="7426" max="7426" width="12.140625" style="955" customWidth="1"/>
    <col min="7427" max="7427" width="37.5703125" style="955" customWidth="1"/>
    <col min="7428" max="7428" width="3.42578125" style="955" bestFit="1" customWidth="1"/>
    <col min="7429" max="7429" width="4.7109375" style="955" customWidth="1"/>
    <col min="7430" max="7430" width="6.42578125" style="955" customWidth="1"/>
    <col min="7431" max="7431" width="5.5703125" style="955" bestFit="1" customWidth="1"/>
    <col min="7432" max="7432" width="6" style="955" customWidth="1"/>
    <col min="7433" max="7433" width="6.140625" style="955" customWidth="1"/>
    <col min="7434" max="7434" width="5.7109375" style="955" customWidth="1"/>
    <col min="7435" max="7435" width="8" style="955" customWidth="1"/>
    <col min="7436" max="7436" width="6.85546875" style="955" customWidth="1"/>
    <col min="7437" max="7437" width="6.7109375" style="955" customWidth="1"/>
    <col min="7438" max="7438" width="5.85546875" style="955" customWidth="1"/>
    <col min="7439" max="7439" width="8.85546875" style="955" customWidth="1"/>
    <col min="7440" max="7440" width="6.5703125" style="955" customWidth="1"/>
    <col min="7441" max="7441" width="6.140625" style="955" customWidth="1"/>
    <col min="7442" max="7442" width="6" style="955" customWidth="1"/>
    <col min="7443" max="7443" width="8.28515625" style="955" customWidth="1"/>
    <col min="7444" max="7444" width="7.7109375" style="955" customWidth="1"/>
    <col min="7445" max="7445" width="5.85546875" style="955" customWidth="1"/>
    <col min="7446" max="7446" width="6.5703125" style="955" customWidth="1"/>
    <col min="7447" max="7447" width="8.140625" style="955" customWidth="1"/>
    <col min="7448" max="7448" width="6.140625" style="955" customWidth="1"/>
    <col min="7449" max="7449" width="6" style="955" customWidth="1"/>
    <col min="7450" max="7450" width="5.85546875" style="955" customWidth="1"/>
    <col min="7451" max="7451" width="8" style="955" customWidth="1"/>
    <col min="7452" max="7452" width="5.7109375" style="955" customWidth="1"/>
    <col min="7453" max="7453" width="6.7109375" style="955" customWidth="1"/>
    <col min="7454" max="7454" width="7.7109375" style="955" customWidth="1"/>
    <col min="7455" max="7455" width="8.5703125" style="955" customWidth="1"/>
    <col min="7456" max="7456" width="6.140625" style="955" customWidth="1"/>
    <col min="7457" max="7457" width="6.28515625" style="955" customWidth="1"/>
    <col min="7458" max="7458" width="5.85546875" style="955" customWidth="1"/>
    <col min="7459" max="7459" width="8.7109375" style="955" customWidth="1"/>
    <col min="7460" max="7460" width="9" style="955" customWidth="1"/>
    <col min="7461" max="7461" width="6.85546875" style="955" customWidth="1"/>
    <col min="7462" max="7462" width="7.7109375" style="955" bestFit="1" customWidth="1"/>
    <col min="7463" max="7463" width="9.140625" style="955"/>
    <col min="7464" max="7464" width="12" style="955" customWidth="1"/>
    <col min="7465" max="7465" width="11.140625" style="955" customWidth="1"/>
    <col min="7466" max="7466" width="17.140625" style="955" customWidth="1"/>
    <col min="7467" max="7467" width="8.5703125" style="955" customWidth="1"/>
    <col min="7468" max="7468" width="7.42578125" style="955" customWidth="1"/>
    <col min="7469" max="7469" width="9.42578125" style="955" customWidth="1"/>
    <col min="7470" max="7472" width="7.85546875" style="955" customWidth="1"/>
    <col min="7473" max="7473" width="13.7109375" style="955" customWidth="1"/>
    <col min="7474" max="7680" width="9.140625" style="955"/>
    <col min="7681" max="7681" width="3.5703125" style="955" bestFit="1" customWidth="1"/>
    <col min="7682" max="7682" width="12.140625" style="955" customWidth="1"/>
    <col min="7683" max="7683" width="37.5703125" style="955" customWidth="1"/>
    <col min="7684" max="7684" width="3.42578125" style="955" bestFit="1" customWidth="1"/>
    <col min="7685" max="7685" width="4.7109375" style="955" customWidth="1"/>
    <col min="7686" max="7686" width="6.42578125" style="955" customWidth="1"/>
    <col min="7687" max="7687" width="5.5703125" style="955" bestFit="1" customWidth="1"/>
    <col min="7688" max="7688" width="6" style="955" customWidth="1"/>
    <col min="7689" max="7689" width="6.140625" style="955" customWidth="1"/>
    <col min="7690" max="7690" width="5.7109375" style="955" customWidth="1"/>
    <col min="7691" max="7691" width="8" style="955" customWidth="1"/>
    <col min="7692" max="7692" width="6.85546875" style="955" customWidth="1"/>
    <col min="7693" max="7693" width="6.7109375" style="955" customWidth="1"/>
    <col min="7694" max="7694" width="5.85546875" style="955" customWidth="1"/>
    <col min="7695" max="7695" width="8.85546875" style="955" customWidth="1"/>
    <col min="7696" max="7696" width="6.5703125" style="955" customWidth="1"/>
    <col min="7697" max="7697" width="6.140625" style="955" customWidth="1"/>
    <col min="7698" max="7698" width="6" style="955" customWidth="1"/>
    <col min="7699" max="7699" width="8.28515625" style="955" customWidth="1"/>
    <col min="7700" max="7700" width="7.7109375" style="955" customWidth="1"/>
    <col min="7701" max="7701" width="5.85546875" style="955" customWidth="1"/>
    <col min="7702" max="7702" width="6.5703125" style="955" customWidth="1"/>
    <col min="7703" max="7703" width="8.140625" style="955" customWidth="1"/>
    <col min="7704" max="7704" width="6.140625" style="955" customWidth="1"/>
    <col min="7705" max="7705" width="6" style="955" customWidth="1"/>
    <col min="7706" max="7706" width="5.85546875" style="955" customWidth="1"/>
    <col min="7707" max="7707" width="8" style="955" customWidth="1"/>
    <col min="7708" max="7708" width="5.7109375" style="955" customWidth="1"/>
    <col min="7709" max="7709" width="6.7109375" style="955" customWidth="1"/>
    <col min="7710" max="7710" width="7.7109375" style="955" customWidth="1"/>
    <col min="7711" max="7711" width="8.5703125" style="955" customWidth="1"/>
    <col min="7712" max="7712" width="6.140625" style="955" customWidth="1"/>
    <col min="7713" max="7713" width="6.28515625" style="955" customWidth="1"/>
    <col min="7714" max="7714" width="5.85546875" style="955" customWidth="1"/>
    <col min="7715" max="7715" width="8.7109375" style="955" customWidth="1"/>
    <col min="7716" max="7716" width="9" style="955" customWidth="1"/>
    <col min="7717" max="7717" width="6.85546875" style="955" customWidth="1"/>
    <col min="7718" max="7718" width="7.7109375" style="955" bestFit="1" customWidth="1"/>
    <col min="7719" max="7719" width="9.140625" style="955"/>
    <col min="7720" max="7720" width="12" style="955" customWidth="1"/>
    <col min="7721" max="7721" width="11.140625" style="955" customWidth="1"/>
    <col min="7722" max="7722" width="17.140625" style="955" customWidth="1"/>
    <col min="7723" max="7723" width="8.5703125" style="955" customWidth="1"/>
    <col min="7724" max="7724" width="7.42578125" style="955" customWidth="1"/>
    <col min="7725" max="7725" width="9.42578125" style="955" customWidth="1"/>
    <col min="7726" max="7728" width="7.85546875" style="955" customWidth="1"/>
    <col min="7729" max="7729" width="13.7109375" style="955" customWidth="1"/>
    <col min="7730" max="7936" width="9.140625" style="955"/>
    <col min="7937" max="7937" width="3.5703125" style="955" bestFit="1" customWidth="1"/>
    <col min="7938" max="7938" width="12.140625" style="955" customWidth="1"/>
    <col min="7939" max="7939" width="37.5703125" style="955" customWidth="1"/>
    <col min="7940" max="7940" width="3.42578125" style="955" bestFit="1" customWidth="1"/>
    <col min="7941" max="7941" width="4.7109375" style="955" customWidth="1"/>
    <col min="7942" max="7942" width="6.42578125" style="955" customWidth="1"/>
    <col min="7943" max="7943" width="5.5703125" style="955" bestFit="1" customWidth="1"/>
    <col min="7944" max="7944" width="6" style="955" customWidth="1"/>
    <col min="7945" max="7945" width="6.140625" style="955" customWidth="1"/>
    <col min="7946" max="7946" width="5.7109375" style="955" customWidth="1"/>
    <col min="7947" max="7947" width="8" style="955" customWidth="1"/>
    <col min="7948" max="7948" width="6.85546875" style="955" customWidth="1"/>
    <col min="7949" max="7949" width="6.7109375" style="955" customWidth="1"/>
    <col min="7950" max="7950" width="5.85546875" style="955" customWidth="1"/>
    <col min="7951" max="7951" width="8.85546875" style="955" customWidth="1"/>
    <col min="7952" max="7952" width="6.5703125" style="955" customWidth="1"/>
    <col min="7953" max="7953" width="6.140625" style="955" customWidth="1"/>
    <col min="7954" max="7954" width="6" style="955" customWidth="1"/>
    <col min="7955" max="7955" width="8.28515625" style="955" customWidth="1"/>
    <col min="7956" max="7956" width="7.7109375" style="955" customWidth="1"/>
    <col min="7957" max="7957" width="5.85546875" style="955" customWidth="1"/>
    <col min="7958" max="7958" width="6.5703125" style="955" customWidth="1"/>
    <col min="7959" max="7959" width="8.140625" style="955" customWidth="1"/>
    <col min="7960" max="7960" width="6.140625" style="955" customWidth="1"/>
    <col min="7961" max="7961" width="6" style="955" customWidth="1"/>
    <col min="7962" max="7962" width="5.85546875" style="955" customWidth="1"/>
    <col min="7963" max="7963" width="8" style="955" customWidth="1"/>
    <col min="7964" max="7964" width="5.7109375" style="955" customWidth="1"/>
    <col min="7965" max="7965" width="6.7109375" style="955" customWidth="1"/>
    <col min="7966" max="7966" width="7.7109375" style="955" customWidth="1"/>
    <col min="7967" max="7967" width="8.5703125" style="955" customWidth="1"/>
    <col min="7968" max="7968" width="6.140625" style="955" customWidth="1"/>
    <col min="7969" max="7969" width="6.28515625" style="955" customWidth="1"/>
    <col min="7970" max="7970" width="5.85546875" style="955" customWidth="1"/>
    <col min="7971" max="7971" width="8.7109375" style="955" customWidth="1"/>
    <col min="7972" max="7972" width="9" style="955" customWidth="1"/>
    <col min="7973" max="7973" width="6.85546875" style="955" customWidth="1"/>
    <col min="7974" max="7974" width="7.7109375" style="955" bestFit="1" customWidth="1"/>
    <col min="7975" max="7975" width="9.140625" style="955"/>
    <col min="7976" max="7976" width="12" style="955" customWidth="1"/>
    <col min="7977" max="7977" width="11.140625" style="955" customWidth="1"/>
    <col min="7978" max="7978" width="17.140625" style="955" customWidth="1"/>
    <col min="7979" max="7979" width="8.5703125" style="955" customWidth="1"/>
    <col min="7980" max="7980" width="7.42578125" style="955" customWidth="1"/>
    <col min="7981" max="7981" width="9.42578125" style="955" customWidth="1"/>
    <col min="7982" max="7984" width="7.85546875" style="955" customWidth="1"/>
    <col min="7985" max="7985" width="13.7109375" style="955" customWidth="1"/>
    <col min="7986" max="8192" width="9.140625" style="955"/>
    <col min="8193" max="8193" width="3.5703125" style="955" bestFit="1" customWidth="1"/>
    <col min="8194" max="8194" width="12.140625" style="955" customWidth="1"/>
    <col min="8195" max="8195" width="37.5703125" style="955" customWidth="1"/>
    <col min="8196" max="8196" width="3.42578125" style="955" bestFit="1" customWidth="1"/>
    <col min="8197" max="8197" width="4.7109375" style="955" customWidth="1"/>
    <col min="8198" max="8198" width="6.42578125" style="955" customWidth="1"/>
    <col min="8199" max="8199" width="5.5703125" style="955" bestFit="1" customWidth="1"/>
    <col min="8200" max="8200" width="6" style="955" customWidth="1"/>
    <col min="8201" max="8201" width="6.140625" style="955" customWidth="1"/>
    <col min="8202" max="8202" width="5.7109375" style="955" customWidth="1"/>
    <col min="8203" max="8203" width="8" style="955" customWidth="1"/>
    <col min="8204" max="8204" width="6.85546875" style="955" customWidth="1"/>
    <col min="8205" max="8205" width="6.7109375" style="955" customWidth="1"/>
    <col min="8206" max="8206" width="5.85546875" style="955" customWidth="1"/>
    <col min="8207" max="8207" width="8.85546875" style="955" customWidth="1"/>
    <col min="8208" max="8208" width="6.5703125" style="955" customWidth="1"/>
    <col min="8209" max="8209" width="6.140625" style="955" customWidth="1"/>
    <col min="8210" max="8210" width="6" style="955" customWidth="1"/>
    <col min="8211" max="8211" width="8.28515625" style="955" customWidth="1"/>
    <col min="8212" max="8212" width="7.7109375" style="955" customWidth="1"/>
    <col min="8213" max="8213" width="5.85546875" style="955" customWidth="1"/>
    <col min="8214" max="8214" width="6.5703125" style="955" customWidth="1"/>
    <col min="8215" max="8215" width="8.140625" style="955" customWidth="1"/>
    <col min="8216" max="8216" width="6.140625" style="955" customWidth="1"/>
    <col min="8217" max="8217" width="6" style="955" customWidth="1"/>
    <col min="8218" max="8218" width="5.85546875" style="955" customWidth="1"/>
    <col min="8219" max="8219" width="8" style="955" customWidth="1"/>
    <col min="8220" max="8220" width="5.7109375" style="955" customWidth="1"/>
    <col min="8221" max="8221" width="6.7109375" style="955" customWidth="1"/>
    <col min="8222" max="8222" width="7.7109375" style="955" customWidth="1"/>
    <col min="8223" max="8223" width="8.5703125" style="955" customWidth="1"/>
    <col min="8224" max="8224" width="6.140625" style="955" customWidth="1"/>
    <col min="8225" max="8225" width="6.28515625" style="955" customWidth="1"/>
    <col min="8226" max="8226" width="5.85546875" style="955" customWidth="1"/>
    <col min="8227" max="8227" width="8.7109375" style="955" customWidth="1"/>
    <col min="8228" max="8228" width="9" style="955" customWidth="1"/>
    <col min="8229" max="8229" width="6.85546875" style="955" customWidth="1"/>
    <col min="8230" max="8230" width="7.7109375" style="955" bestFit="1" customWidth="1"/>
    <col min="8231" max="8231" width="9.140625" style="955"/>
    <col min="8232" max="8232" width="12" style="955" customWidth="1"/>
    <col min="8233" max="8233" width="11.140625" style="955" customWidth="1"/>
    <col min="8234" max="8234" width="17.140625" style="955" customWidth="1"/>
    <col min="8235" max="8235" width="8.5703125" style="955" customWidth="1"/>
    <col min="8236" max="8236" width="7.42578125" style="955" customWidth="1"/>
    <col min="8237" max="8237" width="9.42578125" style="955" customWidth="1"/>
    <col min="8238" max="8240" width="7.85546875" style="955" customWidth="1"/>
    <col min="8241" max="8241" width="13.7109375" style="955" customWidth="1"/>
    <col min="8242" max="8448" width="9.140625" style="955"/>
    <col min="8449" max="8449" width="3.5703125" style="955" bestFit="1" customWidth="1"/>
    <col min="8450" max="8450" width="12.140625" style="955" customWidth="1"/>
    <col min="8451" max="8451" width="37.5703125" style="955" customWidth="1"/>
    <col min="8452" max="8452" width="3.42578125" style="955" bestFit="1" customWidth="1"/>
    <col min="8453" max="8453" width="4.7109375" style="955" customWidth="1"/>
    <col min="8454" max="8454" width="6.42578125" style="955" customWidth="1"/>
    <col min="8455" max="8455" width="5.5703125" style="955" bestFit="1" customWidth="1"/>
    <col min="8456" max="8456" width="6" style="955" customWidth="1"/>
    <col min="8457" max="8457" width="6.140625" style="955" customWidth="1"/>
    <col min="8458" max="8458" width="5.7109375" style="955" customWidth="1"/>
    <col min="8459" max="8459" width="8" style="955" customWidth="1"/>
    <col min="8460" max="8460" width="6.85546875" style="955" customWidth="1"/>
    <col min="8461" max="8461" width="6.7109375" style="955" customWidth="1"/>
    <col min="8462" max="8462" width="5.85546875" style="955" customWidth="1"/>
    <col min="8463" max="8463" width="8.85546875" style="955" customWidth="1"/>
    <col min="8464" max="8464" width="6.5703125" style="955" customWidth="1"/>
    <col min="8465" max="8465" width="6.140625" style="955" customWidth="1"/>
    <col min="8466" max="8466" width="6" style="955" customWidth="1"/>
    <col min="8467" max="8467" width="8.28515625" style="955" customWidth="1"/>
    <col min="8468" max="8468" width="7.7109375" style="955" customWidth="1"/>
    <col min="8469" max="8469" width="5.85546875" style="955" customWidth="1"/>
    <col min="8470" max="8470" width="6.5703125" style="955" customWidth="1"/>
    <col min="8471" max="8471" width="8.140625" style="955" customWidth="1"/>
    <col min="8472" max="8472" width="6.140625" style="955" customWidth="1"/>
    <col min="8473" max="8473" width="6" style="955" customWidth="1"/>
    <col min="8474" max="8474" width="5.85546875" style="955" customWidth="1"/>
    <col min="8475" max="8475" width="8" style="955" customWidth="1"/>
    <col min="8476" max="8476" width="5.7109375" style="955" customWidth="1"/>
    <col min="8477" max="8477" width="6.7109375" style="955" customWidth="1"/>
    <col min="8478" max="8478" width="7.7109375" style="955" customWidth="1"/>
    <col min="8479" max="8479" width="8.5703125" style="955" customWidth="1"/>
    <col min="8480" max="8480" width="6.140625" style="955" customWidth="1"/>
    <col min="8481" max="8481" width="6.28515625" style="955" customWidth="1"/>
    <col min="8482" max="8482" width="5.85546875" style="955" customWidth="1"/>
    <col min="8483" max="8483" width="8.7109375" style="955" customWidth="1"/>
    <col min="8484" max="8484" width="9" style="955" customWidth="1"/>
    <col min="8485" max="8485" width="6.85546875" style="955" customWidth="1"/>
    <col min="8486" max="8486" width="7.7109375" style="955" bestFit="1" customWidth="1"/>
    <col min="8487" max="8487" width="9.140625" style="955"/>
    <col min="8488" max="8488" width="12" style="955" customWidth="1"/>
    <col min="8489" max="8489" width="11.140625" style="955" customWidth="1"/>
    <col min="8490" max="8490" width="17.140625" style="955" customWidth="1"/>
    <col min="8491" max="8491" width="8.5703125" style="955" customWidth="1"/>
    <col min="8492" max="8492" width="7.42578125" style="955" customWidth="1"/>
    <col min="8493" max="8493" width="9.42578125" style="955" customWidth="1"/>
    <col min="8494" max="8496" width="7.85546875" style="955" customWidth="1"/>
    <col min="8497" max="8497" width="13.7109375" style="955" customWidth="1"/>
    <col min="8498" max="8704" width="9.140625" style="955"/>
    <col min="8705" max="8705" width="3.5703125" style="955" bestFit="1" customWidth="1"/>
    <col min="8706" max="8706" width="12.140625" style="955" customWidth="1"/>
    <col min="8707" max="8707" width="37.5703125" style="955" customWidth="1"/>
    <col min="8708" max="8708" width="3.42578125" style="955" bestFit="1" customWidth="1"/>
    <col min="8709" max="8709" width="4.7109375" style="955" customWidth="1"/>
    <col min="8710" max="8710" width="6.42578125" style="955" customWidth="1"/>
    <col min="8711" max="8711" width="5.5703125" style="955" bestFit="1" customWidth="1"/>
    <col min="8712" max="8712" width="6" style="955" customWidth="1"/>
    <col min="8713" max="8713" width="6.140625" style="955" customWidth="1"/>
    <col min="8714" max="8714" width="5.7109375" style="955" customWidth="1"/>
    <col min="8715" max="8715" width="8" style="955" customWidth="1"/>
    <col min="8716" max="8716" width="6.85546875" style="955" customWidth="1"/>
    <col min="8717" max="8717" width="6.7109375" style="955" customWidth="1"/>
    <col min="8718" max="8718" width="5.85546875" style="955" customWidth="1"/>
    <col min="8719" max="8719" width="8.85546875" style="955" customWidth="1"/>
    <col min="8720" max="8720" width="6.5703125" style="955" customWidth="1"/>
    <col min="8721" max="8721" width="6.140625" style="955" customWidth="1"/>
    <col min="8722" max="8722" width="6" style="955" customWidth="1"/>
    <col min="8723" max="8723" width="8.28515625" style="955" customWidth="1"/>
    <col min="8724" max="8724" width="7.7109375" style="955" customWidth="1"/>
    <col min="8725" max="8725" width="5.85546875" style="955" customWidth="1"/>
    <col min="8726" max="8726" width="6.5703125" style="955" customWidth="1"/>
    <col min="8727" max="8727" width="8.140625" style="955" customWidth="1"/>
    <col min="8728" max="8728" width="6.140625" style="955" customWidth="1"/>
    <col min="8729" max="8729" width="6" style="955" customWidth="1"/>
    <col min="8730" max="8730" width="5.85546875" style="955" customWidth="1"/>
    <col min="8731" max="8731" width="8" style="955" customWidth="1"/>
    <col min="8732" max="8732" width="5.7109375" style="955" customWidth="1"/>
    <col min="8733" max="8733" width="6.7109375" style="955" customWidth="1"/>
    <col min="8734" max="8734" width="7.7109375" style="955" customWidth="1"/>
    <col min="8735" max="8735" width="8.5703125" style="955" customWidth="1"/>
    <col min="8736" max="8736" width="6.140625" style="955" customWidth="1"/>
    <col min="8737" max="8737" width="6.28515625" style="955" customWidth="1"/>
    <col min="8738" max="8738" width="5.85546875" style="955" customWidth="1"/>
    <col min="8739" max="8739" width="8.7109375" style="955" customWidth="1"/>
    <col min="8740" max="8740" width="9" style="955" customWidth="1"/>
    <col min="8741" max="8741" width="6.85546875" style="955" customWidth="1"/>
    <col min="8742" max="8742" width="7.7109375" style="955" bestFit="1" customWidth="1"/>
    <col min="8743" max="8743" width="9.140625" style="955"/>
    <col min="8744" max="8744" width="12" style="955" customWidth="1"/>
    <col min="8745" max="8745" width="11.140625" style="955" customWidth="1"/>
    <col min="8746" max="8746" width="17.140625" style="955" customWidth="1"/>
    <col min="8747" max="8747" width="8.5703125" style="955" customWidth="1"/>
    <col min="8748" max="8748" width="7.42578125" style="955" customWidth="1"/>
    <col min="8749" max="8749" width="9.42578125" style="955" customWidth="1"/>
    <col min="8750" max="8752" width="7.85546875" style="955" customWidth="1"/>
    <col min="8753" max="8753" width="13.7109375" style="955" customWidth="1"/>
    <col min="8754" max="8960" width="9.140625" style="955"/>
    <col min="8961" max="8961" width="3.5703125" style="955" bestFit="1" customWidth="1"/>
    <col min="8962" max="8962" width="12.140625" style="955" customWidth="1"/>
    <col min="8963" max="8963" width="37.5703125" style="955" customWidth="1"/>
    <col min="8964" max="8964" width="3.42578125" style="955" bestFit="1" customWidth="1"/>
    <col min="8965" max="8965" width="4.7109375" style="955" customWidth="1"/>
    <col min="8966" max="8966" width="6.42578125" style="955" customWidth="1"/>
    <col min="8967" max="8967" width="5.5703125" style="955" bestFit="1" customWidth="1"/>
    <col min="8968" max="8968" width="6" style="955" customWidth="1"/>
    <col min="8969" max="8969" width="6.140625" style="955" customWidth="1"/>
    <col min="8970" max="8970" width="5.7109375" style="955" customWidth="1"/>
    <col min="8971" max="8971" width="8" style="955" customWidth="1"/>
    <col min="8972" max="8972" width="6.85546875" style="955" customWidth="1"/>
    <col min="8973" max="8973" width="6.7109375" style="955" customWidth="1"/>
    <col min="8974" max="8974" width="5.85546875" style="955" customWidth="1"/>
    <col min="8975" max="8975" width="8.85546875" style="955" customWidth="1"/>
    <col min="8976" max="8976" width="6.5703125" style="955" customWidth="1"/>
    <col min="8977" max="8977" width="6.140625" style="955" customWidth="1"/>
    <col min="8978" max="8978" width="6" style="955" customWidth="1"/>
    <col min="8979" max="8979" width="8.28515625" style="955" customWidth="1"/>
    <col min="8980" max="8980" width="7.7109375" style="955" customWidth="1"/>
    <col min="8981" max="8981" width="5.85546875" style="955" customWidth="1"/>
    <col min="8982" max="8982" width="6.5703125" style="955" customWidth="1"/>
    <col min="8983" max="8983" width="8.140625" style="955" customWidth="1"/>
    <col min="8984" max="8984" width="6.140625" style="955" customWidth="1"/>
    <col min="8985" max="8985" width="6" style="955" customWidth="1"/>
    <col min="8986" max="8986" width="5.85546875" style="955" customWidth="1"/>
    <col min="8987" max="8987" width="8" style="955" customWidth="1"/>
    <col min="8988" max="8988" width="5.7109375" style="955" customWidth="1"/>
    <col min="8989" max="8989" width="6.7109375" style="955" customWidth="1"/>
    <col min="8990" max="8990" width="7.7109375" style="955" customWidth="1"/>
    <col min="8991" max="8991" width="8.5703125" style="955" customWidth="1"/>
    <col min="8992" max="8992" width="6.140625" style="955" customWidth="1"/>
    <col min="8993" max="8993" width="6.28515625" style="955" customWidth="1"/>
    <col min="8994" max="8994" width="5.85546875" style="955" customWidth="1"/>
    <col min="8995" max="8995" width="8.7109375" style="955" customWidth="1"/>
    <col min="8996" max="8996" width="9" style="955" customWidth="1"/>
    <col min="8997" max="8997" width="6.85546875" style="955" customWidth="1"/>
    <col min="8998" max="8998" width="7.7109375" style="955" bestFit="1" customWidth="1"/>
    <col min="8999" max="8999" width="9.140625" style="955"/>
    <col min="9000" max="9000" width="12" style="955" customWidth="1"/>
    <col min="9001" max="9001" width="11.140625" style="955" customWidth="1"/>
    <col min="9002" max="9002" width="17.140625" style="955" customWidth="1"/>
    <col min="9003" max="9003" width="8.5703125" style="955" customWidth="1"/>
    <col min="9004" max="9004" width="7.42578125" style="955" customWidth="1"/>
    <col min="9005" max="9005" width="9.42578125" style="955" customWidth="1"/>
    <col min="9006" max="9008" width="7.85546875" style="955" customWidth="1"/>
    <col min="9009" max="9009" width="13.7109375" style="955" customWidth="1"/>
    <col min="9010" max="9216" width="9.140625" style="955"/>
    <col min="9217" max="9217" width="3.5703125" style="955" bestFit="1" customWidth="1"/>
    <col min="9218" max="9218" width="12.140625" style="955" customWidth="1"/>
    <col min="9219" max="9219" width="37.5703125" style="955" customWidth="1"/>
    <col min="9220" max="9220" width="3.42578125" style="955" bestFit="1" customWidth="1"/>
    <col min="9221" max="9221" width="4.7109375" style="955" customWidth="1"/>
    <col min="9222" max="9222" width="6.42578125" style="955" customWidth="1"/>
    <col min="9223" max="9223" width="5.5703125" style="955" bestFit="1" customWidth="1"/>
    <col min="9224" max="9224" width="6" style="955" customWidth="1"/>
    <col min="9225" max="9225" width="6.140625" style="955" customWidth="1"/>
    <col min="9226" max="9226" width="5.7109375" style="955" customWidth="1"/>
    <col min="9227" max="9227" width="8" style="955" customWidth="1"/>
    <col min="9228" max="9228" width="6.85546875" style="955" customWidth="1"/>
    <col min="9229" max="9229" width="6.7109375" style="955" customWidth="1"/>
    <col min="9230" max="9230" width="5.85546875" style="955" customWidth="1"/>
    <col min="9231" max="9231" width="8.85546875" style="955" customWidth="1"/>
    <col min="9232" max="9232" width="6.5703125" style="955" customWidth="1"/>
    <col min="9233" max="9233" width="6.140625" style="955" customWidth="1"/>
    <col min="9234" max="9234" width="6" style="955" customWidth="1"/>
    <col min="9235" max="9235" width="8.28515625" style="955" customWidth="1"/>
    <col min="9236" max="9236" width="7.7109375" style="955" customWidth="1"/>
    <col min="9237" max="9237" width="5.85546875" style="955" customWidth="1"/>
    <col min="9238" max="9238" width="6.5703125" style="955" customWidth="1"/>
    <col min="9239" max="9239" width="8.140625" style="955" customWidth="1"/>
    <col min="9240" max="9240" width="6.140625" style="955" customWidth="1"/>
    <col min="9241" max="9241" width="6" style="955" customWidth="1"/>
    <col min="9242" max="9242" width="5.85546875" style="955" customWidth="1"/>
    <col min="9243" max="9243" width="8" style="955" customWidth="1"/>
    <col min="9244" max="9244" width="5.7109375" style="955" customWidth="1"/>
    <col min="9245" max="9245" width="6.7109375" style="955" customWidth="1"/>
    <col min="9246" max="9246" width="7.7109375" style="955" customWidth="1"/>
    <col min="9247" max="9247" width="8.5703125" style="955" customWidth="1"/>
    <col min="9248" max="9248" width="6.140625" style="955" customWidth="1"/>
    <col min="9249" max="9249" width="6.28515625" style="955" customWidth="1"/>
    <col min="9250" max="9250" width="5.85546875" style="955" customWidth="1"/>
    <col min="9251" max="9251" width="8.7109375" style="955" customWidth="1"/>
    <col min="9252" max="9252" width="9" style="955" customWidth="1"/>
    <col min="9253" max="9253" width="6.85546875" style="955" customWidth="1"/>
    <col min="9254" max="9254" width="7.7109375" style="955" bestFit="1" customWidth="1"/>
    <col min="9255" max="9255" width="9.140625" style="955"/>
    <col min="9256" max="9256" width="12" style="955" customWidth="1"/>
    <col min="9257" max="9257" width="11.140625" style="955" customWidth="1"/>
    <col min="9258" max="9258" width="17.140625" style="955" customWidth="1"/>
    <col min="9259" max="9259" width="8.5703125" style="955" customWidth="1"/>
    <col min="9260" max="9260" width="7.42578125" style="955" customWidth="1"/>
    <col min="9261" max="9261" width="9.42578125" style="955" customWidth="1"/>
    <col min="9262" max="9264" width="7.85546875" style="955" customWidth="1"/>
    <col min="9265" max="9265" width="13.7109375" style="955" customWidth="1"/>
    <col min="9266" max="9472" width="9.140625" style="955"/>
    <col min="9473" max="9473" width="3.5703125" style="955" bestFit="1" customWidth="1"/>
    <col min="9474" max="9474" width="12.140625" style="955" customWidth="1"/>
    <col min="9475" max="9475" width="37.5703125" style="955" customWidth="1"/>
    <col min="9476" max="9476" width="3.42578125" style="955" bestFit="1" customWidth="1"/>
    <col min="9477" max="9477" width="4.7109375" style="955" customWidth="1"/>
    <col min="9478" max="9478" width="6.42578125" style="955" customWidth="1"/>
    <col min="9479" max="9479" width="5.5703125" style="955" bestFit="1" customWidth="1"/>
    <col min="9480" max="9480" width="6" style="955" customWidth="1"/>
    <col min="9481" max="9481" width="6.140625" style="955" customWidth="1"/>
    <col min="9482" max="9482" width="5.7109375" style="955" customWidth="1"/>
    <col min="9483" max="9483" width="8" style="955" customWidth="1"/>
    <col min="9484" max="9484" width="6.85546875" style="955" customWidth="1"/>
    <col min="9485" max="9485" width="6.7109375" style="955" customWidth="1"/>
    <col min="9486" max="9486" width="5.85546875" style="955" customWidth="1"/>
    <col min="9487" max="9487" width="8.85546875" style="955" customWidth="1"/>
    <col min="9488" max="9488" width="6.5703125" style="955" customWidth="1"/>
    <col min="9489" max="9489" width="6.140625" style="955" customWidth="1"/>
    <col min="9490" max="9490" width="6" style="955" customWidth="1"/>
    <col min="9491" max="9491" width="8.28515625" style="955" customWidth="1"/>
    <col min="9492" max="9492" width="7.7109375" style="955" customWidth="1"/>
    <col min="9493" max="9493" width="5.85546875" style="955" customWidth="1"/>
    <col min="9494" max="9494" width="6.5703125" style="955" customWidth="1"/>
    <col min="9495" max="9495" width="8.140625" style="955" customWidth="1"/>
    <col min="9496" max="9496" width="6.140625" style="955" customWidth="1"/>
    <col min="9497" max="9497" width="6" style="955" customWidth="1"/>
    <col min="9498" max="9498" width="5.85546875" style="955" customWidth="1"/>
    <col min="9499" max="9499" width="8" style="955" customWidth="1"/>
    <col min="9500" max="9500" width="5.7109375" style="955" customWidth="1"/>
    <col min="9501" max="9501" width="6.7109375" style="955" customWidth="1"/>
    <col min="9502" max="9502" width="7.7109375" style="955" customWidth="1"/>
    <col min="9503" max="9503" width="8.5703125" style="955" customWidth="1"/>
    <col min="9504" max="9504" width="6.140625" style="955" customWidth="1"/>
    <col min="9505" max="9505" width="6.28515625" style="955" customWidth="1"/>
    <col min="9506" max="9506" width="5.85546875" style="955" customWidth="1"/>
    <col min="9507" max="9507" width="8.7109375" style="955" customWidth="1"/>
    <col min="9508" max="9508" width="9" style="955" customWidth="1"/>
    <col min="9509" max="9509" width="6.85546875" style="955" customWidth="1"/>
    <col min="9510" max="9510" width="7.7109375" style="955" bestFit="1" customWidth="1"/>
    <col min="9511" max="9511" width="9.140625" style="955"/>
    <col min="9512" max="9512" width="12" style="955" customWidth="1"/>
    <col min="9513" max="9513" width="11.140625" style="955" customWidth="1"/>
    <col min="9514" max="9514" width="17.140625" style="955" customWidth="1"/>
    <col min="9515" max="9515" width="8.5703125" style="955" customWidth="1"/>
    <col min="9516" max="9516" width="7.42578125" style="955" customWidth="1"/>
    <col min="9517" max="9517" width="9.42578125" style="955" customWidth="1"/>
    <col min="9518" max="9520" width="7.85546875" style="955" customWidth="1"/>
    <col min="9521" max="9521" width="13.7109375" style="955" customWidth="1"/>
    <col min="9522" max="9728" width="9.140625" style="955"/>
    <col min="9729" max="9729" width="3.5703125" style="955" bestFit="1" customWidth="1"/>
    <col min="9730" max="9730" width="12.140625" style="955" customWidth="1"/>
    <col min="9731" max="9731" width="37.5703125" style="955" customWidth="1"/>
    <col min="9732" max="9732" width="3.42578125" style="955" bestFit="1" customWidth="1"/>
    <col min="9733" max="9733" width="4.7109375" style="955" customWidth="1"/>
    <col min="9734" max="9734" width="6.42578125" style="955" customWidth="1"/>
    <col min="9735" max="9735" width="5.5703125" style="955" bestFit="1" customWidth="1"/>
    <col min="9736" max="9736" width="6" style="955" customWidth="1"/>
    <col min="9737" max="9737" width="6.140625" style="955" customWidth="1"/>
    <col min="9738" max="9738" width="5.7109375" style="955" customWidth="1"/>
    <col min="9739" max="9739" width="8" style="955" customWidth="1"/>
    <col min="9740" max="9740" width="6.85546875" style="955" customWidth="1"/>
    <col min="9741" max="9741" width="6.7109375" style="955" customWidth="1"/>
    <col min="9742" max="9742" width="5.85546875" style="955" customWidth="1"/>
    <col min="9743" max="9743" width="8.85546875" style="955" customWidth="1"/>
    <col min="9744" max="9744" width="6.5703125" style="955" customWidth="1"/>
    <col min="9745" max="9745" width="6.140625" style="955" customWidth="1"/>
    <col min="9746" max="9746" width="6" style="955" customWidth="1"/>
    <col min="9747" max="9747" width="8.28515625" style="955" customWidth="1"/>
    <col min="9748" max="9748" width="7.7109375" style="955" customWidth="1"/>
    <col min="9749" max="9749" width="5.85546875" style="955" customWidth="1"/>
    <col min="9750" max="9750" width="6.5703125" style="955" customWidth="1"/>
    <col min="9751" max="9751" width="8.140625" style="955" customWidth="1"/>
    <col min="9752" max="9752" width="6.140625" style="955" customWidth="1"/>
    <col min="9753" max="9753" width="6" style="955" customWidth="1"/>
    <col min="9754" max="9754" width="5.85546875" style="955" customWidth="1"/>
    <col min="9755" max="9755" width="8" style="955" customWidth="1"/>
    <col min="9756" max="9756" width="5.7109375" style="955" customWidth="1"/>
    <col min="9757" max="9757" width="6.7109375" style="955" customWidth="1"/>
    <col min="9758" max="9758" width="7.7109375" style="955" customWidth="1"/>
    <col min="9759" max="9759" width="8.5703125" style="955" customWidth="1"/>
    <col min="9760" max="9760" width="6.140625" style="955" customWidth="1"/>
    <col min="9761" max="9761" width="6.28515625" style="955" customWidth="1"/>
    <col min="9762" max="9762" width="5.85546875" style="955" customWidth="1"/>
    <col min="9763" max="9763" width="8.7109375" style="955" customWidth="1"/>
    <col min="9764" max="9764" width="9" style="955" customWidth="1"/>
    <col min="9765" max="9765" width="6.85546875" style="955" customWidth="1"/>
    <col min="9766" max="9766" width="7.7109375" style="955" bestFit="1" customWidth="1"/>
    <col min="9767" max="9767" width="9.140625" style="955"/>
    <col min="9768" max="9768" width="12" style="955" customWidth="1"/>
    <col min="9769" max="9769" width="11.140625" style="955" customWidth="1"/>
    <col min="9770" max="9770" width="17.140625" style="955" customWidth="1"/>
    <col min="9771" max="9771" width="8.5703125" style="955" customWidth="1"/>
    <col min="9772" max="9772" width="7.42578125" style="955" customWidth="1"/>
    <col min="9773" max="9773" width="9.42578125" style="955" customWidth="1"/>
    <col min="9774" max="9776" width="7.85546875" style="955" customWidth="1"/>
    <col min="9777" max="9777" width="13.7109375" style="955" customWidth="1"/>
    <col min="9778" max="9984" width="9.140625" style="955"/>
    <col min="9985" max="9985" width="3.5703125" style="955" bestFit="1" customWidth="1"/>
    <col min="9986" max="9986" width="12.140625" style="955" customWidth="1"/>
    <col min="9987" max="9987" width="37.5703125" style="955" customWidth="1"/>
    <col min="9988" max="9988" width="3.42578125" style="955" bestFit="1" customWidth="1"/>
    <col min="9989" max="9989" width="4.7109375" style="955" customWidth="1"/>
    <col min="9990" max="9990" width="6.42578125" style="955" customWidth="1"/>
    <col min="9991" max="9991" width="5.5703125" style="955" bestFit="1" customWidth="1"/>
    <col min="9992" max="9992" width="6" style="955" customWidth="1"/>
    <col min="9993" max="9993" width="6.140625" style="955" customWidth="1"/>
    <col min="9994" max="9994" width="5.7109375" style="955" customWidth="1"/>
    <col min="9995" max="9995" width="8" style="955" customWidth="1"/>
    <col min="9996" max="9996" width="6.85546875" style="955" customWidth="1"/>
    <col min="9997" max="9997" width="6.7109375" style="955" customWidth="1"/>
    <col min="9998" max="9998" width="5.85546875" style="955" customWidth="1"/>
    <col min="9999" max="9999" width="8.85546875" style="955" customWidth="1"/>
    <col min="10000" max="10000" width="6.5703125" style="955" customWidth="1"/>
    <col min="10001" max="10001" width="6.140625" style="955" customWidth="1"/>
    <col min="10002" max="10002" width="6" style="955" customWidth="1"/>
    <col min="10003" max="10003" width="8.28515625" style="955" customWidth="1"/>
    <col min="10004" max="10004" width="7.7109375" style="955" customWidth="1"/>
    <col min="10005" max="10005" width="5.85546875" style="955" customWidth="1"/>
    <col min="10006" max="10006" width="6.5703125" style="955" customWidth="1"/>
    <col min="10007" max="10007" width="8.140625" style="955" customWidth="1"/>
    <col min="10008" max="10008" width="6.140625" style="955" customWidth="1"/>
    <col min="10009" max="10009" width="6" style="955" customWidth="1"/>
    <col min="10010" max="10010" width="5.85546875" style="955" customWidth="1"/>
    <col min="10011" max="10011" width="8" style="955" customWidth="1"/>
    <col min="10012" max="10012" width="5.7109375" style="955" customWidth="1"/>
    <col min="10013" max="10013" width="6.7109375" style="955" customWidth="1"/>
    <col min="10014" max="10014" width="7.7109375" style="955" customWidth="1"/>
    <col min="10015" max="10015" width="8.5703125" style="955" customWidth="1"/>
    <col min="10016" max="10016" width="6.140625" style="955" customWidth="1"/>
    <col min="10017" max="10017" width="6.28515625" style="955" customWidth="1"/>
    <col min="10018" max="10018" width="5.85546875" style="955" customWidth="1"/>
    <col min="10019" max="10019" width="8.7109375" style="955" customWidth="1"/>
    <col min="10020" max="10020" width="9" style="955" customWidth="1"/>
    <col min="10021" max="10021" width="6.85546875" style="955" customWidth="1"/>
    <col min="10022" max="10022" width="7.7109375" style="955" bestFit="1" customWidth="1"/>
    <col min="10023" max="10023" width="9.140625" style="955"/>
    <col min="10024" max="10024" width="12" style="955" customWidth="1"/>
    <col min="10025" max="10025" width="11.140625" style="955" customWidth="1"/>
    <col min="10026" max="10026" width="17.140625" style="955" customWidth="1"/>
    <col min="10027" max="10027" width="8.5703125" style="955" customWidth="1"/>
    <col min="10028" max="10028" width="7.42578125" style="955" customWidth="1"/>
    <col min="10029" max="10029" width="9.42578125" style="955" customWidth="1"/>
    <col min="10030" max="10032" width="7.85546875" style="955" customWidth="1"/>
    <col min="10033" max="10033" width="13.7109375" style="955" customWidth="1"/>
    <col min="10034" max="10240" width="9.140625" style="955"/>
    <col min="10241" max="10241" width="3.5703125" style="955" bestFit="1" customWidth="1"/>
    <col min="10242" max="10242" width="12.140625" style="955" customWidth="1"/>
    <col min="10243" max="10243" width="37.5703125" style="955" customWidth="1"/>
    <col min="10244" max="10244" width="3.42578125" style="955" bestFit="1" customWidth="1"/>
    <col min="10245" max="10245" width="4.7109375" style="955" customWidth="1"/>
    <col min="10246" max="10246" width="6.42578125" style="955" customWidth="1"/>
    <col min="10247" max="10247" width="5.5703125" style="955" bestFit="1" customWidth="1"/>
    <col min="10248" max="10248" width="6" style="955" customWidth="1"/>
    <col min="10249" max="10249" width="6.140625" style="955" customWidth="1"/>
    <col min="10250" max="10250" width="5.7109375" style="955" customWidth="1"/>
    <col min="10251" max="10251" width="8" style="955" customWidth="1"/>
    <col min="10252" max="10252" width="6.85546875" style="955" customWidth="1"/>
    <col min="10253" max="10253" width="6.7109375" style="955" customWidth="1"/>
    <col min="10254" max="10254" width="5.85546875" style="955" customWidth="1"/>
    <col min="10255" max="10255" width="8.85546875" style="955" customWidth="1"/>
    <col min="10256" max="10256" width="6.5703125" style="955" customWidth="1"/>
    <col min="10257" max="10257" width="6.140625" style="955" customWidth="1"/>
    <col min="10258" max="10258" width="6" style="955" customWidth="1"/>
    <col min="10259" max="10259" width="8.28515625" style="955" customWidth="1"/>
    <col min="10260" max="10260" width="7.7109375" style="955" customWidth="1"/>
    <col min="10261" max="10261" width="5.85546875" style="955" customWidth="1"/>
    <col min="10262" max="10262" width="6.5703125" style="955" customWidth="1"/>
    <col min="10263" max="10263" width="8.140625" style="955" customWidth="1"/>
    <col min="10264" max="10264" width="6.140625" style="955" customWidth="1"/>
    <col min="10265" max="10265" width="6" style="955" customWidth="1"/>
    <col min="10266" max="10266" width="5.85546875" style="955" customWidth="1"/>
    <col min="10267" max="10267" width="8" style="955" customWidth="1"/>
    <col min="10268" max="10268" width="5.7109375" style="955" customWidth="1"/>
    <col min="10269" max="10269" width="6.7109375" style="955" customWidth="1"/>
    <col min="10270" max="10270" width="7.7109375" style="955" customWidth="1"/>
    <col min="10271" max="10271" width="8.5703125" style="955" customWidth="1"/>
    <col min="10272" max="10272" width="6.140625" style="955" customWidth="1"/>
    <col min="10273" max="10273" width="6.28515625" style="955" customWidth="1"/>
    <col min="10274" max="10274" width="5.85546875" style="955" customWidth="1"/>
    <col min="10275" max="10275" width="8.7109375" style="955" customWidth="1"/>
    <col min="10276" max="10276" width="9" style="955" customWidth="1"/>
    <col min="10277" max="10277" width="6.85546875" style="955" customWidth="1"/>
    <col min="10278" max="10278" width="7.7109375" style="955" bestFit="1" customWidth="1"/>
    <col min="10279" max="10279" width="9.140625" style="955"/>
    <col min="10280" max="10280" width="12" style="955" customWidth="1"/>
    <col min="10281" max="10281" width="11.140625" style="955" customWidth="1"/>
    <col min="10282" max="10282" width="17.140625" style="955" customWidth="1"/>
    <col min="10283" max="10283" width="8.5703125" style="955" customWidth="1"/>
    <col min="10284" max="10284" width="7.42578125" style="955" customWidth="1"/>
    <col min="10285" max="10285" width="9.42578125" style="955" customWidth="1"/>
    <col min="10286" max="10288" width="7.85546875" style="955" customWidth="1"/>
    <col min="10289" max="10289" width="13.7109375" style="955" customWidth="1"/>
    <col min="10290" max="10496" width="9.140625" style="955"/>
    <col min="10497" max="10497" width="3.5703125" style="955" bestFit="1" customWidth="1"/>
    <col min="10498" max="10498" width="12.140625" style="955" customWidth="1"/>
    <col min="10499" max="10499" width="37.5703125" style="955" customWidth="1"/>
    <col min="10500" max="10500" width="3.42578125" style="955" bestFit="1" customWidth="1"/>
    <col min="10501" max="10501" width="4.7109375" style="955" customWidth="1"/>
    <col min="10502" max="10502" width="6.42578125" style="955" customWidth="1"/>
    <col min="10503" max="10503" width="5.5703125" style="955" bestFit="1" customWidth="1"/>
    <col min="10504" max="10504" width="6" style="955" customWidth="1"/>
    <col min="10505" max="10505" width="6.140625" style="955" customWidth="1"/>
    <col min="10506" max="10506" width="5.7109375" style="955" customWidth="1"/>
    <col min="10507" max="10507" width="8" style="955" customWidth="1"/>
    <col min="10508" max="10508" width="6.85546875" style="955" customWidth="1"/>
    <col min="10509" max="10509" width="6.7109375" style="955" customWidth="1"/>
    <col min="10510" max="10510" width="5.85546875" style="955" customWidth="1"/>
    <col min="10511" max="10511" width="8.85546875" style="955" customWidth="1"/>
    <col min="10512" max="10512" width="6.5703125" style="955" customWidth="1"/>
    <col min="10513" max="10513" width="6.140625" style="955" customWidth="1"/>
    <col min="10514" max="10514" width="6" style="955" customWidth="1"/>
    <col min="10515" max="10515" width="8.28515625" style="955" customWidth="1"/>
    <col min="10516" max="10516" width="7.7109375" style="955" customWidth="1"/>
    <col min="10517" max="10517" width="5.85546875" style="955" customWidth="1"/>
    <col min="10518" max="10518" width="6.5703125" style="955" customWidth="1"/>
    <col min="10519" max="10519" width="8.140625" style="955" customWidth="1"/>
    <col min="10520" max="10520" width="6.140625" style="955" customWidth="1"/>
    <col min="10521" max="10521" width="6" style="955" customWidth="1"/>
    <col min="10522" max="10522" width="5.85546875" style="955" customWidth="1"/>
    <col min="10523" max="10523" width="8" style="955" customWidth="1"/>
    <col min="10524" max="10524" width="5.7109375" style="955" customWidth="1"/>
    <col min="10525" max="10525" width="6.7109375" style="955" customWidth="1"/>
    <col min="10526" max="10526" width="7.7109375" style="955" customWidth="1"/>
    <col min="10527" max="10527" width="8.5703125" style="955" customWidth="1"/>
    <col min="10528" max="10528" width="6.140625" style="955" customWidth="1"/>
    <col min="10529" max="10529" width="6.28515625" style="955" customWidth="1"/>
    <col min="10530" max="10530" width="5.85546875" style="955" customWidth="1"/>
    <col min="10531" max="10531" width="8.7109375" style="955" customWidth="1"/>
    <col min="10532" max="10532" width="9" style="955" customWidth="1"/>
    <col min="10533" max="10533" width="6.85546875" style="955" customWidth="1"/>
    <col min="10534" max="10534" width="7.7109375" style="955" bestFit="1" customWidth="1"/>
    <col min="10535" max="10535" width="9.140625" style="955"/>
    <col min="10536" max="10536" width="12" style="955" customWidth="1"/>
    <col min="10537" max="10537" width="11.140625" style="955" customWidth="1"/>
    <col min="10538" max="10538" width="17.140625" style="955" customWidth="1"/>
    <col min="10539" max="10539" width="8.5703125" style="955" customWidth="1"/>
    <col min="10540" max="10540" width="7.42578125" style="955" customWidth="1"/>
    <col min="10541" max="10541" width="9.42578125" style="955" customWidth="1"/>
    <col min="10542" max="10544" width="7.85546875" style="955" customWidth="1"/>
    <col min="10545" max="10545" width="13.7109375" style="955" customWidth="1"/>
    <col min="10546" max="10752" width="9.140625" style="955"/>
    <col min="10753" max="10753" width="3.5703125" style="955" bestFit="1" customWidth="1"/>
    <col min="10754" max="10754" width="12.140625" style="955" customWidth="1"/>
    <col min="10755" max="10755" width="37.5703125" style="955" customWidth="1"/>
    <col min="10756" max="10756" width="3.42578125" style="955" bestFit="1" customWidth="1"/>
    <col min="10757" max="10757" width="4.7109375" style="955" customWidth="1"/>
    <col min="10758" max="10758" width="6.42578125" style="955" customWidth="1"/>
    <col min="10759" max="10759" width="5.5703125" style="955" bestFit="1" customWidth="1"/>
    <col min="10760" max="10760" width="6" style="955" customWidth="1"/>
    <col min="10761" max="10761" width="6.140625" style="955" customWidth="1"/>
    <col min="10762" max="10762" width="5.7109375" style="955" customWidth="1"/>
    <col min="10763" max="10763" width="8" style="955" customWidth="1"/>
    <col min="10764" max="10764" width="6.85546875" style="955" customWidth="1"/>
    <col min="10765" max="10765" width="6.7109375" style="955" customWidth="1"/>
    <col min="10766" max="10766" width="5.85546875" style="955" customWidth="1"/>
    <col min="10767" max="10767" width="8.85546875" style="955" customWidth="1"/>
    <col min="10768" max="10768" width="6.5703125" style="955" customWidth="1"/>
    <col min="10769" max="10769" width="6.140625" style="955" customWidth="1"/>
    <col min="10770" max="10770" width="6" style="955" customWidth="1"/>
    <col min="10771" max="10771" width="8.28515625" style="955" customWidth="1"/>
    <col min="10772" max="10772" width="7.7109375" style="955" customWidth="1"/>
    <col min="10773" max="10773" width="5.85546875" style="955" customWidth="1"/>
    <col min="10774" max="10774" width="6.5703125" style="955" customWidth="1"/>
    <col min="10775" max="10775" width="8.140625" style="955" customWidth="1"/>
    <col min="10776" max="10776" width="6.140625" style="955" customWidth="1"/>
    <col min="10777" max="10777" width="6" style="955" customWidth="1"/>
    <col min="10778" max="10778" width="5.85546875" style="955" customWidth="1"/>
    <col min="10779" max="10779" width="8" style="955" customWidth="1"/>
    <col min="10780" max="10780" width="5.7109375" style="955" customWidth="1"/>
    <col min="10781" max="10781" width="6.7109375" style="955" customWidth="1"/>
    <col min="10782" max="10782" width="7.7109375" style="955" customWidth="1"/>
    <col min="10783" max="10783" width="8.5703125" style="955" customWidth="1"/>
    <col min="10784" max="10784" width="6.140625" style="955" customWidth="1"/>
    <col min="10785" max="10785" width="6.28515625" style="955" customWidth="1"/>
    <col min="10786" max="10786" width="5.85546875" style="955" customWidth="1"/>
    <col min="10787" max="10787" width="8.7109375" style="955" customWidth="1"/>
    <col min="10788" max="10788" width="9" style="955" customWidth="1"/>
    <col min="10789" max="10789" width="6.85546875" style="955" customWidth="1"/>
    <col min="10790" max="10790" width="7.7109375" style="955" bestFit="1" customWidth="1"/>
    <col min="10791" max="10791" width="9.140625" style="955"/>
    <col min="10792" max="10792" width="12" style="955" customWidth="1"/>
    <col min="10793" max="10793" width="11.140625" style="955" customWidth="1"/>
    <col min="10794" max="10794" width="17.140625" style="955" customWidth="1"/>
    <col min="10795" max="10795" width="8.5703125" style="955" customWidth="1"/>
    <col min="10796" max="10796" width="7.42578125" style="955" customWidth="1"/>
    <col min="10797" max="10797" width="9.42578125" style="955" customWidth="1"/>
    <col min="10798" max="10800" width="7.85546875" style="955" customWidth="1"/>
    <col min="10801" max="10801" width="13.7109375" style="955" customWidth="1"/>
    <col min="10802" max="11008" width="9.140625" style="955"/>
    <col min="11009" max="11009" width="3.5703125" style="955" bestFit="1" customWidth="1"/>
    <col min="11010" max="11010" width="12.140625" style="955" customWidth="1"/>
    <col min="11011" max="11011" width="37.5703125" style="955" customWidth="1"/>
    <col min="11012" max="11012" width="3.42578125" style="955" bestFit="1" customWidth="1"/>
    <col min="11013" max="11013" width="4.7109375" style="955" customWidth="1"/>
    <col min="11014" max="11014" width="6.42578125" style="955" customWidth="1"/>
    <col min="11015" max="11015" width="5.5703125" style="955" bestFit="1" customWidth="1"/>
    <col min="11016" max="11016" width="6" style="955" customWidth="1"/>
    <col min="11017" max="11017" width="6.140625" style="955" customWidth="1"/>
    <col min="11018" max="11018" width="5.7109375" style="955" customWidth="1"/>
    <col min="11019" max="11019" width="8" style="955" customWidth="1"/>
    <col min="11020" max="11020" width="6.85546875" style="955" customWidth="1"/>
    <col min="11021" max="11021" width="6.7109375" style="955" customWidth="1"/>
    <col min="11022" max="11022" width="5.85546875" style="955" customWidth="1"/>
    <col min="11023" max="11023" width="8.85546875" style="955" customWidth="1"/>
    <col min="11024" max="11024" width="6.5703125" style="955" customWidth="1"/>
    <col min="11025" max="11025" width="6.140625" style="955" customWidth="1"/>
    <col min="11026" max="11026" width="6" style="955" customWidth="1"/>
    <col min="11027" max="11027" width="8.28515625" style="955" customWidth="1"/>
    <col min="11028" max="11028" width="7.7109375" style="955" customWidth="1"/>
    <col min="11029" max="11029" width="5.85546875" style="955" customWidth="1"/>
    <col min="11030" max="11030" width="6.5703125" style="955" customWidth="1"/>
    <col min="11031" max="11031" width="8.140625" style="955" customWidth="1"/>
    <col min="11032" max="11032" width="6.140625" style="955" customWidth="1"/>
    <col min="11033" max="11033" width="6" style="955" customWidth="1"/>
    <col min="11034" max="11034" width="5.85546875" style="955" customWidth="1"/>
    <col min="11035" max="11035" width="8" style="955" customWidth="1"/>
    <col min="11036" max="11036" width="5.7109375" style="955" customWidth="1"/>
    <col min="11037" max="11037" width="6.7109375" style="955" customWidth="1"/>
    <col min="11038" max="11038" width="7.7109375" style="955" customWidth="1"/>
    <col min="11039" max="11039" width="8.5703125" style="955" customWidth="1"/>
    <col min="11040" max="11040" width="6.140625" style="955" customWidth="1"/>
    <col min="11041" max="11041" width="6.28515625" style="955" customWidth="1"/>
    <col min="11042" max="11042" width="5.85546875" style="955" customWidth="1"/>
    <col min="11043" max="11043" width="8.7109375" style="955" customWidth="1"/>
    <col min="11044" max="11044" width="9" style="955" customWidth="1"/>
    <col min="11045" max="11045" width="6.85546875" style="955" customWidth="1"/>
    <col min="11046" max="11046" width="7.7109375" style="955" bestFit="1" customWidth="1"/>
    <col min="11047" max="11047" width="9.140625" style="955"/>
    <col min="11048" max="11048" width="12" style="955" customWidth="1"/>
    <col min="11049" max="11049" width="11.140625" style="955" customWidth="1"/>
    <col min="11050" max="11050" width="17.140625" style="955" customWidth="1"/>
    <col min="11051" max="11051" width="8.5703125" style="955" customWidth="1"/>
    <col min="11052" max="11052" width="7.42578125" style="955" customWidth="1"/>
    <col min="11053" max="11053" width="9.42578125" style="955" customWidth="1"/>
    <col min="11054" max="11056" width="7.85546875" style="955" customWidth="1"/>
    <col min="11057" max="11057" width="13.7109375" style="955" customWidth="1"/>
    <col min="11058" max="11264" width="9.140625" style="955"/>
    <col min="11265" max="11265" width="3.5703125" style="955" bestFit="1" customWidth="1"/>
    <col min="11266" max="11266" width="12.140625" style="955" customWidth="1"/>
    <col min="11267" max="11267" width="37.5703125" style="955" customWidth="1"/>
    <col min="11268" max="11268" width="3.42578125" style="955" bestFit="1" customWidth="1"/>
    <col min="11269" max="11269" width="4.7109375" style="955" customWidth="1"/>
    <col min="11270" max="11270" width="6.42578125" style="955" customWidth="1"/>
    <col min="11271" max="11271" width="5.5703125" style="955" bestFit="1" customWidth="1"/>
    <col min="11272" max="11272" width="6" style="955" customWidth="1"/>
    <col min="11273" max="11273" width="6.140625" style="955" customWidth="1"/>
    <col min="11274" max="11274" width="5.7109375" style="955" customWidth="1"/>
    <col min="11275" max="11275" width="8" style="955" customWidth="1"/>
    <col min="11276" max="11276" width="6.85546875" style="955" customWidth="1"/>
    <col min="11277" max="11277" width="6.7109375" style="955" customWidth="1"/>
    <col min="11278" max="11278" width="5.85546875" style="955" customWidth="1"/>
    <col min="11279" max="11279" width="8.85546875" style="955" customWidth="1"/>
    <col min="11280" max="11280" width="6.5703125" style="955" customWidth="1"/>
    <col min="11281" max="11281" width="6.140625" style="955" customWidth="1"/>
    <col min="11282" max="11282" width="6" style="955" customWidth="1"/>
    <col min="11283" max="11283" width="8.28515625" style="955" customWidth="1"/>
    <col min="11284" max="11284" width="7.7109375" style="955" customWidth="1"/>
    <col min="11285" max="11285" width="5.85546875" style="955" customWidth="1"/>
    <col min="11286" max="11286" width="6.5703125" style="955" customWidth="1"/>
    <col min="11287" max="11287" width="8.140625" style="955" customWidth="1"/>
    <col min="11288" max="11288" width="6.140625" style="955" customWidth="1"/>
    <col min="11289" max="11289" width="6" style="955" customWidth="1"/>
    <col min="11290" max="11290" width="5.85546875" style="955" customWidth="1"/>
    <col min="11291" max="11291" width="8" style="955" customWidth="1"/>
    <col min="11292" max="11292" width="5.7109375" style="955" customWidth="1"/>
    <col min="11293" max="11293" width="6.7109375" style="955" customWidth="1"/>
    <col min="11294" max="11294" width="7.7109375" style="955" customWidth="1"/>
    <col min="11295" max="11295" width="8.5703125" style="955" customWidth="1"/>
    <col min="11296" max="11296" width="6.140625" style="955" customWidth="1"/>
    <col min="11297" max="11297" width="6.28515625" style="955" customWidth="1"/>
    <col min="11298" max="11298" width="5.85546875" style="955" customWidth="1"/>
    <col min="11299" max="11299" width="8.7109375" style="955" customWidth="1"/>
    <col min="11300" max="11300" width="9" style="955" customWidth="1"/>
    <col min="11301" max="11301" width="6.85546875" style="955" customWidth="1"/>
    <col min="11302" max="11302" width="7.7109375" style="955" bestFit="1" customWidth="1"/>
    <col min="11303" max="11303" width="9.140625" style="955"/>
    <col min="11304" max="11304" width="12" style="955" customWidth="1"/>
    <col min="11305" max="11305" width="11.140625" style="955" customWidth="1"/>
    <col min="11306" max="11306" width="17.140625" style="955" customWidth="1"/>
    <col min="11307" max="11307" width="8.5703125" style="955" customWidth="1"/>
    <col min="11308" max="11308" width="7.42578125" style="955" customWidth="1"/>
    <col min="11309" max="11309" width="9.42578125" style="955" customWidth="1"/>
    <col min="11310" max="11312" width="7.85546875" style="955" customWidth="1"/>
    <col min="11313" max="11313" width="13.7109375" style="955" customWidth="1"/>
    <col min="11314" max="11520" width="9.140625" style="955"/>
    <col min="11521" max="11521" width="3.5703125" style="955" bestFit="1" customWidth="1"/>
    <col min="11522" max="11522" width="12.140625" style="955" customWidth="1"/>
    <col min="11523" max="11523" width="37.5703125" style="955" customWidth="1"/>
    <col min="11524" max="11524" width="3.42578125" style="955" bestFit="1" customWidth="1"/>
    <col min="11525" max="11525" width="4.7109375" style="955" customWidth="1"/>
    <col min="11526" max="11526" width="6.42578125" style="955" customWidth="1"/>
    <col min="11527" max="11527" width="5.5703125" style="955" bestFit="1" customWidth="1"/>
    <col min="11528" max="11528" width="6" style="955" customWidth="1"/>
    <col min="11529" max="11529" width="6.140625" style="955" customWidth="1"/>
    <col min="11530" max="11530" width="5.7109375" style="955" customWidth="1"/>
    <col min="11531" max="11531" width="8" style="955" customWidth="1"/>
    <col min="11532" max="11532" width="6.85546875" style="955" customWidth="1"/>
    <col min="11533" max="11533" width="6.7109375" style="955" customWidth="1"/>
    <col min="11534" max="11534" width="5.85546875" style="955" customWidth="1"/>
    <col min="11535" max="11535" width="8.85546875" style="955" customWidth="1"/>
    <col min="11536" max="11536" width="6.5703125" style="955" customWidth="1"/>
    <col min="11537" max="11537" width="6.140625" style="955" customWidth="1"/>
    <col min="11538" max="11538" width="6" style="955" customWidth="1"/>
    <col min="11539" max="11539" width="8.28515625" style="955" customWidth="1"/>
    <col min="11540" max="11540" width="7.7109375" style="955" customWidth="1"/>
    <col min="11541" max="11541" width="5.85546875" style="955" customWidth="1"/>
    <col min="11542" max="11542" width="6.5703125" style="955" customWidth="1"/>
    <col min="11543" max="11543" width="8.140625" style="955" customWidth="1"/>
    <col min="11544" max="11544" width="6.140625" style="955" customWidth="1"/>
    <col min="11545" max="11545" width="6" style="955" customWidth="1"/>
    <col min="11546" max="11546" width="5.85546875" style="955" customWidth="1"/>
    <col min="11547" max="11547" width="8" style="955" customWidth="1"/>
    <col min="11548" max="11548" width="5.7109375" style="955" customWidth="1"/>
    <col min="11549" max="11549" width="6.7109375" style="955" customWidth="1"/>
    <col min="11550" max="11550" width="7.7109375" style="955" customWidth="1"/>
    <col min="11551" max="11551" width="8.5703125" style="955" customWidth="1"/>
    <col min="11552" max="11552" width="6.140625" style="955" customWidth="1"/>
    <col min="11553" max="11553" width="6.28515625" style="955" customWidth="1"/>
    <col min="11554" max="11554" width="5.85546875" style="955" customWidth="1"/>
    <col min="11555" max="11555" width="8.7109375" style="955" customWidth="1"/>
    <col min="11556" max="11556" width="9" style="955" customWidth="1"/>
    <col min="11557" max="11557" width="6.85546875" style="955" customWidth="1"/>
    <col min="11558" max="11558" width="7.7109375" style="955" bestFit="1" customWidth="1"/>
    <col min="11559" max="11559" width="9.140625" style="955"/>
    <col min="11560" max="11560" width="12" style="955" customWidth="1"/>
    <col min="11561" max="11561" width="11.140625" style="955" customWidth="1"/>
    <col min="11562" max="11562" width="17.140625" style="955" customWidth="1"/>
    <col min="11563" max="11563" width="8.5703125" style="955" customWidth="1"/>
    <col min="11564" max="11564" width="7.42578125" style="955" customWidth="1"/>
    <col min="11565" max="11565" width="9.42578125" style="955" customWidth="1"/>
    <col min="11566" max="11568" width="7.85546875" style="955" customWidth="1"/>
    <col min="11569" max="11569" width="13.7109375" style="955" customWidth="1"/>
    <col min="11570" max="11776" width="9.140625" style="955"/>
    <col min="11777" max="11777" width="3.5703125" style="955" bestFit="1" customWidth="1"/>
    <col min="11778" max="11778" width="12.140625" style="955" customWidth="1"/>
    <col min="11779" max="11779" width="37.5703125" style="955" customWidth="1"/>
    <col min="11780" max="11780" width="3.42578125" style="955" bestFit="1" customWidth="1"/>
    <col min="11781" max="11781" width="4.7109375" style="955" customWidth="1"/>
    <col min="11782" max="11782" width="6.42578125" style="955" customWidth="1"/>
    <col min="11783" max="11783" width="5.5703125" style="955" bestFit="1" customWidth="1"/>
    <col min="11784" max="11784" width="6" style="955" customWidth="1"/>
    <col min="11785" max="11785" width="6.140625" style="955" customWidth="1"/>
    <col min="11786" max="11786" width="5.7109375" style="955" customWidth="1"/>
    <col min="11787" max="11787" width="8" style="955" customWidth="1"/>
    <col min="11788" max="11788" width="6.85546875" style="955" customWidth="1"/>
    <col min="11789" max="11789" width="6.7109375" style="955" customWidth="1"/>
    <col min="11790" max="11790" width="5.85546875" style="955" customWidth="1"/>
    <col min="11791" max="11791" width="8.85546875" style="955" customWidth="1"/>
    <col min="11792" max="11792" width="6.5703125" style="955" customWidth="1"/>
    <col min="11793" max="11793" width="6.140625" style="955" customWidth="1"/>
    <col min="11794" max="11794" width="6" style="955" customWidth="1"/>
    <col min="11795" max="11795" width="8.28515625" style="955" customWidth="1"/>
    <col min="11796" max="11796" width="7.7109375" style="955" customWidth="1"/>
    <col min="11797" max="11797" width="5.85546875" style="955" customWidth="1"/>
    <col min="11798" max="11798" width="6.5703125" style="955" customWidth="1"/>
    <col min="11799" max="11799" width="8.140625" style="955" customWidth="1"/>
    <col min="11800" max="11800" width="6.140625" style="955" customWidth="1"/>
    <col min="11801" max="11801" width="6" style="955" customWidth="1"/>
    <col min="11802" max="11802" width="5.85546875" style="955" customWidth="1"/>
    <col min="11803" max="11803" width="8" style="955" customWidth="1"/>
    <col min="11804" max="11804" width="5.7109375" style="955" customWidth="1"/>
    <col min="11805" max="11805" width="6.7109375" style="955" customWidth="1"/>
    <col min="11806" max="11806" width="7.7109375" style="955" customWidth="1"/>
    <col min="11807" max="11807" width="8.5703125" style="955" customWidth="1"/>
    <col min="11808" max="11808" width="6.140625" style="955" customWidth="1"/>
    <col min="11809" max="11809" width="6.28515625" style="955" customWidth="1"/>
    <col min="11810" max="11810" width="5.85546875" style="955" customWidth="1"/>
    <col min="11811" max="11811" width="8.7109375" style="955" customWidth="1"/>
    <col min="11812" max="11812" width="9" style="955" customWidth="1"/>
    <col min="11813" max="11813" width="6.85546875" style="955" customWidth="1"/>
    <col min="11814" max="11814" width="7.7109375" style="955" bestFit="1" customWidth="1"/>
    <col min="11815" max="11815" width="9.140625" style="955"/>
    <col min="11816" max="11816" width="12" style="955" customWidth="1"/>
    <col min="11817" max="11817" width="11.140625" style="955" customWidth="1"/>
    <col min="11818" max="11818" width="17.140625" style="955" customWidth="1"/>
    <col min="11819" max="11819" width="8.5703125" style="955" customWidth="1"/>
    <col min="11820" max="11820" width="7.42578125" style="955" customWidth="1"/>
    <col min="11821" max="11821" width="9.42578125" style="955" customWidth="1"/>
    <col min="11822" max="11824" width="7.85546875" style="955" customWidth="1"/>
    <col min="11825" max="11825" width="13.7109375" style="955" customWidth="1"/>
    <col min="11826" max="12032" width="9.140625" style="955"/>
    <col min="12033" max="12033" width="3.5703125" style="955" bestFit="1" customWidth="1"/>
    <col min="12034" max="12034" width="12.140625" style="955" customWidth="1"/>
    <col min="12035" max="12035" width="37.5703125" style="955" customWidth="1"/>
    <col min="12036" max="12036" width="3.42578125" style="955" bestFit="1" customWidth="1"/>
    <col min="12037" max="12037" width="4.7109375" style="955" customWidth="1"/>
    <col min="12038" max="12038" width="6.42578125" style="955" customWidth="1"/>
    <col min="12039" max="12039" width="5.5703125" style="955" bestFit="1" customWidth="1"/>
    <col min="12040" max="12040" width="6" style="955" customWidth="1"/>
    <col min="12041" max="12041" width="6.140625" style="955" customWidth="1"/>
    <col min="12042" max="12042" width="5.7109375" style="955" customWidth="1"/>
    <col min="12043" max="12043" width="8" style="955" customWidth="1"/>
    <col min="12044" max="12044" width="6.85546875" style="955" customWidth="1"/>
    <col min="12045" max="12045" width="6.7109375" style="955" customWidth="1"/>
    <col min="12046" max="12046" width="5.85546875" style="955" customWidth="1"/>
    <col min="12047" max="12047" width="8.85546875" style="955" customWidth="1"/>
    <col min="12048" max="12048" width="6.5703125" style="955" customWidth="1"/>
    <col min="12049" max="12049" width="6.140625" style="955" customWidth="1"/>
    <col min="12050" max="12050" width="6" style="955" customWidth="1"/>
    <col min="12051" max="12051" width="8.28515625" style="955" customWidth="1"/>
    <col min="12052" max="12052" width="7.7109375" style="955" customWidth="1"/>
    <col min="12053" max="12053" width="5.85546875" style="955" customWidth="1"/>
    <col min="12054" max="12054" width="6.5703125" style="955" customWidth="1"/>
    <col min="12055" max="12055" width="8.140625" style="955" customWidth="1"/>
    <col min="12056" max="12056" width="6.140625" style="955" customWidth="1"/>
    <col min="12057" max="12057" width="6" style="955" customWidth="1"/>
    <col min="12058" max="12058" width="5.85546875" style="955" customWidth="1"/>
    <col min="12059" max="12059" width="8" style="955" customWidth="1"/>
    <col min="12060" max="12060" width="5.7109375" style="955" customWidth="1"/>
    <col min="12061" max="12061" width="6.7109375" style="955" customWidth="1"/>
    <col min="12062" max="12062" width="7.7109375" style="955" customWidth="1"/>
    <col min="12063" max="12063" width="8.5703125" style="955" customWidth="1"/>
    <col min="12064" max="12064" width="6.140625" style="955" customWidth="1"/>
    <col min="12065" max="12065" width="6.28515625" style="955" customWidth="1"/>
    <col min="12066" max="12066" width="5.85546875" style="955" customWidth="1"/>
    <col min="12067" max="12067" width="8.7109375" style="955" customWidth="1"/>
    <col min="12068" max="12068" width="9" style="955" customWidth="1"/>
    <col min="12069" max="12069" width="6.85546875" style="955" customWidth="1"/>
    <col min="12070" max="12070" width="7.7109375" style="955" bestFit="1" customWidth="1"/>
    <col min="12071" max="12071" width="9.140625" style="955"/>
    <col min="12072" max="12072" width="12" style="955" customWidth="1"/>
    <col min="12073" max="12073" width="11.140625" style="955" customWidth="1"/>
    <col min="12074" max="12074" width="17.140625" style="955" customWidth="1"/>
    <col min="12075" max="12075" width="8.5703125" style="955" customWidth="1"/>
    <col min="12076" max="12076" width="7.42578125" style="955" customWidth="1"/>
    <col min="12077" max="12077" width="9.42578125" style="955" customWidth="1"/>
    <col min="12078" max="12080" width="7.85546875" style="955" customWidth="1"/>
    <col min="12081" max="12081" width="13.7109375" style="955" customWidth="1"/>
    <col min="12082" max="12288" width="9.140625" style="955"/>
    <col min="12289" max="12289" width="3.5703125" style="955" bestFit="1" customWidth="1"/>
    <col min="12290" max="12290" width="12.140625" style="955" customWidth="1"/>
    <col min="12291" max="12291" width="37.5703125" style="955" customWidth="1"/>
    <col min="12292" max="12292" width="3.42578125" style="955" bestFit="1" customWidth="1"/>
    <col min="12293" max="12293" width="4.7109375" style="955" customWidth="1"/>
    <col min="12294" max="12294" width="6.42578125" style="955" customWidth="1"/>
    <col min="12295" max="12295" width="5.5703125" style="955" bestFit="1" customWidth="1"/>
    <col min="12296" max="12296" width="6" style="955" customWidth="1"/>
    <col min="12297" max="12297" width="6.140625" style="955" customWidth="1"/>
    <col min="12298" max="12298" width="5.7109375" style="955" customWidth="1"/>
    <col min="12299" max="12299" width="8" style="955" customWidth="1"/>
    <col min="12300" max="12300" width="6.85546875" style="955" customWidth="1"/>
    <col min="12301" max="12301" width="6.7109375" style="955" customWidth="1"/>
    <col min="12302" max="12302" width="5.85546875" style="955" customWidth="1"/>
    <col min="12303" max="12303" width="8.85546875" style="955" customWidth="1"/>
    <col min="12304" max="12304" width="6.5703125" style="955" customWidth="1"/>
    <col min="12305" max="12305" width="6.140625" style="955" customWidth="1"/>
    <col min="12306" max="12306" width="6" style="955" customWidth="1"/>
    <col min="12307" max="12307" width="8.28515625" style="955" customWidth="1"/>
    <col min="12308" max="12308" width="7.7109375" style="955" customWidth="1"/>
    <col min="12309" max="12309" width="5.85546875" style="955" customWidth="1"/>
    <col min="12310" max="12310" width="6.5703125" style="955" customWidth="1"/>
    <col min="12311" max="12311" width="8.140625" style="955" customWidth="1"/>
    <col min="12312" max="12312" width="6.140625" style="955" customWidth="1"/>
    <col min="12313" max="12313" width="6" style="955" customWidth="1"/>
    <col min="12314" max="12314" width="5.85546875" style="955" customWidth="1"/>
    <col min="12315" max="12315" width="8" style="955" customWidth="1"/>
    <col min="12316" max="12316" width="5.7109375" style="955" customWidth="1"/>
    <col min="12317" max="12317" width="6.7109375" style="955" customWidth="1"/>
    <col min="12318" max="12318" width="7.7109375" style="955" customWidth="1"/>
    <col min="12319" max="12319" width="8.5703125" style="955" customWidth="1"/>
    <col min="12320" max="12320" width="6.140625" style="955" customWidth="1"/>
    <col min="12321" max="12321" width="6.28515625" style="955" customWidth="1"/>
    <col min="12322" max="12322" width="5.85546875" style="955" customWidth="1"/>
    <col min="12323" max="12323" width="8.7109375" style="955" customWidth="1"/>
    <col min="12324" max="12324" width="9" style="955" customWidth="1"/>
    <col min="12325" max="12325" width="6.85546875" style="955" customWidth="1"/>
    <col min="12326" max="12326" width="7.7109375" style="955" bestFit="1" customWidth="1"/>
    <col min="12327" max="12327" width="9.140625" style="955"/>
    <col min="12328" max="12328" width="12" style="955" customWidth="1"/>
    <col min="12329" max="12329" width="11.140625" style="955" customWidth="1"/>
    <col min="12330" max="12330" width="17.140625" style="955" customWidth="1"/>
    <col min="12331" max="12331" width="8.5703125" style="955" customWidth="1"/>
    <col min="12332" max="12332" width="7.42578125" style="955" customWidth="1"/>
    <col min="12333" max="12333" width="9.42578125" style="955" customWidth="1"/>
    <col min="12334" max="12336" width="7.85546875" style="955" customWidth="1"/>
    <col min="12337" max="12337" width="13.7109375" style="955" customWidth="1"/>
    <col min="12338" max="12544" width="9.140625" style="955"/>
    <col min="12545" max="12545" width="3.5703125" style="955" bestFit="1" customWidth="1"/>
    <col min="12546" max="12546" width="12.140625" style="955" customWidth="1"/>
    <col min="12547" max="12547" width="37.5703125" style="955" customWidth="1"/>
    <col min="12548" max="12548" width="3.42578125" style="955" bestFit="1" customWidth="1"/>
    <col min="12549" max="12549" width="4.7109375" style="955" customWidth="1"/>
    <col min="12550" max="12550" width="6.42578125" style="955" customWidth="1"/>
    <col min="12551" max="12551" width="5.5703125" style="955" bestFit="1" customWidth="1"/>
    <col min="12552" max="12552" width="6" style="955" customWidth="1"/>
    <col min="12553" max="12553" width="6.140625" style="955" customWidth="1"/>
    <col min="12554" max="12554" width="5.7109375" style="955" customWidth="1"/>
    <col min="12555" max="12555" width="8" style="955" customWidth="1"/>
    <col min="12556" max="12556" width="6.85546875" style="955" customWidth="1"/>
    <col min="12557" max="12557" width="6.7109375" style="955" customWidth="1"/>
    <col min="12558" max="12558" width="5.85546875" style="955" customWidth="1"/>
    <col min="12559" max="12559" width="8.85546875" style="955" customWidth="1"/>
    <col min="12560" max="12560" width="6.5703125" style="955" customWidth="1"/>
    <col min="12561" max="12561" width="6.140625" style="955" customWidth="1"/>
    <col min="12562" max="12562" width="6" style="955" customWidth="1"/>
    <col min="12563" max="12563" width="8.28515625" style="955" customWidth="1"/>
    <col min="12564" max="12564" width="7.7109375" style="955" customWidth="1"/>
    <col min="12565" max="12565" width="5.85546875" style="955" customWidth="1"/>
    <col min="12566" max="12566" width="6.5703125" style="955" customWidth="1"/>
    <col min="12567" max="12567" width="8.140625" style="955" customWidth="1"/>
    <col min="12568" max="12568" width="6.140625" style="955" customWidth="1"/>
    <col min="12569" max="12569" width="6" style="955" customWidth="1"/>
    <col min="12570" max="12570" width="5.85546875" style="955" customWidth="1"/>
    <col min="12571" max="12571" width="8" style="955" customWidth="1"/>
    <col min="12572" max="12572" width="5.7109375" style="955" customWidth="1"/>
    <col min="12573" max="12573" width="6.7109375" style="955" customWidth="1"/>
    <col min="12574" max="12574" width="7.7109375" style="955" customWidth="1"/>
    <col min="12575" max="12575" width="8.5703125" style="955" customWidth="1"/>
    <col min="12576" max="12576" width="6.140625" style="955" customWidth="1"/>
    <col min="12577" max="12577" width="6.28515625" style="955" customWidth="1"/>
    <col min="12578" max="12578" width="5.85546875" style="955" customWidth="1"/>
    <col min="12579" max="12579" width="8.7109375" style="955" customWidth="1"/>
    <col min="12580" max="12580" width="9" style="955" customWidth="1"/>
    <col min="12581" max="12581" width="6.85546875" style="955" customWidth="1"/>
    <col min="12582" max="12582" width="7.7109375" style="955" bestFit="1" customWidth="1"/>
    <col min="12583" max="12583" width="9.140625" style="955"/>
    <col min="12584" max="12584" width="12" style="955" customWidth="1"/>
    <col min="12585" max="12585" width="11.140625" style="955" customWidth="1"/>
    <col min="12586" max="12586" width="17.140625" style="955" customWidth="1"/>
    <col min="12587" max="12587" width="8.5703125" style="955" customWidth="1"/>
    <col min="12588" max="12588" width="7.42578125" style="955" customWidth="1"/>
    <col min="12589" max="12589" width="9.42578125" style="955" customWidth="1"/>
    <col min="12590" max="12592" width="7.85546875" style="955" customWidth="1"/>
    <col min="12593" max="12593" width="13.7109375" style="955" customWidth="1"/>
    <col min="12594" max="12800" width="9.140625" style="955"/>
    <col min="12801" max="12801" width="3.5703125" style="955" bestFit="1" customWidth="1"/>
    <col min="12802" max="12802" width="12.140625" style="955" customWidth="1"/>
    <col min="12803" max="12803" width="37.5703125" style="955" customWidth="1"/>
    <col min="12804" max="12804" width="3.42578125" style="955" bestFit="1" customWidth="1"/>
    <col min="12805" max="12805" width="4.7109375" style="955" customWidth="1"/>
    <col min="12806" max="12806" width="6.42578125" style="955" customWidth="1"/>
    <col min="12807" max="12807" width="5.5703125" style="955" bestFit="1" customWidth="1"/>
    <col min="12808" max="12808" width="6" style="955" customWidth="1"/>
    <col min="12809" max="12809" width="6.140625" style="955" customWidth="1"/>
    <col min="12810" max="12810" width="5.7109375" style="955" customWidth="1"/>
    <col min="12811" max="12811" width="8" style="955" customWidth="1"/>
    <col min="12812" max="12812" width="6.85546875" style="955" customWidth="1"/>
    <col min="12813" max="12813" width="6.7109375" style="955" customWidth="1"/>
    <col min="12814" max="12814" width="5.85546875" style="955" customWidth="1"/>
    <col min="12815" max="12815" width="8.85546875" style="955" customWidth="1"/>
    <col min="12816" max="12816" width="6.5703125" style="955" customWidth="1"/>
    <col min="12817" max="12817" width="6.140625" style="955" customWidth="1"/>
    <col min="12818" max="12818" width="6" style="955" customWidth="1"/>
    <col min="12819" max="12819" width="8.28515625" style="955" customWidth="1"/>
    <col min="12820" max="12820" width="7.7109375" style="955" customWidth="1"/>
    <col min="12821" max="12821" width="5.85546875" style="955" customWidth="1"/>
    <col min="12822" max="12822" width="6.5703125" style="955" customWidth="1"/>
    <col min="12823" max="12823" width="8.140625" style="955" customWidth="1"/>
    <col min="12824" max="12824" width="6.140625" style="955" customWidth="1"/>
    <col min="12825" max="12825" width="6" style="955" customWidth="1"/>
    <col min="12826" max="12826" width="5.85546875" style="955" customWidth="1"/>
    <col min="12827" max="12827" width="8" style="955" customWidth="1"/>
    <col min="12828" max="12828" width="5.7109375" style="955" customWidth="1"/>
    <col min="12829" max="12829" width="6.7109375" style="955" customWidth="1"/>
    <col min="12830" max="12830" width="7.7109375" style="955" customWidth="1"/>
    <col min="12831" max="12831" width="8.5703125" style="955" customWidth="1"/>
    <col min="12832" max="12832" width="6.140625" style="955" customWidth="1"/>
    <col min="12833" max="12833" width="6.28515625" style="955" customWidth="1"/>
    <col min="12834" max="12834" width="5.85546875" style="955" customWidth="1"/>
    <col min="12835" max="12835" width="8.7109375" style="955" customWidth="1"/>
    <col min="12836" max="12836" width="9" style="955" customWidth="1"/>
    <col min="12837" max="12837" width="6.85546875" style="955" customWidth="1"/>
    <col min="12838" max="12838" width="7.7109375" style="955" bestFit="1" customWidth="1"/>
    <col min="12839" max="12839" width="9.140625" style="955"/>
    <col min="12840" max="12840" width="12" style="955" customWidth="1"/>
    <col min="12841" max="12841" width="11.140625" style="955" customWidth="1"/>
    <col min="12842" max="12842" width="17.140625" style="955" customWidth="1"/>
    <col min="12843" max="12843" width="8.5703125" style="955" customWidth="1"/>
    <col min="12844" max="12844" width="7.42578125" style="955" customWidth="1"/>
    <col min="12845" max="12845" width="9.42578125" style="955" customWidth="1"/>
    <col min="12846" max="12848" width="7.85546875" style="955" customWidth="1"/>
    <col min="12849" max="12849" width="13.7109375" style="955" customWidth="1"/>
    <col min="12850" max="13056" width="9.140625" style="955"/>
    <col min="13057" max="13057" width="3.5703125" style="955" bestFit="1" customWidth="1"/>
    <col min="13058" max="13058" width="12.140625" style="955" customWidth="1"/>
    <col min="13059" max="13059" width="37.5703125" style="955" customWidth="1"/>
    <col min="13060" max="13060" width="3.42578125" style="955" bestFit="1" customWidth="1"/>
    <col min="13061" max="13061" width="4.7109375" style="955" customWidth="1"/>
    <col min="13062" max="13062" width="6.42578125" style="955" customWidth="1"/>
    <col min="13063" max="13063" width="5.5703125" style="955" bestFit="1" customWidth="1"/>
    <col min="13064" max="13064" width="6" style="955" customWidth="1"/>
    <col min="13065" max="13065" width="6.140625" style="955" customWidth="1"/>
    <col min="13066" max="13066" width="5.7109375" style="955" customWidth="1"/>
    <col min="13067" max="13067" width="8" style="955" customWidth="1"/>
    <col min="13068" max="13068" width="6.85546875" style="955" customWidth="1"/>
    <col min="13069" max="13069" width="6.7109375" style="955" customWidth="1"/>
    <col min="13070" max="13070" width="5.85546875" style="955" customWidth="1"/>
    <col min="13071" max="13071" width="8.85546875" style="955" customWidth="1"/>
    <col min="13072" max="13072" width="6.5703125" style="955" customWidth="1"/>
    <col min="13073" max="13073" width="6.140625" style="955" customWidth="1"/>
    <col min="13074" max="13074" width="6" style="955" customWidth="1"/>
    <col min="13075" max="13075" width="8.28515625" style="955" customWidth="1"/>
    <col min="13076" max="13076" width="7.7109375" style="955" customWidth="1"/>
    <col min="13077" max="13077" width="5.85546875" style="955" customWidth="1"/>
    <col min="13078" max="13078" width="6.5703125" style="955" customWidth="1"/>
    <col min="13079" max="13079" width="8.140625" style="955" customWidth="1"/>
    <col min="13080" max="13080" width="6.140625" style="955" customWidth="1"/>
    <col min="13081" max="13081" width="6" style="955" customWidth="1"/>
    <col min="13082" max="13082" width="5.85546875" style="955" customWidth="1"/>
    <col min="13083" max="13083" width="8" style="955" customWidth="1"/>
    <col min="13084" max="13084" width="5.7109375" style="955" customWidth="1"/>
    <col min="13085" max="13085" width="6.7109375" style="955" customWidth="1"/>
    <col min="13086" max="13086" width="7.7109375" style="955" customWidth="1"/>
    <col min="13087" max="13087" width="8.5703125" style="955" customWidth="1"/>
    <col min="13088" max="13088" width="6.140625" style="955" customWidth="1"/>
    <col min="13089" max="13089" width="6.28515625" style="955" customWidth="1"/>
    <col min="13090" max="13090" width="5.85546875" style="955" customWidth="1"/>
    <col min="13091" max="13091" width="8.7109375" style="955" customWidth="1"/>
    <col min="13092" max="13092" width="9" style="955" customWidth="1"/>
    <col min="13093" max="13093" width="6.85546875" style="955" customWidth="1"/>
    <col min="13094" max="13094" width="7.7109375" style="955" bestFit="1" customWidth="1"/>
    <col min="13095" max="13095" width="9.140625" style="955"/>
    <col min="13096" max="13096" width="12" style="955" customWidth="1"/>
    <col min="13097" max="13097" width="11.140625" style="955" customWidth="1"/>
    <col min="13098" max="13098" width="17.140625" style="955" customWidth="1"/>
    <col min="13099" max="13099" width="8.5703125" style="955" customWidth="1"/>
    <col min="13100" max="13100" width="7.42578125" style="955" customWidth="1"/>
    <col min="13101" max="13101" width="9.42578125" style="955" customWidth="1"/>
    <col min="13102" max="13104" width="7.85546875" style="955" customWidth="1"/>
    <col min="13105" max="13105" width="13.7109375" style="955" customWidth="1"/>
    <col min="13106" max="13312" width="9.140625" style="955"/>
    <col min="13313" max="13313" width="3.5703125" style="955" bestFit="1" customWidth="1"/>
    <col min="13314" max="13314" width="12.140625" style="955" customWidth="1"/>
    <col min="13315" max="13315" width="37.5703125" style="955" customWidth="1"/>
    <col min="13316" max="13316" width="3.42578125" style="955" bestFit="1" customWidth="1"/>
    <col min="13317" max="13317" width="4.7109375" style="955" customWidth="1"/>
    <col min="13318" max="13318" width="6.42578125" style="955" customWidth="1"/>
    <col min="13319" max="13319" width="5.5703125" style="955" bestFit="1" customWidth="1"/>
    <col min="13320" max="13320" width="6" style="955" customWidth="1"/>
    <col min="13321" max="13321" width="6.140625" style="955" customWidth="1"/>
    <col min="13322" max="13322" width="5.7109375" style="955" customWidth="1"/>
    <col min="13323" max="13323" width="8" style="955" customWidth="1"/>
    <col min="13324" max="13324" width="6.85546875" style="955" customWidth="1"/>
    <col min="13325" max="13325" width="6.7109375" style="955" customWidth="1"/>
    <col min="13326" max="13326" width="5.85546875" style="955" customWidth="1"/>
    <col min="13327" max="13327" width="8.85546875" style="955" customWidth="1"/>
    <col min="13328" max="13328" width="6.5703125" style="955" customWidth="1"/>
    <col min="13329" max="13329" width="6.140625" style="955" customWidth="1"/>
    <col min="13330" max="13330" width="6" style="955" customWidth="1"/>
    <col min="13331" max="13331" width="8.28515625" style="955" customWidth="1"/>
    <col min="13332" max="13332" width="7.7109375" style="955" customWidth="1"/>
    <col min="13333" max="13333" width="5.85546875" style="955" customWidth="1"/>
    <col min="13334" max="13334" width="6.5703125" style="955" customWidth="1"/>
    <col min="13335" max="13335" width="8.140625" style="955" customWidth="1"/>
    <col min="13336" max="13336" width="6.140625" style="955" customWidth="1"/>
    <col min="13337" max="13337" width="6" style="955" customWidth="1"/>
    <col min="13338" max="13338" width="5.85546875" style="955" customWidth="1"/>
    <col min="13339" max="13339" width="8" style="955" customWidth="1"/>
    <col min="13340" max="13340" width="5.7109375" style="955" customWidth="1"/>
    <col min="13341" max="13341" width="6.7109375" style="955" customWidth="1"/>
    <col min="13342" max="13342" width="7.7109375" style="955" customWidth="1"/>
    <col min="13343" max="13343" width="8.5703125" style="955" customWidth="1"/>
    <col min="13344" max="13344" width="6.140625" style="955" customWidth="1"/>
    <col min="13345" max="13345" width="6.28515625" style="955" customWidth="1"/>
    <col min="13346" max="13346" width="5.85546875" style="955" customWidth="1"/>
    <col min="13347" max="13347" width="8.7109375" style="955" customWidth="1"/>
    <col min="13348" max="13348" width="9" style="955" customWidth="1"/>
    <col min="13349" max="13349" width="6.85546875" style="955" customWidth="1"/>
    <col min="13350" max="13350" width="7.7109375" style="955" bestFit="1" customWidth="1"/>
    <col min="13351" max="13351" width="9.140625" style="955"/>
    <col min="13352" max="13352" width="12" style="955" customWidth="1"/>
    <col min="13353" max="13353" width="11.140625" style="955" customWidth="1"/>
    <col min="13354" max="13354" width="17.140625" style="955" customWidth="1"/>
    <col min="13355" max="13355" width="8.5703125" style="955" customWidth="1"/>
    <col min="13356" max="13356" width="7.42578125" style="955" customWidth="1"/>
    <col min="13357" max="13357" width="9.42578125" style="955" customWidth="1"/>
    <col min="13358" max="13360" width="7.85546875" style="955" customWidth="1"/>
    <col min="13361" max="13361" width="13.7109375" style="955" customWidth="1"/>
    <col min="13362" max="13568" width="9.140625" style="955"/>
    <col min="13569" max="13569" width="3.5703125" style="955" bestFit="1" customWidth="1"/>
    <col min="13570" max="13570" width="12.140625" style="955" customWidth="1"/>
    <col min="13571" max="13571" width="37.5703125" style="955" customWidth="1"/>
    <col min="13572" max="13572" width="3.42578125" style="955" bestFit="1" customWidth="1"/>
    <col min="13573" max="13573" width="4.7109375" style="955" customWidth="1"/>
    <col min="13574" max="13574" width="6.42578125" style="955" customWidth="1"/>
    <col min="13575" max="13575" width="5.5703125" style="955" bestFit="1" customWidth="1"/>
    <col min="13576" max="13576" width="6" style="955" customWidth="1"/>
    <col min="13577" max="13577" width="6.140625" style="955" customWidth="1"/>
    <col min="13578" max="13578" width="5.7109375" style="955" customWidth="1"/>
    <col min="13579" max="13579" width="8" style="955" customWidth="1"/>
    <col min="13580" max="13580" width="6.85546875" style="955" customWidth="1"/>
    <col min="13581" max="13581" width="6.7109375" style="955" customWidth="1"/>
    <col min="13582" max="13582" width="5.85546875" style="955" customWidth="1"/>
    <col min="13583" max="13583" width="8.85546875" style="955" customWidth="1"/>
    <col min="13584" max="13584" width="6.5703125" style="955" customWidth="1"/>
    <col min="13585" max="13585" width="6.140625" style="955" customWidth="1"/>
    <col min="13586" max="13586" width="6" style="955" customWidth="1"/>
    <col min="13587" max="13587" width="8.28515625" style="955" customWidth="1"/>
    <col min="13588" max="13588" width="7.7109375" style="955" customWidth="1"/>
    <col min="13589" max="13589" width="5.85546875" style="955" customWidth="1"/>
    <col min="13590" max="13590" width="6.5703125" style="955" customWidth="1"/>
    <col min="13591" max="13591" width="8.140625" style="955" customWidth="1"/>
    <col min="13592" max="13592" width="6.140625" style="955" customWidth="1"/>
    <col min="13593" max="13593" width="6" style="955" customWidth="1"/>
    <col min="13594" max="13594" width="5.85546875" style="955" customWidth="1"/>
    <col min="13595" max="13595" width="8" style="955" customWidth="1"/>
    <col min="13596" max="13596" width="5.7109375" style="955" customWidth="1"/>
    <col min="13597" max="13597" width="6.7109375" style="955" customWidth="1"/>
    <col min="13598" max="13598" width="7.7109375" style="955" customWidth="1"/>
    <col min="13599" max="13599" width="8.5703125" style="955" customWidth="1"/>
    <col min="13600" max="13600" width="6.140625" style="955" customWidth="1"/>
    <col min="13601" max="13601" width="6.28515625" style="955" customWidth="1"/>
    <col min="13602" max="13602" width="5.85546875" style="955" customWidth="1"/>
    <col min="13603" max="13603" width="8.7109375" style="955" customWidth="1"/>
    <col min="13604" max="13604" width="9" style="955" customWidth="1"/>
    <col min="13605" max="13605" width="6.85546875" style="955" customWidth="1"/>
    <col min="13606" max="13606" width="7.7109375" style="955" bestFit="1" customWidth="1"/>
    <col min="13607" max="13607" width="9.140625" style="955"/>
    <col min="13608" max="13608" width="12" style="955" customWidth="1"/>
    <col min="13609" max="13609" width="11.140625" style="955" customWidth="1"/>
    <col min="13610" max="13610" width="17.140625" style="955" customWidth="1"/>
    <col min="13611" max="13611" width="8.5703125" style="955" customWidth="1"/>
    <col min="13612" max="13612" width="7.42578125" style="955" customWidth="1"/>
    <col min="13613" max="13613" width="9.42578125" style="955" customWidth="1"/>
    <col min="13614" max="13616" width="7.85546875" style="955" customWidth="1"/>
    <col min="13617" max="13617" width="13.7109375" style="955" customWidth="1"/>
    <col min="13618" max="13824" width="9.140625" style="955"/>
    <col min="13825" max="13825" width="3.5703125" style="955" bestFit="1" customWidth="1"/>
    <col min="13826" max="13826" width="12.140625" style="955" customWidth="1"/>
    <col min="13827" max="13827" width="37.5703125" style="955" customWidth="1"/>
    <col min="13828" max="13828" width="3.42578125" style="955" bestFit="1" customWidth="1"/>
    <col min="13829" max="13829" width="4.7109375" style="955" customWidth="1"/>
    <col min="13830" max="13830" width="6.42578125" style="955" customWidth="1"/>
    <col min="13831" max="13831" width="5.5703125" style="955" bestFit="1" customWidth="1"/>
    <col min="13832" max="13832" width="6" style="955" customWidth="1"/>
    <col min="13833" max="13833" width="6.140625" style="955" customWidth="1"/>
    <col min="13834" max="13834" width="5.7109375" style="955" customWidth="1"/>
    <col min="13835" max="13835" width="8" style="955" customWidth="1"/>
    <col min="13836" max="13836" width="6.85546875" style="955" customWidth="1"/>
    <col min="13837" max="13837" width="6.7109375" style="955" customWidth="1"/>
    <col min="13838" max="13838" width="5.85546875" style="955" customWidth="1"/>
    <col min="13839" max="13839" width="8.85546875" style="955" customWidth="1"/>
    <col min="13840" max="13840" width="6.5703125" style="955" customWidth="1"/>
    <col min="13841" max="13841" width="6.140625" style="955" customWidth="1"/>
    <col min="13842" max="13842" width="6" style="955" customWidth="1"/>
    <col min="13843" max="13843" width="8.28515625" style="955" customWidth="1"/>
    <col min="13844" max="13844" width="7.7109375" style="955" customWidth="1"/>
    <col min="13845" max="13845" width="5.85546875" style="955" customWidth="1"/>
    <col min="13846" max="13846" width="6.5703125" style="955" customWidth="1"/>
    <col min="13847" max="13847" width="8.140625" style="955" customWidth="1"/>
    <col min="13848" max="13848" width="6.140625" style="955" customWidth="1"/>
    <col min="13849" max="13849" width="6" style="955" customWidth="1"/>
    <col min="13850" max="13850" width="5.85546875" style="955" customWidth="1"/>
    <col min="13851" max="13851" width="8" style="955" customWidth="1"/>
    <col min="13852" max="13852" width="5.7109375" style="955" customWidth="1"/>
    <col min="13853" max="13853" width="6.7109375" style="955" customWidth="1"/>
    <col min="13854" max="13854" width="7.7109375" style="955" customWidth="1"/>
    <col min="13855" max="13855" width="8.5703125" style="955" customWidth="1"/>
    <col min="13856" max="13856" width="6.140625" style="955" customWidth="1"/>
    <col min="13857" max="13857" width="6.28515625" style="955" customWidth="1"/>
    <col min="13858" max="13858" width="5.85546875" style="955" customWidth="1"/>
    <col min="13859" max="13859" width="8.7109375" style="955" customWidth="1"/>
    <col min="13860" max="13860" width="9" style="955" customWidth="1"/>
    <col min="13861" max="13861" width="6.85546875" style="955" customWidth="1"/>
    <col min="13862" max="13862" width="7.7109375" style="955" bestFit="1" customWidth="1"/>
    <col min="13863" max="13863" width="9.140625" style="955"/>
    <col min="13864" max="13864" width="12" style="955" customWidth="1"/>
    <col min="13865" max="13865" width="11.140625" style="955" customWidth="1"/>
    <col min="13866" max="13866" width="17.140625" style="955" customWidth="1"/>
    <col min="13867" max="13867" width="8.5703125" style="955" customWidth="1"/>
    <col min="13868" max="13868" width="7.42578125" style="955" customWidth="1"/>
    <col min="13869" max="13869" width="9.42578125" style="955" customWidth="1"/>
    <col min="13870" max="13872" width="7.85546875" style="955" customWidth="1"/>
    <col min="13873" max="13873" width="13.7109375" style="955" customWidth="1"/>
    <col min="13874" max="14080" width="9.140625" style="955"/>
    <col min="14081" max="14081" width="3.5703125" style="955" bestFit="1" customWidth="1"/>
    <col min="14082" max="14082" width="12.140625" style="955" customWidth="1"/>
    <col min="14083" max="14083" width="37.5703125" style="955" customWidth="1"/>
    <col min="14084" max="14084" width="3.42578125" style="955" bestFit="1" customWidth="1"/>
    <col min="14085" max="14085" width="4.7109375" style="955" customWidth="1"/>
    <col min="14086" max="14086" width="6.42578125" style="955" customWidth="1"/>
    <col min="14087" max="14087" width="5.5703125" style="955" bestFit="1" customWidth="1"/>
    <col min="14088" max="14088" width="6" style="955" customWidth="1"/>
    <col min="14089" max="14089" width="6.140625" style="955" customWidth="1"/>
    <col min="14090" max="14090" width="5.7109375" style="955" customWidth="1"/>
    <col min="14091" max="14091" width="8" style="955" customWidth="1"/>
    <col min="14092" max="14092" width="6.85546875" style="955" customWidth="1"/>
    <col min="14093" max="14093" width="6.7109375" style="955" customWidth="1"/>
    <col min="14094" max="14094" width="5.85546875" style="955" customWidth="1"/>
    <col min="14095" max="14095" width="8.85546875" style="955" customWidth="1"/>
    <col min="14096" max="14096" width="6.5703125" style="955" customWidth="1"/>
    <col min="14097" max="14097" width="6.140625" style="955" customWidth="1"/>
    <col min="14098" max="14098" width="6" style="955" customWidth="1"/>
    <col min="14099" max="14099" width="8.28515625" style="955" customWidth="1"/>
    <col min="14100" max="14100" width="7.7109375" style="955" customWidth="1"/>
    <col min="14101" max="14101" width="5.85546875" style="955" customWidth="1"/>
    <col min="14102" max="14102" width="6.5703125" style="955" customWidth="1"/>
    <col min="14103" max="14103" width="8.140625" style="955" customWidth="1"/>
    <col min="14104" max="14104" width="6.140625" style="955" customWidth="1"/>
    <col min="14105" max="14105" width="6" style="955" customWidth="1"/>
    <col min="14106" max="14106" width="5.85546875" style="955" customWidth="1"/>
    <col min="14107" max="14107" width="8" style="955" customWidth="1"/>
    <col min="14108" max="14108" width="5.7109375" style="955" customWidth="1"/>
    <col min="14109" max="14109" width="6.7109375" style="955" customWidth="1"/>
    <col min="14110" max="14110" width="7.7109375" style="955" customWidth="1"/>
    <col min="14111" max="14111" width="8.5703125" style="955" customWidth="1"/>
    <col min="14112" max="14112" width="6.140625" style="955" customWidth="1"/>
    <col min="14113" max="14113" width="6.28515625" style="955" customWidth="1"/>
    <col min="14114" max="14114" width="5.85546875" style="955" customWidth="1"/>
    <col min="14115" max="14115" width="8.7109375" style="955" customWidth="1"/>
    <col min="14116" max="14116" width="9" style="955" customWidth="1"/>
    <col min="14117" max="14117" width="6.85546875" style="955" customWidth="1"/>
    <col min="14118" max="14118" width="7.7109375" style="955" bestFit="1" customWidth="1"/>
    <col min="14119" max="14119" width="9.140625" style="955"/>
    <col min="14120" max="14120" width="12" style="955" customWidth="1"/>
    <col min="14121" max="14121" width="11.140625" style="955" customWidth="1"/>
    <col min="14122" max="14122" width="17.140625" style="955" customWidth="1"/>
    <col min="14123" max="14123" width="8.5703125" style="955" customWidth="1"/>
    <col min="14124" max="14124" width="7.42578125" style="955" customWidth="1"/>
    <col min="14125" max="14125" width="9.42578125" style="955" customWidth="1"/>
    <col min="14126" max="14128" width="7.85546875" style="955" customWidth="1"/>
    <col min="14129" max="14129" width="13.7109375" style="955" customWidth="1"/>
    <col min="14130" max="14336" width="9.140625" style="955"/>
    <col min="14337" max="14337" width="3.5703125" style="955" bestFit="1" customWidth="1"/>
    <col min="14338" max="14338" width="12.140625" style="955" customWidth="1"/>
    <col min="14339" max="14339" width="37.5703125" style="955" customWidth="1"/>
    <col min="14340" max="14340" width="3.42578125" style="955" bestFit="1" customWidth="1"/>
    <col min="14341" max="14341" width="4.7109375" style="955" customWidth="1"/>
    <col min="14342" max="14342" width="6.42578125" style="955" customWidth="1"/>
    <col min="14343" max="14343" width="5.5703125" style="955" bestFit="1" customWidth="1"/>
    <col min="14344" max="14344" width="6" style="955" customWidth="1"/>
    <col min="14345" max="14345" width="6.140625" style="955" customWidth="1"/>
    <col min="14346" max="14346" width="5.7109375" style="955" customWidth="1"/>
    <col min="14347" max="14347" width="8" style="955" customWidth="1"/>
    <col min="14348" max="14348" width="6.85546875" style="955" customWidth="1"/>
    <col min="14349" max="14349" width="6.7109375" style="955" customWidth="1"/>
    <col min="14350" max="14350" width="5.85546875" style="955" customWidth="1"/>
    <col min="14351" max="14351" width="8.85546875" style="955" customWidth="1"/>
    <col min="14352" max="14352" width="6.5703125" style="955" customWidth="1"/>
    <col min="14353" max="14353" width="6.140625" style="955" customWidth="1"/>
    <col min="14354" max="14354" width="6" style="955" customWidth="1"/>
    <col min="14355" max="14355" width="8.28515625" style="955" customWidth="1"/>
    <col min="14356" max="14356" width="7.7109375" style="955" customWidth="1"/>
    <col min="14357" max="14357" width="5.85546875" style="955" customWidth="1"/>
    <col min="14358" max="14358" width="6.5703125" style="955" customWidth="1"/>
    <col min="14359" max="14359" width="8.140625" style="955" customWidth="1"/>
    <col min="14360" max="14360" width="6.140625" style="955" customWidth="1"/>
    <col min="14361" max="14361" width="6" style="955" customWidth="1"/>
    <col min="14362" max="14362" width="5.85546875" style="955" customWidth="1"/>
    <col min="14363" max="14363" width="8" style="955" customWidth="1"/>
    <col min="14364" max="14364" width="5.7109375" style="955" customWidth="1"/>
    <col min="14365" max="14365" width="6.7109375" style="955" customWidth="1"/>
    <col min="14366" max="14366" width="7.7109375" style="955" customWidth="1"/>
    <col min="14367" max="14367" width="8.5703125" style="955" customWidth="1"/>
    <col min="14368" max="14368" width="6.140625" style="955" customWidth="1"/>
    <col min="14369" max="14369" width="6.28515625" style="955" customWidth="1"/>
    <col min="14370" max="14370" width="5.85546875" style="955" customWidth="1"/>
    <col min="14371" max="14371" width="8.7109375" style="955" customWidth="1"/>
    <col min="14372" max="14372" width="9" style="955" customWidth="1"/>
    <col min="14373" max="14373" width="6.85546875" style="955" customWidth="1"/>
    <col min="14374" max="14374" width="7.7109375" style="955" bestFit="1" customWidth="1"/>
    <col min="14375" max="14375" width="9.140625" style="955"/>
    <col min="14376" max="14376" width="12" style="955" customWidth="1"/>
    <col min="14377" max="14377" width="11.140625" style="955" customWidth="1"/>
    <col min="14378" max="14378" width="17.140625" style="955" customWidth="1"/>
    <col min="14379" max="14379" width="8.5703125" style="955" customWidth="1"/>
    <col min="14380" max="14380" width="7.42578125" style="955" customWidth="1"/>
    <col min="14381" max="14381" width="9.42578125" style="955" customWidth="1"/>
    <col min="14382" max="14384" width="7.85546875" style="955" customWidth="1"/>
    <col min="14385" max="14385" width="13.7109375" style="955" customWidth="1"/>
    <col min="14386" max="14592" width="9.140625" style="955"/>
    <col min="14593" max="14593" width="3.5703125" style="955" bestFit="1" customWidth="1"/>
    <col min="14594" max="14594" width="12.140625" style="955" customWidth="1"/>
    <col min="14595" max="14595" width="37.5703125" style="955" customWidth="1"/>
    <col min="14596" max="14596" width="3.42578125" style="955" bestFit="1" customWidth="1"/>
    <col min="14597" max="14597" width="4.7109375" style="955" customWidth="1"/>
    <col min="14598" max="14598" width="6.42578125" style="955" customWidth="1"/>
    <col min="14599" max="14599" width="5.5703125" style="955" bestFit="1" customWidth="1"/>
    <col min="14600" max="14600" width="6" style="955" customWidth="1"/>
    <col min="14601" max="14601" width="6.140625" style="955" customWidth="1"/>
    <col min="14602" max="14602" width="5.7109375" style="955" customWidth="1"/>
    <col min="14603" max="14603" width="8" style="955" customWidth="1"/>
    <col min="14604" max="14604" width="6.85546875" style="955" customWidth="1"/>
    <col min="14605" max="14605" width="6.7109375" style="955" customWidth="1"/>
    <col min="14606" max="14606" width="5.85546875" style="955" customWidth="1"/>
    <col min="14607" max="14607" width="8.85546875" style="955" customWidth="1"/>
    <col min="14608" max="14608" width="6.5703125" style="955" customWidth="1"/>
    <col min="14609" max="14609" width="6.140625" style="955" customWidth="1"/>
    <col min="14610" max="14610" width="6" style="955" customWidth="1"/>
    <col min="14611" max="14611" width="8.28515625" style="955" customWidth="1"/>
    <col min="14612" max="14612" width="7.7109375" style="955" customWidth="1"/>
    <col min="14613" max="14613" width="5.85546875" style="955" customWidth="1"/>
    <col min="14614" max="14614" width="6.5703125" style="955" customWidth="1"/>
    <col min="14615" max="14615" width="8.140625" style="955" customWidth="1"/>
    <col min="14616" max="14616" width="6.140625" style="955" customWidth="1"/>
    <col min="14617" max="14617" width="6" style="955" customWidth="1"/>
    <col min="14618" max="14618" width="5.85546875" style="955" customWidth="1"/>
    <col min="14619" max="14619" width="8" style="955" customWidth="1"/>
    <col min="14620" max="14620" width="5.7109375" style="955" customWidth="1"/>
    <col min="14621" max="14621" width="6.7109375" style="955" customWidth="1"/>
    <col min="14622" max="14622" width="7.7109375" style="955" customWidth="1"/>
    <col min="14623" max="14623" width="8.5703125" style="955" customWidth="1"/>
    <col min="14624" max="14624" width="6.140625" style="955" customWidth="1"/>
    <col min="14625" max="14625" width="6.28515625" style="955" customWidth="1"/>
    <col min="14626" max="14626" width="5.85546875" style="955" customWidth="1"/>
    <col min="14627" max="14627" width="8.7109375" style="955" customWidth="1"/>
    <col min="14628" max="14628" width="9" style="955" customWidth="1"/>
    <col min="14629" max="14629" width="6.85546875" style="955" customWidth="1"/>
    <col min="14630" max="14630" width="7.7109375" style="955" bestFit="1" customWidth="1"/>
    <col min="14631" max="14631" width="9.140625" style="955"/>
    <col min="14632" max="14632" width="12" style="955" customWidth="1"/>
    <col min="14633" max="14633" width="11.140625" style="955" customWidth="1"/>
    <col min="14634" max="14634" width="17.140625" style="955" customWidth="1"/>
    <col min="14635" max="14635" width="8.5703125" style="955" customWidth="1"/>
    <col min="14636" max="14636" width="7.42578125" style="955" customWidth="1"/>
    <col min="14637" max="14637" width="9.42578125" style="955" customWidth="1"/>
    <col min="14638" max="14640" width="7.85546875" style="955" customWidth="1"/>
    <col min="14641" max="14641" width="13.7109375" style="955" customWidth="1"/>
    <col min="14642" max="14848" width="9.140625" style="955"/>
    <col min="14849" max="14849" width="3.5703125" style="955" bestFit="1" customWidth="1"/>
    <col min="14850" max="14850" width="12.140625" style="955" customWidth="1"/>
    <col min="14851" max="14851" width="37.5703125" style="955" customWidth="1"/>
    <col min="14852" max="14852" width="3.42578125" style="955" bestFit="1" customWidth="1"/>
    <col min="14853" max="14853" width="4.7109375" style="955" customWidth="1"/>
    <col min="14854" max="14854" width="6.42578125" style="955" customWidth="1"/>
    <col min="14855" max="14855" width="5.5703125" style="955" bestFit="1" customWidth="1"/>
    <col min="14856" max="14856" width="6" style="955" customWidth="1"/>
    <col min="14857" max="14857" width="6.140625" style="955" customWidth="1"/>
    <col min="14858" max="14858" width="5.7109375" style="955" customWidth="1"/>
    <col min="14859" max="14859" width="8" style="955" customWidth="1"/>
    <col min="14860" max="14860" width="6.85546875" style="955" customWidth="1"/>
    <col min="14861" max="14861" width="6.7109375" style="955" customWidth="1"/>
    <col min="14862" max="14862" width="5.85546875" style="955" customWidth="1"/>
    <col min="14863" max="14863" width="8.85546875" style="955" customWidth="1"/>
    <col min="14864" max="14864" width="6.5703125" style="955" customWidth="1"/>
    <col min="14865" max="14865" width="6.140625" style="955" customWidth="1"/>
    <col min="14866" max="14866" width="6" style="955" customWidth="1"/>
    <col min="14867" max="14867" width="8.28515625" style="955" customWidth="1"/>
    <col min="14868" max="14868" width="7.7109375" style="955" customWidth="1"/>
    <col min="14869" max="14869" width="5.85546875" style="955" customWidth="1"/>
    <col min="14870" max="14870" width="6.5703125" style="955" customWidth="1"/>
    <col min="14871" max="14871" width="8.140625" style="955" customWidth="1"/>
    <col min="14872" max="14872" width="6.140625" style="955" customWidth="1"/>
    <col min="14873" max="14873" width="6" style="955" customWidth="1"/>
    <col min="14874" max="14874" width="5.85546875" style="955" customWidth="1"/>
    <col min="14875" max="14875" width="8" style="955" customWidth="1"/>
    <col min="14876" max="14876" width="5.7109375" style="955" customWidth="1"/>
    <col min="14877" max="14877" width="6.7109375" style="955" customWidth="1"/>
    <col min="14878" max="14878" width="7.7109375" style="955" customWidth="1"/>
    <col min="14879" max="14879" width="8.5703125" style="955" customWidth="1"/>
    <col min="14880" max="14880" width="6.140625" style="955" customWidth="1"/>
    <col min="14881" max="14881" width="6.28515625" style="955" customWidth="1"/>
    <col min="14882" max="14882" width="5.85546875" style="955" customWidth="1"/>
    <col min="14883" max="14883" width="8.7109375" style="955" customWidth="1"/>
    <col min="14884" max="14884" width="9" style="955" customWidth="1"/>
    <col min="14885" max="14885" width="6.85546875" style="955" customWidth="1"/>
    <col min="14886" max="14886" width="7.7109375" style="955" bestFit="1" customWidth="1"/>
    <col min="14887" max="14887" width="9.140625" style="955"/>
    <col min="14888" max="14888" width="12" style="955" customWidth="1"/>
    <col min="14889" max="14889" width="11.140625" style="955" customWidth="1"/>
    <col min="14890" max="14890" width="17.140625" style="955" customWidth="1"/>
    <col min="14891" max="14891" width="8.5703125" style="955" customWidth="1"/>
    <col min="14892" max="14892" width="7.42578125" style="955" customWidth="1"/>
    <col min="14893" max="14893" width="9.42578125" style="955" customWidth="1"/>
    <col min="14894" max="14896" width="7.85546875" style="955" customWidth="1"/>
    <col min="14897" max="14897" width="13.7109375" style="955" customWidth="1"/>
    <col min="14898" max="15104" width="9.140625" style="955"/>
    <col min="15105" max="15105" width="3.5703125" style="955" bestFit="1" customWidth="1"/>
    <col min="15106" max="15106" width="12.140625" style="955" customWidth="1"/>
    <col min="15107" max="15107" width="37.5703125" style="955" customWidth="1"/>
    <col min="15108" max="15108" width="3.42578125" style="955" bestFit="1" customWidth="1"/>
    <col min="15109" max="15109" width="4.7109375" style="955" customWidth="1"/>
    <col min="15110" max="15110" width="6.42578125" style="955" customWidth="1"/>
    <col min="15111" max="15111" width="5.5703125" style="955" bestFit="1" customWidth="1"/>
    <col min="15112" max="15112" width="6" style="955" customWidth="1"/>
    <col min="15113" max="15113" width="6.140625" style="955" customWidth="1"/>
    <col min="15114" max="15114" width="5.7109375" style="955" customWidth="1"/>
    <col min="15115" max="15115" width="8" style="955" customWidth="1"/>
    <col min="15116" max="15116" width="6.85546875" style="955" customWidth="1"/>
    <col min="15117" max="15117" width="6.7109375" style="955" customWidth="1"/>
    <col min="15118" max="15118" width="5.85546875" style="955" customWidth="1"/>
    <col min="15119" max="15119" width="8.85546875" style="955" customWidth="1"/>
    <col min="15120" max="15120" width="6.5703125" style="955" customWidth="1"/>
    <col min="15121" max="15121" width="6.140625" style="955" customWidth="1"/>
    <col min="15122" max="15122" width="6" style="955" customWidth="1"/>
    <col min="15123" max="15123" width="8.28515625" style="955" customWidth="1"/>
    <col min="15124" max="15124" width="7.7109375" style="955" customWidth="1"/>
    <col min="15125" max="15125" width="5.85546875" style="955" customWidth="1"/>
    <col min="15126" max="15126" width="6.5703125" style="955" customWidth="1"/>
    <col min="15127" max="15127" width="8.140625" style="955" customWidth="1"/>
    <col min="15128" max="15128" width="6.140625" style="955" customWidth="1"/>
    <col min="15129" max="15129" width="6" style="955" customWidth="1"/>
    <col min="15130" max="15130" width="5.85546875" style="955" customWidth="1"/>
    <col min="15131" max="15131" width="8" style="955" customWidth="1"/>
    <col min="15132" max="15132" width="5.7109375" style="955" customWidth="1"/>
    <col min="15133" max="15133" width="6.7109375" style="955" customWidth="1"/>
    <col min="15134" max="15134" width="7.7109375" style="955" customWidth="1"/>
    <col min="15135" max="15135" width="8.5703125" style="955" customWidth="1"/>
    <col min="15136" max="15136" width="6.140625" style="955" customWidth="1"/>
    <col min="15137" max="15137" width="6.28515625" style="955" customWidth="1"/>
    <col min="15138" max="15138" width="5.85546875" style="955" customWidth="1"/>
    <col min="15139" max="15139" width="8.7109375" style="955" customWidth="1"/>
    <col min="15140" max="15140" width="9" style="955" customWidth="1"/>
    <col min="15141" max="15141" width="6.85546875" style="955" customWidth="1"/>
    <col min="15142" max="15142" width="7.7109375" style="955" bestFit="1" customWidth="1"/>
    <col min="15143" max="15143" width="9.140625" style="955"/>
    <col min="15144" max="15144" width="12" style="955" customWidth="1"/>
    <col min="15145" max="15145" width="11.140625" style="955" customWidth="1"/>
    <col min="15146" max="15146" width="17.140625" style="955" customWidth="1"/>
    <col min="15147" max="15147" width="8.5703125" style="955" customWidth="1"/>
    <col min="15148" max="15148" width="7.42578125" style="955" customWidth="1"/>
    <col min="15149" max="15149" width="9.42578125" style="955" customWidth="1"/>
    <col min="15150" max="15152" width="7.85546875" style="955" customWidth="1"/>
    <col min="15153" max="15153" width="13.7109375" style="955" customWidth="1"/>
    <col min="15154" max="15360" width="9.140625" style="955"/>
    <col min="15361" max="15361" width="3.5703125" style="955" bestFit="1" customWidth="1"/>
    <col min="15362" max="15362" width="12.140625" style="955" customWidth="1"/>
    <col min="15363" max="15363" width="37.5703125" style="955" customWidth="1"/>
    <col min="15364" max="15364" width="3.42578125" style="955" bestFit="1" customWidth="1"/>
    <col min="15365" max="15365" width="4.7109375" style="955" customWidth="1"/>
    <col min="15366" max="15366" width="6.42578125" style="955" customWidth="1"/>
    <col min="15367" max="15367" width="5.5703125" style="955" bestFit="1" customWidth="1"/>
    <col min="15368" max="15368" width="6" style="955" customWidth="1"/>
    <col min="15369" max="15369" width="6.140625" style="955" customWidth="1"/>
    <col min="15370" max="15370" width="5.7109375" style="955" customWidth="1"/>
    <col min="15371" max="15371" width="8" style="955" customWidth="1"/>
    <col min="15372" max="15372" width="6.85546875" style="955" customWidth="1"/>
    <col min="15373" max="15373" width="6.7109375" style="955" customWidth="1"/>
    <col min="15374" max="15374" width="5.85546875" style="955" customWidth="1"/>
    <col min="15375" max="15375" width="8.85546875" style="955" customWidth="1"/>
    <col min="15376" max="15376" width="6.5703125" style="955" customWidth="1"/>
    <col min="15377" max="15377" width="6.140625" style="955" customWidth="1"/>
    <col min="15378" max="15378" width="6" style="955" customWidth="1"/>
    <col min="15379" max="15379" width="8.28515625" style="955" customWidth="1"/>
    <col min="15380" max="15380" width="7.7109375" style="955" customWidth="1"/>
    <col min="15381" max="15381" width="5.85546875" style="955" customWidth="1"/>
    <col min="15382" max="15382" width="6.5703125" style="955" customWidth="1"/>
    <col min="15383" max="15383" width="8.140625" style="955" customWidth="1"/>
    <col min="15384" max="15384" width="6.140625" style="955" customWidth="1"/>
    <col min="15385" max="15385" width="6" style="955" customWidth="1"/>
    <col min="15386" max="15386" width="5.85546875" style="955" customWidth="1"/>
    <col min="15387" max="15387" width="8" style="955" customWidth="1"/>
    <col min="15388" max="15388" width="5.7109375" style="955" customWidth="1"/>
    <col min="15389" max="15389" width="6.7109375" style="955" customWidth="1"/>
    <col min="15390" max="15390" width="7.7109375" style="955" customWidth="1"/>
    <col min="15391" max="15391" width="8.5703125" style="955" customWidth="1"/>
    <col min="15392" max="15392" width="6.140625" style="955" customWidth="1"/>
    <col min="15393" max="15393" width="6.28515625" style="955" customWidth="1"/>
    <col min="15394" max="15394" width="5.85546875" style="955" customWidth="1"/>
    <col min="15395" max="15395" width="8.7109375" style="955" customWidth="1"/>
    <col min="15396" max="15396" width="9" style="955" customWidth="1"/>
    <col min="15397" max="15397" width="6.85546875" style="955" customWidth="1"/>
    <col min="15398" max="15398" width="7.7109375" style="955" bestFit="1" customWidth="1"/>
    <col min="15399" max="15399" width="9.140625" style="955"/>
    <col min="15400" max="15400" width="12" style="955" customWidth="1"/>
    <col min="15401" max="15401" width="11.140625" style="955" customWidth="1"/>
    <col min="15402" max="15402" width="17.140625" style="955" customWidth="1"/>
    <col min="15403" max="15403" width="8.5703125" style="955" customWidth="1"/>
    <col min="15404" max="15404" width="7.42578125" style="955" customWidth="1"/>
    <col min="15405" max="15405" width="9.42578125" style="955" customWidth="1"/>
    <col min="15406" max="15408" width="7.85546875" style="955" customWidth="1"/>
    <col min="15409" max="15409" width="13.7109375" style="955" customWidth="1"/>
    <col min="15410" max="15616" width="9.140625" style="955"/>
    <col min="15617" max="15617" width="3.5703125" style="955" bestFit="1" customWidth="1"/>
    <col min="15618" max="15618" width="12.140625" style="955" customWidth="1"/>
    <col min="15619" max="15619" width="37.5703125" style="955" customWidth="1"/>
    <col min="15620" max="15620" width="3.42578125" style="955" bestFit="1" customWidth="1"/>
    <col min="15621" max="15621" width="4.7109375" style="955" customWidth="1"/>
    <col min="15622" max="15622" width="6.42578125" style="955" customWidth="1"/>
    <col min="15623" max="15623" width="5.5703125" style="955" bestFit="1" customWidth="1"/>
    <col min="15624" max="15624" width="6" style="955" customWidth="1"/>
    <col min="15625" max="15625" width="6.140625" style="955" customWidth="1"/>
    <col min="15626" max="15626" width="5.7109375" style="955" customWidth="1"/>
    <col min="15627" max="15627" width="8" style="955" customWidth="1"/>
    <col min="15628" max="15628" width="6.85546875" style="955" customWidth="1"/>
    <col min="15629" max="15629" width="6.7109375" style="955" customWidth="1"/>
    <col min="15630" max="15630" width="5.85546875" style="955" customWidth="1"/>
    <col min="15631" max="15631" width="8.85546875" style="955" customWidth="1"/>
    <col min="15632" max="15632" width="6.5703125" style="955" customWidth="1"/>
    <col min="15633" max="15633" width="6.140625" style="955" customWidth="1"/>
    <col min="15634" max="15634" width="6" style="955" customWidth="1"/>
    <col min="15635" max="15635" width="8.28515625" style="955" customWidth="1"/>
    <col min="15636" max="15636" width="7.7109375" style="955" customWidth="1"/>
    <col min="15637" max="15637" width="5.85546875" style="955" customWidth="1"/>
    <col min="15638" max="15638" width="6.5703125" style="955" customWidth="1"/>
    <col min="15639" max="15639" width="8.140625" style="955" customWidth="1"/>
    <col min="15640" max="15640" width="6.140625" style="955" customWidth="1"/>
    <col min="15641" max="15641" width="6" style="955" customWidth="1"/>
    <col min="15642" max="15642" width="5.85546875" style="955" customWidth="1"/>
    <col min="15643" max="15643" width="8" style="955" customWidth="1"/>
    <col min="15644" max="15644" width="5.7109375" style="955" customWidth="1"/>
    <col min="15645" max="15645" width="6.7109375" style="955" customWidth="1"/>
    <col min="15646" max="15646" width="7.7109375" style="955" customWidth="1"/>
    <col min="15647" max="15647" width="8.5703125" style="955" customWidth="1"/>
    <col min="15648" max="15648" width="6.140625" style="955" customWidth="1"/>
    <col min="15649" max="15649" width="6.28515625" style="955" customWidth="1"/>
    <col min="15650" max="15650" width="5.85546875" style="955" customWidth="1"/>
    <col min="15651" max="15651" width="8.7109375" style="955" customWidth="1"/>
    <col min="15652" max="15652" width="9" style="955" customWidth="1"/>
    <col min="15653" max="15653" width="6.85546875" style="955" customWidth="1"/>
    <col min="15654" max="15654" width="7.7109375" style="955" bestFit="1" customWidth="1"/>
    <col min="15655" max="15655" width="9.140625" style="955"/>
    <col min="15656" max="15656" width="12" style="955" customWidth="1"/>
    <col min="15657" max="15657" width="11.140625" style="955" customWidth="1"/>
    <col min="15658" max="15658" width="17.140625" style="955" customWidth="1"/>
    <col min="15659" max="15659" width="8.5703125" style="955" customWidth="1"/>
    <col min="15660" max="15660" width="7.42578125" style="955" customWidth="1"/>
    <col min="15661" max="15661" width="9.42578125" style="955" customWidth="1"/>
    <col min="15662" max="15664" width="7.85546875" style="955" customWidth="1"/>
    <col min="15665" max="15665" width="13.7109375" style="955" customWidth="1"/>
    <col min="15666" max="15872" width="9.140625" style="955"/>
    <col min="15873" max="15873" width="3.5703125" style="955" bestFit="1" customWidth="1"/>
    <col min="15874" max="15874" width="12.140625" style="955" customWidth="1"/>
    <col min="15875" max="15875" width="37.5703125" style="955" customWidth="1"/>
    <col min="15876" max="15876" width="3.42578125" style="955" bestFit="1" customWidth="1"/>
    <col min="15877" max="15877" width="4.7109375" style="955" customWidth="1"/>
    <col min="15878" max="15878" width="6.42578125" style="955" customWidth="1"/>
    <col min="15879" max="15879" width="5.5703125" style="955" bestFit="1" customWidth="1"/>
    <col min="15880" max="15880" width="6" style="955" customWidth="1"/>
    <col min="15881" max="15881" width="6.140625" style="955" customWidth="1"/>
    <col min="15882" max="15882" width="5.7109375" style="955" customWidth="1"/>
    <col min="15883" max="15883" width="8" style="955" customWidth="1"/>
    <col min="15884" max="15884" width="6.85546875" style="955" customWidth="1"/>
    <col min="15885" max="15885" width="6.7109375" style="955" customWidth="1"/>
    <col min="15886" max="15886" width="5.85546875" style="955" customWidth="1"/>
    <col min="15887" max="15887" width="8.85546875" style="955" customWidth="1"/>
    <col min="15888" max="15888" width="6.5703125" style="955" customWidth="1"/>
    <col min="15889" max="15889" width="6.140625" style="955" customWidth="1"/>
    <col min="15890" max="15890" width="6" style="955" customWidth="1"/>
    <col min="15891" max="15891" width="8.28515625" style="955" customWidth="1"/>
    <col min="15892" max="15892" width="7.7109375" style="955" customWidth="1"/>
    <col min="15893" max="15893" width="5.85546875" style="955" customWidth="1"/>
    <col min="15894" max="15894" width="6.5703125" style="955" customWidth="1"/>
    <col min="15895" max="15895" width="8.140625" style="955" customWidth="1"/>
    <col min="15896" max="15896" width="6.140625" style="955" customWidth="1"/>
    <col min="15897" max="15897" width="6" style="955" customWidth="1"/>
    <col min="15898" max="15898" width="5.85546875" style="955" customWidth="1"/>
    <col min="15899" max="15899" width="8" style="955" customWidth="1"/>
    <col min="15900" max="15900" width="5.7109375" style="955" customWidth="1"/>
    <col min="15901" max="15901" width="6.7109375" style="955" customWidth="1"/>
    <col min="15902" max="15902" width="7.7109375" style="955" customWidth="1"/>
    <col min="15903" max="15903" width="8.5703125" style="955" customWidth="1"/>
    <col min="15904" max="15904" width="6.140625" style="955" customWidth="1"/>
    <col min="15905" max="15905" width="6.28515625" style="955" customWidth="1"/>
    <col min="15906" max="15906" width="5.85546875" style="955" customWidth="1"/>
    <col min="15907" max="15907" width="8.7109375" style="955" customWidth="1"/>
    <col min="15908" max="15908" width="9" style="955" customWidth="1"/>
    <col min="15909" max="15909" width="6.85546875" style="955" customWidth="1"/>
    <col min="15910" max="15910" width="7.7109375" style="955" bestFit="1" customWidth="1"/>
    <col min="15911" max="15911" width="9.140625" style="955"/>
    <col min="15912" max="15912" width="12" style="955" customWidth="1"/>
    <col min="15913" max="15913" width="11.140625" style="955" customWidth="1"/>
    <col min="15914" max="15914" width="17.140625" style="955" customWidth="1"/>
    <col min="15915" max="15915" width="8.5703125" style="955" customWidth="1"/>
    <col min="15916" max="15916" width="7.42578125" style="955" customWidth="1"/>
    <col min="15917" max="15917" width="9.42578125" style="955" customWidth="1"/>
    <col min="15918" max="15920" width="7.85546875" style="955" customWidth="1"/>
    <col min="15921" max="15921" width="13.7109375" style="955" customWidth="1"/>
    <col min="15922" max="16128" width="9.140625" style="955"/>
    <col min="16129" max="16129" width="3.5703125" style="955" bestFit="1" customWidth="1"/>
    <col min="16130" max="16130" width="12.140625" style="955" customWidth="1"/>
    <col min="16131" max="16131" width="37.5703125" style="955" customWidth="1"/>
    <col min="16132" max="16132" width="3.42578125" style="955" bestFit="1" customWidth="1"/>
    <col min="16133" max="16133" width="4.7109375" style="955" customWidth="1"/>
    <col min="16134" max="16134" width="6.42578125" style="955" customWidth="1"/>
    <col min="16135" max="16135" width="5.5703125" style="955" bestFit="1" customWidth="1"/>
    <col min="16136" max="16136" width="6" style="955" customWidth="1"/>
    <col min="16137" max="16137" width="6.140625" style="955" customWidth="1"/>
    <col min="16138" max="16138" width="5.7109375" style="955" customWidth="1"/>
    <col min="16139" max="16139" width="8" style="955" customWidth="1"/>
    <col min="16140" max="16140" width="6.85546875" style="955" customWidth="1"/>
    <col min="16141" max="16141" width="6.7109375" style="955" customWidth="1"/>
    <col min="16142" max="16142" width="5.85546875" style="955" customWidth="1"/>
    <col min="16143" max="16143" width="8.85546875" style="955" customWidth="1"/>
    <col min="16144" max="16144" width="6.5703125" style="955" customWidth="1"/>
    <col min="16145" max="16145" width="6.140625" style="955" customWidth="1"/>
    <col min="16146" max="16146" width="6" style="955" customWidth="1"/>
    <col min="16147" max="16147" width="8.28515625" style="955" customWidth="1"/>
    <col min="16148" max="16148" width="7.7109375" style="955" customWidth="1"/>
    <col min="16149" max="16149" width="5.85546875" style="955" customWidth="1"/>
    <col min="16150" max="16150" width="6.5703125" style="955" customWidth="1"/>
    <col min="16151" max="16151" width="8.140625" style="955" customWidth="1"/>
    <col min="16152" max="16152" width="6.140625" style="955" customWidth="1"/>
    <col min="16153" max="16153" width="6" style="955" customWidth="1"/>
    <col min="16154" max="16154" width="5.85546875" style="955" customWidth="1"/>
    <col min="16155" max="16155" width="8" style="955" customWidth="1"/>
    <col min="16156" max="16156" width="5.7109375" style="955" customWidth="1"/>
    <col min="16157" max="16157" width="6.7109375" style="955" customWidth="1"/>
    <col min="16158" max="16158" width="7.7109375" style="955" customWidth="1"/>
    <col min="16159" max="16159" width="8.5703125" style="955" customWidth="1"/>
    <col min="16160" max="16160" width="6.140625" style="955" customWidth="1"/>
    <col min="16161" max="16161" width="6.28515625" style="955" customWidth="1"/>
    <col min="16162" max="16162" width="5.85546875" style="955" customWidth="1"/>
    <col min="16163" max="16163" width="8.7109375" style="955" customWidth="1"/>
    <col min="16164" max="16164" width="9" style="955" customWidth="1"/>
    <col min="16165" max="16165" width="6.85546875" style="955" customWidth="1"/>
    <col min="16166" max="16166" width="7.7109375" style="955" bestFit="1" customWidth="1"/>
    <col min="16167" max="16167" width="9.140625" style="955"/>
    <col min="16168" max="16168" width="12" style="955" customWidth="1"/>
    <col min="16169" max="16169" width="11.140625" style="955" customWidth="1"/>
    <col min="16170" max="16170" width="17.140625" style="955" customWidth="1"/>
    <col min="16171" max="16171" width="8.5703125" style="955" customWidth="1"/>
    <col min="16172" max="16172" width="7.42578125" style="955" customWidth="1"/>
    <col min="16173" max="16173" width="9.42578125" style="955" customWidth="1"/>
    <col min="16174" max="16176" width="7.85546875" style="955" customWidth="1"/>
    <col min="16177" max="16177" width="13.7109375" style="955" customWidth="1"/>
    <col min="16178" max="16384" width="9.140625" style="955"/>
  </cols>
  <sheetData>
    <row r="1" spans="1:49" s="921" customFormat="1" ht="15.75" x14ac:dyDescent="0.25">
      <c r="A1" s="1676" t="s">
        <v>0</v>
      </c>
      <c r="B1" s="920"/>
      <c r="C1" s="13"/>
      <c r="D1" s="1663" t="s">
        <v>1</v>
      </c>
      <c r="E1" s="1665" t="s">
        <v>2</v>
      </c>
      <c r="F1" s="1665" t="s">
        <v>3</v>
      </c>
      <c r="G1" s="1664" t="s">
        <v>4</v>
      </c>
      <c r="H1" s="984" t="s">
        <v>631</v>
      </c>
      <c r="I1" s="985"/>
      <c r="J1" s="985"/>
      <c r="K1" s="985"/>
      <c r="L1" s="1674" t="s">
        <v>627</v>
      </c>
      <c r="M1" s="1675"/>
      <c r="N1" s="1675"/>
      <c r="O1" s="1675"/>
      <c r="P1" s="1674" t="s">
        <v>632</v>
      </c>
      <c r="Q1" s="1675"/>
      <c r="R1" s="1675"/>
      <c r="S1" s="1793"/>
      <c r="T1" s="1674" t="s">
        <v>633</v>
      </c>
      <c r="U1" s="1675"/>
      <c r="V1" s="1675"/>
      <c r="W1" s="1793"/>
      <c r="X1" s="1674" t="s">
        <v>634</v>
      </c>
      <c r="Y1" s="1675"/>
      <c r="Z1" s="1675"/>
      <c r="AA1" s="1793"/>
      <c r="AB1" s="1674" t="s">
        <v>635</v>
      </c>
      <c r="AC1" s="1675"/>
      <c r="AD1" s="1675"/>
      <c r="AE1" s="1793"/>
      <c r="AF1" s="1674" t="s">
        <v>636</v>
      </c>
      <c r="AG1" s="1675"/>
      <c r="AH1" s="1675"/>
      <c r="AI1" s="1793"/>
      <c r="AJ1" s="14" t="s">
        <v>7</v>
      </c>
      <c r="AK1" s="15"/>
      <c r="AL1" s="15"/>
      <c r="AM1" s="15"/>
      <c r="AN1" s="15"/>
      <c r="AO1" s="16"/>
      <c r="AP1" s="1663" t="s">
        <v>8</v>
      </c>
      <c r="AQ1" s="1664" t="s">
        <v>9</v>
      </c>
      <c r="AR1" s="17" t="s">
        <v>10</v>
      </c>
      <c r="AS1" s="18"/>
      <c r="AT1" s="17" t="s">
        <v>11</v>
      </c>
      <c r="AU1" s="19"/>
      <c r="AV1" s="1666" t="s">
        <v>12</v>
      </c>
      <c r="AW1" s="1668" t="s">
        <v>13</v>
      </c>
    </row>
    <row r="2" spans="1:49" s="921" customFormat="1" ht="15.75" x14ac:dyDescent="0.25">
      <c r="A2" s="1676"/>
      <c r="B2" s="922"/>
      <c r="C2" s="20"/>
      <c r="D2" s="1663"/>
      <c r="E2" s="1665"/>
      <c r="F2" s="1665"/>
      <c r="G2" s="1664"/>
      <c r="H2" s="923"/>
      <c r="I2" s="924"/>
      <c r="J2" s="924"/>
      <c r="K2" s="924"/>
      <c r="L2" s="923"/>
      <c r="M2" s="924"/>
      <c r="N2" s="924"/>
      <c r="O2" s="924"/>
      <c r="P2" s="923"/>
      <c r="Q2" s="924"/>
      <c r="R2" s="924"/>
      <c r="S2" s="986"/>
      <c r="T2" s="923"/>
      <c r="U2" s="924"/>
      <c r="V2" s="924"/>
      <c r="W2" s="986"/>
      <c r="X2" s="924"/>
      <c r="Y2" s="924"/>
      <c r="Z2" s="924"/>
      <c r="AA2" s="924"/>
      <c r="AB2" s="924"/>
      <c r="AC2" s="924"/>
      <c r="AD2" s="924"/>
      <c r="AE2" s="924"/>
      <c r="AF2" s="923"/>
      <c r="AG2" s="924"/>
      <c r="AH2" s="924"/>
      <c r="AI2" s="986"/>
      <c r="AJ2" s="21"/>
      <c r="AK2" s="22"/>
      <c r="AL2" s="22"/>
      <c r="AM2" s="22"/>
      <c r="AN2" s="23"/>
      <c r="AO2" s="24"/>
      <c r="AP2" s="1663"/>
      <c r="AQ2" s="1664"/>
      <c r="AR2" s="25" t="s">
        <v>14</v>
      </c>
      <c r="AS2" s="26"/>
      <c r="AT2" s="25" t="s">
        <v>15</v>
      </c>
      <c r="AU2" s="27"/>
      <c r="AV2" s="1666"/>
      <c r="AW2" s="1668"/>
    </row>
    <row r="3" spans="1:49" s="921" customFormat="1" ht="15.75" x14ac:dyDescent="0.25">
      <c r="A3" s="1676"/>
      <c r="B3" s="925"/>
      <c r="C3" s="20"/>
      <c r="D3" s="1663"/>
      <c r="E3" s="1665"/>
      <c r="F3" s="1665"/>
      <c r="G3" s="1664"/>
      <c r="H3" s="28" t="s">
        <v>14</v>
      </c>
      <c r="I3" s="29"/>
      <c r="J3" s="29"/>
      <c r="K3" s="30"/>
      <c r="L3" s="28" t="s">
        <v>14</v>
      </c>
      <c r="M3" s="29"/>
      <c r="N3" s="29"/>
      <c r="O3" s="30"/>
      <c r="P3" s="28" t="s">
        <v>14</v>
      </c>
      <c r="Q3" s="29"/>
      <c r="R3" s="29"/>
      <c r="S3" s="30"/>
      <c r="T3" s="28" t="s">
        <v>14</v>
      </c>
      <c r="U3" s="29"/>
      <c r="V3" s="29"/>
      <c r="W3" s="30"/>
      <c r="X3" s="28" t="s">
        <v>14</v>
      </c>
      <c r="Y3" s="29"/>
      <c r="Z3" s="29"/>
      <c r="AA3" s="30"/>
      <c r="AB3" s="28" t="s">
        <v>14</v>
      </c>
      <c r="AC3" s="29"/>
      <c r="AD3" s="29"/>
      <c r="AE3" s="30"/>
      <c r="AF3" s="28" t="s">
        <v>14</v>
      </c>
      <c r="AG3" s="29"/>
      <c r="AH3" s="29"/>
      <c r="AI3" s="30"/>
      <c r="AJ3" s="28" t="s">
        <v>14</v>
      </c>
      <c r="AK3" s="29"/>
      <c r="AL3" s="29"/>
      <c r="AM3" s="29"/>
      <c r="AN3" s="926"/>
      <c r="AO3" s="927"/>
      <c r="AP3" s="1663"/>
      <c r="AQ3" s="1665"/>
      <c r="AR3" s="1669" t="s">
        <v>16</v>
      </c>
      <c r="AS3" s="1672" t="s">
        <v>17</v>
      </c>
      <c r="AT3" s="1673" t="s">
        <v>18</v>
      </c>
      <c r="AU3" s="1669" t="s">
        <v>19</v>
      </c>
      <c r="AV3" s="1667"/>
      <c r="AW3" s="1668"/>
    </row>
    <row r="4" spans="1:49" s="921" customFormat="1" ht="47.25" x14ac:dyDescent="0.25">
      <c r="A4" s="1676"/>
      <c r="B4" s="925" t="s">
        <v>628</v>
      </c>
      <c r="C4" s="20" t="s">
        <v>305</v>
      </c>
      <c r="D4" s="1663"/>
      <c r="E4" s="1665"/>
      <c r="F4" s="1665"/>
      <c r="G4" s="1664"/>
      <c r="H4" s="28" t="s">
        <v>20</v>
      </c>
      <c r="I4" s="29"/>
      <c r="J4" s="29"/>
      <c r="K4" s="30"/>
      <c r="L4" s="28" t="s">
        <v>20</v>
      </c>
      <c r="M4" s="29"/>
      <c r="N4" s="29"/>
      <c r="O4" s="30"/>
      <c r="P4" s="28" t="s">
        <v>20</v>
      </c>
      <c r="Q4" s="29"/>
      <c r="R4" s="29"/>
      <c r="S4" s="30"/>
      <c r="T4" s="28" t="s">
        <v>20</v>
      </c>
      <c r="U4" s="29"/>
      <c r="V4" s="29"/>
      <c r="W4" s="30"/>
      <c r="X4" s="28" t="s">
        <v>20</v>
      </c>
      <c r="Y4" s="29"/>
      <c r="Z4" s="29"/>
      <c r="AA4" s="30"/>
      <c r="AB4" s="28" t="s">
        <v>20</v>
      </c>
      <c r="AC4" s="29"/>
      <c r="AD4" s="29"/>
      <c r="AE4" s="30"/>
      <c r="AF4" s="28" t="s">
        <v>20</v>
      </c>
      <c r="AG4" s="29"/>
      <c r="AH4" s="29"/>
      <c r="AI4" s="30"/>
      <c r="AJ4" s="28" t="s">
        <v>20</v>
      </c>
      <c r="AK4" s="29"/>
      <c r="AL4" s="29"/>
      <c r="AM4" s="29"/>
      <c r="AN4" s="928" t="s">
        <v>21</v>
      </c>
      <c r="AO4" s="929" t="s">
        <v>22</v>
      </c>
      <c r="AP4" s="1663"/>
      <c r="AQ4" s="1665"/>
      <c r="AR4" s="1670"/>
      <c r="AS4" s="1670"/>
      <c r="AT4" s="1670"/>
      <c r="AU4" s="1670"/>
      <c r="AV4" s="1667"/>
      <c r="AW4" s="1668"/>
    </row>
    <row r="5" spans="1:49" s="921" customFormat="1" ht="15.75" x14ac:dyDescent="0.25">
      <c r="A5" s="1676"/>
      <c r="B5" s="925"/>
      <c r="C5" s="20"/>
      <c r="D5" s="1663"/>
      <c r="E5" s="1665"/>
      <c r="F5" s="1665"/>
      <c r="G5" s="1664"/>
      <c r="H5" s="31"/>
      <c r="I5" s="32"/>
      <c r="J5" s="33"/>
      <c r="K5" s="32"/>
      <c r="L5" s="31"/>
      <c r="M5" s="32"/>
      <c r="N5" s="33"/>
      <c r="O5" s="32"/>
      <c r="P5" s="31"/>
      <c r="Q5" s="32"/>
      <c r="R5" s="33"/>
      <c r="S5" s="32"/>
      <c r="T5" s="31"/>
      <c r="U5" s="32"/>
      <c r="V5" s="33"/>
      <c r="W5" s="32"/>
      <c r="X5" s="31"/>
      <c r="Y5" s="31"/>
      <c r="Z5" s="31"/>
      <c r="AA5" s="31"/>
      <c r="AB5" s="31"/>
      <c r="AC5" s="31"/>
      <c r="AD5" s="31"/>
      <c r="AE5" s="31"/>
      <c r="AF5" s="31"/>
      <c r="AG5" s="32"/>
      <c r="AH5" s="33"/>
      <c r="AI5" s="32"/>
      <c r="AJ5" s="31"/>
      <c r="AK5" s="32"/>
      <c r="AL5" s="33"/>
      <c r="AM5" s="31"/>
      <c r="AN5" s="928" t="s">
        <v>23</v>
      </c>
      <c r="AO5" s="929" t="s">
        <v>23</v>
      </c>
      <c r="AP5" s="1663"/>
      <c r="AQ5" s="1665"/>
      <c r="AR5" s="1670"/>
      <c r="AS5" s="1670"/>
      <c r="AT5" s="1670"/>
      <c r="AU5" s="1670"/>
      <c r="AV5" s="1667"/>
      <c r="AW5" s="1668"/>
    </row>
    <row r="6" spans="1:49" s="921" customFormat="1" ht="23.25" customHeight="1" x14ac:dyDescent="0.25">
      <c r="A6" s="1676"/>
      <c r="B6" s="925"/>
      <c r="C6" s="20"/>
      <c r="D6" s="1663"/>
      <c r="E6" s="1665"/>
      <c r="F6" s="1665"/>
      <c r="G6" s="1664"/>
      <c r="H6" s="34" t="s">
        <v>24</v>
      </c>
      <c r="I6" s="35" t="s">
        <v>25</v>
      </c>
      <c r="J6" s="36" t="s">
        <v>26</v>
      </c>
      <c r="K6" s="35" t="s">
        <v>27</v>
      </c>
      <c r="L6" s="34" t="s">
        <v>24</v>
      </c>
      <c r="M6" s="35" t="s">
        <v>25</v>
      </c>
      <c r="N6" s="36" t="s">
        <v>26</v>
      </c>
      <c r="O6" s="35" t="s">
        <v>27</v>
      </c>
      <c r="P6" s="34" t="s">
        <v>24</v>
      </c>
      <c r="Q6" s="35" t="s">
        <v>25</v>
      </c>
      <c r="R6" s="36" t="s">
        <v>26</v>
      </c>
      <c r="S6" s="35" t="s">
        <v>27</v>
      </c>
      <c r="T6" s="34" t="s">
        <v>24</v>
      </c>
      <c r="U6" s="35" t="s">
        <v>25</v>
      </c>
      <c r="V6" s="36" t="s">
        <v>26</v>
      </c>
      <c r="W6" s="35" t="s">
        <v>27</v>
      </c>
      <c r="X6" s="34" t="s">
        <v>24</v>
      </c>
      <c r="Y6" s="35" t="s">
        <v>25</v>
      </c>
      <c r="Z6" s="36" t="s">
        <v>26</v>
      </c>
      <c r="AA6" s="35" t="s">
        <v>27</v>
      </c>
      <c r="AB6" s="34" t="s">
        <v>24</v>
      </c>
      <c r="AC6" s="35" t="s">
        <v>25</v>
      </c>
      <c r="AD6" s="36" t="s">
        <v>26</v>
      </c>
      <c r="AE6" s="35" t="s">
        <v>27</v>
      </c>
      <c r="AF6" s="34" t="s">
        <v>24</v>
      </c>
      <c r="AG6" s="35" t="s">
        <v>25</v>
      </c>
      <c r="AH6" s="36" t="s">
        <v>26</v>
      </c>
      <c r="AI6" s="35" t="s">
        <v>27</v>
      </c>
      <c r="AJ6" s="34" t="s">
        <v>24</v>
      </c>
      <c r="AK6" s="35" t="s">
        <v>25</v>
      </c>
      <c r="AL6" s="36" t="s">
        <v>26</v>
      </c>
      <c r="AM6" s="34" t="s">
        <v>27</v>
      </c>
      <c r="AN6" s="928" t="s">
        <v>28</v>
      </c>
      <c r="AO6" s="929" t="s">
        <v>28</v>
      </c>
      <c r="AP6" s="1663"/>
      <c r="AQ6" s="1665"/>
      <c r="AR6" s="1670"/>
      <c r="AS6" s="1670"/>
      <c r="AT6" s="1670"/>
      <c r="AU6" s="1670"/>
      <c r="AV6" s="1667"/>
      <c r="AW6" s="1668"/>
    </row>
    <row r="7" spans="1:49" s="921" customFormat="1" ht="15.75" x14ac:dyDescent="0.25">
      <c r="A7" s="1676"/>
      <c r="B7" s="930"/>
      <c r="C7" s="37"/>
      <c r="D7" s="1663"/>
      <c r="E7" s="1665"/>
      <c r="F7" s="1665"/>
      <c r="G7" s="1664"/>
      <c r="H7" s="38"/>
      <c r="I7" s="39"/>
      <c r="J7" s="40"/>
      <c r="K7" s="39"/>
      <c r="L7" s="38"/>
      <c r="M7" s="39"/>
      <c r="N7" s="40"/>
      <c r="O7" s="39"/>
      <c r="P7" s="38"/>
      <c r="Q7" s="39"/>
      <c r="R7" s="40"/>
      <c r="S7" s="39"/>
      <c r="T7" s="38"/>
      <c r="U7" s="39"/>
      <c r="V7" s="40"/>
      <c r="W7" s="39"/>
      <c r="X7" s="38"/>
      <c r="Y7" s="38"/>
      <c r="Z7" s="38"/>
      <c r="AA7" s="38"/>
      <c r="AB7" s="38"/>
      <c r="AC7" s="38"/>
      <c r="AD7" s="38"/>
      <c r="AE7" s="38"/>
      <c r="AF7" s="38"/>
      <c r="AG7" s="39"/>
      <c r="AH7" s="40"/>
      <c r="AI7" s="39"/>
      <c r="AJ7" s="38"/>
      <c r="AK7" s="39"/>
      <c r="AL7" s="40"/>
      <c r="AM7" s="38"/>
      <c r="AN7" s="931"/>
      <c r="AO7" s="932"/>
      <c r="AP7" s="1663"/>
      <c r="AQ7" s="1665"/>
      <c r="AR7" s="1671"/>
      <c r="AS7" s="1671"/>
      <c r="AT7" s="1671"/>
      <c r="AU7" s="1671"/>
      <c r="AV7" s="1667"/>
      <c r="AW7" s="1668"/>
    </row>
    <row r="8" spans="1:49" s="921" customFormat="1" ht="15.75" x14ac:dyDescent="0.25">
      <c r="A8" s="956">
        <v>1</v>
      </c>
      <c r="B8" s="957">
        <v>2</v>
      </c>
      <c r="C8" s="958">
        <v>3</v>
      </c>
      <c r="D8" s="959">
        <v>4</v>
      </c>
      <c r="E8" s="960">
        <v>5</v>
      </c>
      <c r="F8" s="960">
        <v>6</v>
      </c>
      <c r="G8" s="956">
        <v>7</v>
      </c>
      <c r="H8" s="960">
        <v>8</v>
      </c>
      <c r="I8" s="956">
        <v>9</v>
      </c>
      <c r="J8" s="960">
        <v>10</v>
      </c>
      <c r="K8" s="956">
        <v>11</v>
      </c>
      <c r="L8" s="960">
        <v>12</v>
      </c>
      <c r="M8" s="956">
        <v>13</v>
      </c>
      <c r="N8" s="960">
        <v>14</v>
      </c>
      <c r="O8" s="956">
        <v>15</v>
      </c>
      <c r="P8" s="960">
        <v>16</v>
      </c>
      <c r="Q8" s="956">
        <v>17</v>
      </c>
      <c r="R8" s="960">
        <v>18</v>
      </c>
      <c r="S8" s="956">
        <v>19</v>
      </c>
      <c r="T8" s="960">
        <v>20</v>
      </c>
      <c r="U8" s="956">
        <v>21</v>
      </c>
      <c r="V8" s="960">
        <v>22</v>
      </c>
      <c r="W8" s="956">
        <v>23</v>
      </c>
      <c r="X8" s="960">
        <v>24</v>
      </c>
      <c r="Y8" s="960">
        <v>25</v>
      </c>
      <c r="Z8" s="960">
        <v>26</v>
      </c>
      <c r="AA8" s="960">
        <v>27</v>
      </c>
      <c r="AB8" s="960">
        <v>28</v>
      </c>
      <c r="AC8" s="960">
        <v>29</v>
      </c>
      <c r="AD8" s="956">
        <v>30</v>
      </c>
      <c r="AE8" s="960">
        <v>31</v>
      </c>
      <c r="AF8" s="956">
        <v>32</v>
      </c>
      <c r="AG8" s="956">
        <v>33</v>
      </c>
      <c r="AH8" s="960">
        <v>34</v>
      </c>
      <c r="AI8" s="956">
        <v>35</v>
      </c>
      <c r="AJ8" s="956">
        <v>36</v>
      </c>
      <c r="AK8" s="960">
        <v>37</v>
      </c>
      <c r="AL8" s="956">
        <v>38</v>
      </c>
      <c r="AM8" s="960">
        <v>39</v>
      </c>
      <c r="AN8" s="960">
        <v>40</v>
      </c>
      <c r="AO8" s="960">
        <v>41</v>
      </c>
      <c r="AP8" s="960">
        <v>42</v>
      </c>
      <c r="AQ8" s="960">
        <v>43</v>
      </c>
      <c r="AR8" s="960">
        <v>44</v>
      </c>
      <c r="AS8" s="960">
        <v>45</v>
      </c>
      <c r="AT8" s="960">
        <v>46</v>
      </c>
      <c r="AU8" s="960">
        <v>47</v>
      </c>
      <c r="AV8" s="960">
        <v>48</v>
      </c>
      <c r="AW8" s="960">
        <v>49</v>
      </c>
    </row>
    <row r="9" spans="1:49" s="940" customFormat="1" ht="15" customHeight="1" x14ac:dyDescent="0.25">
      <c r="A9" s="933"/>
      <c r="B9" s="934"/>
      <c r="C9" s="941" t="s">
        <v>307</v>
      </c>
      <c r="D9" s="934"/>
      <c r="E9" s="934"/>
      <c r="F9" s="934"/>
      <c r="G9" s="934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35"/>
      <c r="AH9" s="935"/>
      <c r="AI9" s="935"/>
      <c r="AJ9" s="935"/>
      <c r="AK9" s="935"/>
      <c r="AL9" s="935"/>
      <c r="AM9" s="936"/>
      <c r="AN9" s="937"/>
      <c r="AO9" s="938"/>
      <c r="AP9" s="934"/>
      <c r="AQ9" s="938"/>
      <c r="AR9" s="938"/>
      <c r="AS9" s="938"/>
      <c r="AT9" s="939"/>
      <c r="AU9" s="938"/>
      <c r="AV9" s="938"/>
      <c r="AW9" s="933"/>
    </row>
    <row r="10" spans="1:49" s="1408" customFormat="1" ht="15" customHeight="1" x14ac:dyDescent="0.25">
      <c r="A10" s="1400"/>
      <c r="B10" s="1401"/>
      <c r="C10" s="1402" t="s">
        <v>34</v>
      </c>
      <c r="D10" s="1401"/>
      <c r="E10" s="1401"/>
      <c r="F10" s="1401"/>
      <c r="G10" s="1401"/>
      <c r="H10" s="1403"/>
      <c r="I10" s="1403"/>
      <c r="J10" s="1403"/>
      <c r="K10" s="1403"/>
      <c r="L10" s="1403"/>
      <c r="M10" s="1403"/>
      <c r="N10" s="1403"/>
      <c r="O10" s="1403"/>
      <c r="P10" s="1403"/>
      <c r="Q10" s="1403"/>
      <c r="R10" s="1403"/>
      <c r="S10" s="1403"/>
      <c r="T10" s="1403"/>
      <c r="U10" s="1403"/>
      <c r="V10" s="1403"/>
      <c r="W10" s="1403"/>
      <c r="X10" s="1403"/>
      <c r="Y10" s="1403"/>
      <c r="Z10" s="1403"/>
      <c r="AA10" s="1403"/>
      <c r="AB10" s="1403"/>
      <c r="AC10" s="1403"/>
      <c r="AD10" s="1403"/>
      <c r="AE10" s="1403"/>
      <c r="AF10" s="1403"/>
      <c r="AG10" s="1403"/>
      <c r="AH10" s="1403"/>
      <c r="AI10" s="1403"/>
      <c r="AJ10" s="1403"/>
      <c r="AK10" s="1403"/>
      <c r="AL10" s="1403"/>
      <c r="AM10" s="1404"/>
      <c r="AN10" s="1405"/>
      <c r="AO10" s="1406"/>
      <c r="AP10" s="1401"/>
      <c r="AQ10" s="1406"/>
      <c r="AR10" s="1406"/>
      <c r="AS10" s="1406"/>
      <c r="AT10" s="1407"/>
      <c r="AU10" s="1406"/>
      <c r="AV10" s="1406"/>
      <c r="AW10" s="1400"/>
    </row>
    <row r="11" spans="1:49" s="940" customFormat="1" ht="15" customHeight="1" x14ac:dyDescent="0.25">
      <c r="A11" s="944"/>
      <c r="B11" s="944"/>
      <c r="C11" s="943" t="s">
        <v>854</v>
      </c>
      <c r="D11" s="933"/>
      <c r="E11" s="944"/>
      <c r="F11" s="944"/>
      <c r="G11" s="944"/>
      <c r="H11" s="947"/>
      <c r="I11" s="947"/>
      <c r="J11" s="947"/>
      <c r="K11" s="947"/>
      <c r="L11" s="947"/>
      <c r="M11" s="947"/>
      <c r="N11" s="947"/>
      <c r="O11" s="947"/>
      <c r="P11" s="947"/>
      <c r="Q11" s="947"/>
      <c r="R11" s="947"/>
      <c r="S11" s="947"/>
      <c r="T11" s="947"/>
      <c r="U11" s="947"/>
      <c r="V11" s="947"/>
      <c r="W11" s="947"/>
      <c r="X11" s="947"/>
      <c r="Y11" s="947"/>
      <c r="Z11" s="947"/>
      <c r="AA11" s="947"/>
      <c r="AB11" s="947"/>
      <c r="AC11" s="947"/>
      <c r="AD11" s="947"/>
      <c r="AE11" s="947"/>
      <c r="AF11" s="947"/>
      <c r="AG11" s="947"/>
      <c r="AH11" s="947"/>
      <c r="AI11" s="947"/>
      <c r="AJ11" s="947"/>
      <c r="AK11" s="947"/>
      <c r="AL11" s="947"/>
      <c r="AM11" s="947"/>
      <c r="AN11" s="942"/>
      <c r="AO11" s="942"/>
      <c r="AP11" s="944"/>
      <c r="AQ11" s="942"/>
      <c r="AR11" s="942"/>
      <c r="AS11" s="942"/>
      <c r="AT11" s="942"/>
      <c r="AU11" s="942"/>
      <c r="AV11" s="942"/>
      <c r="AW11" s="942"/>
    </row>
    <row r="12" spans="1:49" s="940" customFormat="1" ht="15" customHeight="1" x14ac:dyDescent="0.25">
      <c r="A12" s="987">
        <v>1</v>
      </c>
      <c r="B12" s="934" t="s">
        <v>637</v>
      </c>
      <c r="C12" s="988" t="s">
        <v>638</v>
      </c>
      <c r="D12" s="989" t="s">
        <v>29</v>
      </c>
      <c r="E12" s="990" t="s">
        <v>47</v>
      </c>
      <c r="F12" s="990" t="s">
        <v>47</v>
      </c>
      <c r="G12" s="990" t="s">
        <v>47</v>
      </c>
      <c r="H12" s="991"/>
      <c r="I12" s="991"/>
      <c r="J12" s="991"/>
      <c r="K12" s="991"/>
      <c r="L12" s="947"/>
      <c r="M12" s="947"/>
      <c r="N12" s="992">
        <v>6</v>
      </c>
      <c r="O12" s="947">
        <f t="shared" ref="O12:O48" si="0">SUM(L12:N12)</f>
        <v>6</v>
      </c>
      <c r="P12" s="947"/>
      <c r="Q12" s="947"/>
      <c r="R12" s="947"/>
      <c r="S12" s="947"/>
      <c r="T12" s="947"/>
      <c r="U12" s="947"/>
      <c r="V12" s="947"/>
      <c r="W12" s="947"/>
      <c r="X12" s="947"/>
      <c r="Y12" s="947"/>
      <c r="Z12" s="947"/>
      <c r="AA12" s="947"/>
      <c r="AB12" s="947"/>
      <c r="AC12" s="947"/>
      <c r="AD12" s="947"/>
      <c r="AE12" s="947"/>
      <c r="AF12" s="947"/>
      <c r="AG12" s="947"/>
      <c r="AH12" s="947"/>
      <c r="AI12" s="947"/>
      <c r="AJ12" s="935"/>
      <c r="AK12" s="935"/>
      <c r="AL12" s="935">
        <f>J12+N12+R12+V12+AH12</f>
        <v>6</v>
      </c>
      <c r="AM12" s="935">
        <f>K12+O12+S12+W12+AI12</f>
        <v>6</v>
      </c>
      <c r="AN12" s="993">
        <f t="shared" ref="AN12:AN47" si="1">(AM12*AT12/1000)/AU12</f>
        <v>2.4300000000000003E-3</v>
      </c>
      <c r="AO12" s="993">
        <f t="shared" ref="AO12:AO47" si="2">AM12*AV12/1000</f>
        <v>2.4300000000000003E-3</v>
      </c>
      <c r="AP12" s="944" t="s">
        <v>639</v>
      </c>
      <c r="AQ12" s="942"/>
      <c r="AR12" s="942"/>
      <c r="AS12" s="994">
        <v>6</v>
      </c>
      <c r="AT12" s="942">
        <f>AV12</f>
        <v>0.40500000000000003</v>
      </c>
      <c r="AU12" s="942">
        <v>1</v>
      </c>
      <c r="AV12" s="995">
        <v>0.40500000000000003</v>
      </c>
      <c r="AW12" s="942"/>
    </row>
    <row r="13" spans="1:49" s="940" customFormat="1" ht="15" customHeight="1" x14ac:dyDescent="0.25">
      <c r="A13" s="987">
        <v>2</v>
      </c>
      <c r="B13" s="934" t="s">
        <v>640</v>
      </c>
      <c r="C13" s="988" t="s">
        <v>641</v>
      </c>
      <c r="D13" s="989" t="s">
        <v>29</v>
      </c>
      <c r="E13" s="990" t="s">
        <v>47</v>
      </c>
      <c r="F13" s="990" t="s">
        <v>47</v>
      </c>
      <c r="G13" s="990" t="s">
        <v>47</v>
      </c>
      <c r="H13" s="991"/>
      <c r="I13" s="991"/>
      <c r="J13" s="991"/>
      <c r="K13" s="991"/>
      <c r="L13" s="947"/>
      <c r="M13" s="947"/>
      <c r="N13" s="992">
        <v>3</v>
      </c>
      <c r="O13" s="947">
        <f t="shared" si="0"/>
        <v>3</v>
      </c>
      <c r="P13" s="947"/>
      <c r="Q13" s="947"/>
      <c r="R13" s="947"/>
      <c r="S13" s="947"/>
      <c r="T13" s="947"/>
      <c r="U13" s="947"/>
      <c r="V13" s="947"/>
      <c r="W13" s="947"/>
      <c r="X13" s="947"/>
      <c r="Y13" s="947"/>
      <c r="Z13" s="947"/>
      <c r="AA13" s="947"/>
      <c r="AB13" s="947"/>
      <c r="AC13" s="947"/>
      <c r="AD13" s="947"/>
      <c r="AE13" s="947"/>
      <c r="AF13" s="947"/>
      <c r="AG13" s="947"/>
      <c r="AH13" s="947"/>
      <c r="AI13" s="947"/>
      <c r="AJ13" s="935"/>
      <c r="AK13" s="935"/>
      <c r="AL13" s="935">
        <f t="shared" ref="AL13:AM48" si="3">J13+N13+R13+V13+AH13</f>
        <v>3</v>
      </c>
      <c r="AM13" s="935">
        <f t="shared" si="3"/>
        <v>3</v>
      </c>
      <c r="AN13" s="993">
        <f t="shared" si="1"/>
        <v>1.3980000000000002E-3</v>
      </c>
      <c r="AO13" s="993">
        <f t="shared" si="2"/>
        <v>1.3980000000000002E-3</v>
      </c>
      <c r="AP13" s="944" t="s">
        <v>639</v>
      </c>
      <c r="AQ13" s="942"/>
      <c r="AR13" s="942"/>
      <c r="AS13" s="994">
        <v>3</v>
      </c>
      <c r="AT13" s="942">
        <f t="shared" ref="AT13:AT48" si="4">AV13</f>
        <v>0.46600000000000003</v>
      </c>
      <c r="AU13" s="942">
        <v>1</v>
      </c>
      <c r="AV13" s="995">
        <v>0.46600000000000003</v>
      </c>
      <c r="AW13" s="942"/>
    </row>
    <row r="14" spans="1:49" s="940" customFormat="1" ht="15" customHeight="1" x14ac:dyDescent="0.25">
      <c r="A14" s="987">
        <v>3</v>
      </c>
      <c r="B14" s="934" t="s">
        <v>642</v>
      </c>
      <c r="C14" s="988" t="s">
        <v>643</v>
      </c>
      <c r="D14" s="989" t="s">
        <v>29</v>
      </c>
      <c r="E14" s="990" t="s">
        <v>47</v>
      </c>
      <c r="F14" s="990" t="s">
        <v>47</v>
      </c>
      <c r="G14" s="990" t="s">
        <v>47</v>
      </c>
      <c r="H14" s="991"/>
      <c r="I14" s="991"/>
      <c r="J14" s="991"/>
      <c r="K14" s="991"/>
      <c r="L14" s="947"/>
      <c r="M14" s="947"/>
      <c r="N14" s="992">
        <v>3</v>
      </c>
      <c r="O14" s="947">
        <f t="shared" si="0"/>
        <v>3</v>
      </c>
      <c r="P14" s="947"/>
      <c r="Q14" s="947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47"/>
      <c r="AC14" s="947"/>
      <c r="AD14" s="947"/>
      <c r="AE14" s="947"/>
      <c r="AF14" s="947"/>
      <c r="AG14" s="947"/>
      <c r="AH14" s="947"/>
      <c r="AI14" s="947"/>
      <c r="AJ14" s="935"/>
      <c r="AK14" s="935"/>
      <c r="AL14" s="935">
        <f t="shared" si="3"/>
        <v>3</v>
      </c>
      <c r="AM14" s="935">
        <f t="shared" si="3"/>
        <v>3</v>
      </c>
      <c r="AN14" s="993">
        <f t="shared" si="1"/>
        <v>1.341E-3</v>
      </c>
      <c r="AO14" s="993">
        <f t="shared" si="2"/>
        <v>1.341E-3</v>
      </c>
      <c r="AP14" s="944" t="s">
        <v>639</v>
      </c>
      <c r="AQ14" s="942"/>
      <c r="AR14" s="942"/>
      <c r="AS14" s="994">
        <v>3</v>
      </c>
      <c r="AT14" s="942">
        <f t="shared" si="4"/>
        <v>0.44700000000000001</v>
      </c>
      <c r="AU14" s="942">
        <v>1</v>
      </c>
      <c r="AV14" s="995">
        <v>0.44700000000000001</v>
      </c>
      <c r="AW14" s="942"/>
    </row>
    <row r="15" spans="1:49" s="940" customFormat="1" ht="15" customHeight="1" x14ac:dyDescent="0.25">
      <c r="A15" s="987">
        <v>4</v>
      </c>
      <c r="B15" s="934" t="s">
        <v>644</v>
      </c>
      <c r="C15" s="988" t="s">
        <v>645</v>
      </c>
      <c r="D15" s="989" t="s">
        <v>29</v>
      </c>
      <c r="E15" s="990" t="s">
        <v>47</v>
      </c>
      <c r="F15" s="990" t="s">
        <v>47</v>
      </c>
      <c r="G15" s="990" t="s">
        <v>47</v>
      </c>
      <c r="H15" s="991"/>
      <c r="I15" s="991"/>
      <c r="J15" s="991"/>
      <c r="K15" s="991"/>
      <c r="L15" s="947"/>
      <c r="M15" s="947"/>
      <c r="N15" s="992">
        <v>2</v>
      </c>
      <c r="O15" s="947">
        <f t="shared" si="0"/>
        <v>2</v>
      </c>
      <c r="P15" s="947"/>
      <c r="Q15" s="947"/>
      <c r="R15" s="947"/>
      <c r="S15" s="947"/>
      <c r="T15" s="947"/>
      <c r="U15" s="947"/>
      <c r="V15" s="947"/>
      <c r="W15" s="947"/>
      <c r="X15" s="947"/>
      <c r="Y15" s="947"/>
      <c r="Z15" s="947"/>
      <c r="AA15" s="947"/>
      <c r="AB15" s="947"/>
      <c r="AC15" s="947"/>
      <c r="AD15" s="947"/>
      <c r="AE15" s="947"/>
      <c r="AF15" s="947"/>
      <c r="AG15" s="947"/>
      <c r="AH15" s="947"/>
      <c r="AI15" s="947"/>
      <c r="AJ15" s="935"/>
      <c r="AK15" s="935"/>
      <c r="AL15" s="935">
        <f t="shared" si="3"/>
        <v>2</v>
      </c>
      <c r="AM15" s="935">
        <f t="shared" si="3"/>
        <v>2</v>
      </c>
      <c r="AN15" s="993">
        <f t="shared" si="1"/>
        <v>8.9400000000000005E-4</v>
      </c>
      <c r="AO15" s="993">
        <f t="shared" si="2"/>
        <v>8.9400000000000005E-4</v>
      </c>
      <c r="AP15" s="944" t="s">
        <v>639</v>
      </c>
      <c r="AQ15" s="942"/>
      <c r="AR15" s="942"/>
      <c r="AS15" s="994">
        <v>2</v>
      </c>
      <c r="AT15" s="942">
        <f t="shared" si="4"/>
        <v>0.44700000000000001</v>
      </c>
      <c r="AU15" s="942">
        <v>1</v>
      </c>
      <c r="AV15" s="995">
        <v>0.44700000000000001</v>
      </c>
      <c r="AW15" s="942"/>
    </row>
    <row r="16" spans="1:49" s="940" customFormat="1" ht="15" customHeight="1" x14ac:dyDescent="0.25">
      <c r="A16" s="987">
        <v>5</v>
      </c>
      <c r="B16" s="934" t="s">
        <v>646</v>
      </c>
      <c r="C16" s="988" t="s">
        <v>647</v>
      </c>
      <c r="D16" s="989" t="s">
        <v>29</v>
      </c>
      <c r="E16" s="990" t="s">
        <v>47</v>
      </c>
      <c r="F16" s="990" t="s">
        <v>47</v>
      </c>
      <c r="G16" s="990" t="s">
        <v>47</v>
      </c>
      <c r="H16" s="991"/>
      <c r="I16" s="991"/>
      <c r="J16" s="991"/>
      <c r="K16" s="991"/>
      <c r="L16" s="947"/>
      <c r="M16" s="947"/>
      <c r="N16" s="992">
        <v>7</v>
      </c>
      <c r="O16" s="947">
        <f t="shared" si="0"/>
        <v>7</v>
      </c>
      <c r="P16" s="947"/>
      <c r="Q16" s="947"/>
      <c r="R16" s="947"/>
      <c r="S16" s="947"/>
      <c r="T16" s="947"/>
      <c r="U16" s="947"/>
      <c r="V16" s="947"/>
      <c r="W16" s="947"/>
      <c r="X16" s="947"/>
      <c r="Y16" s="947"/>
      <c r="Z16" s="947"/>
      <c r="AA16" s="947"/>
      <c r="AB16" s="947"/>
      <c r="AC16" s="947"/>
      <c r="AD16" s="947"/>
      <c r="AE16" s="947"/>
      <c r="AF16" s="947"/>
      <c r="AG16" s="947"/>
      <c r="AH16" s="947"/>
      <c r="AI16" s="947"/>
      <c r="AJ16" s="935"/>
      <c r="AK16" s="935"/>
      <c r="AL16" s="935">
        <f t="shared" si="3"/>
        <v>7</v>
      </c>
      <c r="AM16" s="935">
        <f t="shared" si="3"/>
        <v>7</v>
      </c>
      <c r="AN16" s="993">
        <f t="shared" si="1"/>
        <v>3.0099999999999997E-3</v>
      </c>
      <c r="AO16" s="993">
        <f t="shared" si="2"/>
        <v>3.0099999999999997E-3</v>
      </c>
      <c r="AP16" s="944" t="s">
        <v>639</v>
      </c>
      <c r="AQ16" s="942"/>
      <c r="AR16" s="942"/>
      <c r="AS16" s="994">
        <v>7</v>
      </c>
      <c r="AT16" s="942">
        <f t="shared" si="4"/>
        <v>0.43</v>
      </c>
      <c r="AU16" s="942">
        <v>1</v>
      </c>
      <c r="AV16" s="995">
        <v>0.43</v>
      </c>
      <c r="AW16" s="942"/>
    </row>
    <row r="17" spans="1:49" s="940" customFormat="1" ht="15" customHeight="1" x14ac:dyDescent="0.25">
      <c r="A17" s="987">
        <v>6</v>
      </c>
      <c r="B17" s="934" t="s">
        <v>648</v>
      </c>
      <c r="C17" s="988" t="s">
        <v>649</v>
      </c>
      <c r="D17" s="989" t="s">
        <v>29</v>
      </c>
      <c r="E17" s="990" t="s">
        <v>47</v>
      </c>
      <c r="F17" s="990" t="s">
        <v>47</v>
      </c>
      <c r="G17" s="990" t="s">
        <v>47</v>
      </c>
      <c r="H17" s="991"/>
      <c r="I17" s="991"/>
      <c r="J17" s="991"/>
      <c r="K17" s="991"/>
      <c r="L17" s="947"/>
      <c r="M17" s="947"/>
      <c r="N17" s="992">
        <v>1</v>
      </c>
      <c r="O17" s="947">
        <f t="shared" si="0"/>
        <v>1</v>
      </c>
      <c r="P17" s="947"/>
      <c r="Q17" s="947"/>
      <c r="R17" s="947"/>
      <c r="S17" s="947"/>
      <c r="T17" s="947"/>
      <c r="U17" s="947"/>
      <c r="V17" s="947"/>
      <c r="W17" s="947"/>
      <c r="X17" s="947"/>
      <c r="Y17" s="947"/>
      <c r="Z17" s="947"/>
      <c r="AA17" s="947"/>
      <c r="AB17" s="947"/>
      <c r="AC17" s="947"/>
      <c r="AD17" s="947"/>
      <c r="AE17" s="947"/>
      <c r="AF17" s="947"/>
      <c r="AG17" s="947"/>
      <c r="AH17" s="947"/>
      <c r="AI17" s="947"/>
      <c r="AJ17" s="935"/>
      <c r="AK17" s="935"/>
      <c r="AL17" s="935">
        <f t="shared" si="3"/>
        <v>1</v>
      </c>
      <c r="AM17" s="935">
        <f t="shared" si="3"/>
        <v>1</v>
      </c>
      <c r="AN17" s="993">
        <f t="shared" si="1"/>
        <v>5.0000000000000001E-4</v>
      </c>
      <c r="AO17" s="993">
        <f t="shared" si="2"/>
        <v>5.0000000000000001E-4</v>
      </c>
      <c r="AP17" s="944" t="s">
        <v>639</v>
      </c>
      <c r="AQ17" s="942"/>
      <c r="AR17" s="942"/>
      <c r="AS17" s="994">
        <v>1</v>
      </c>
      <c r="AT17" s="942">
        <f t="shared" si="4"/>
        <v>0.5</v>
      </c>
      <c r="AU17" s="942">
        <v>1</v>
      </c>
      <c r="AV17" s="995">
        <v>0.5</v>
      </c>
      <c r="AW17" s="942"/>
    </row>
    <row r="18" spans="1:49" s="940" customFormat="1" ht="15" customHeight="1" x14ac:dyDescent="0.25">
      <c r="A18" s="987">
        <v>7</v>
      </c>
      <c r="B18" s="934" t="s">
        <v>650</v>
      </c>
      <c r="C18" s="988" t="s">
        <v>651</v>
      </c>
      <c r="D18" s="989" t="s">
        <v>29</v>
      </c>
      <c r="E18" s="990" t="s">
        <v>47</v>
      </c>
      <c r="F18" s="990" t="s">
        <v>47</v>
      </c>
      <c r="G18" s="990" t="s">
        <v>47</v>
      </c>
      <c r="H18" s="991"/>
      <c r="I18" s="991"/>
      <c r="J18" s="991"/>
      <c r="K18" s="991"/>
      <c r="L18" s="947"/>
      <c r="M18" s="947"/>
      <c r="N18" s="992">
        <v>3</v>
      </c>
      <c r="O18" s="947">
        <f t="shared" si="0"/>
        <v>3</v>
      </c>
      <c r="P18" s="947"/>
      <c r="Q18" s="947"/>
      <c r="R18" s="947"/>
      <c r="S18" s="947"/>
      <c r="T18" s="947"/>
      <c r="U18" s="947"/>
      <c r="V18" s="947"/>
      <c r="W18" s="947"/>
      <c r="X18" s="947"/>
      <c r="Y18" s="947"/>
      <c r="Z18" s="947"/>
      <c r="AA18" s="947"/>
      <c r="AB18" s="947"/>
      <c r="AC18" s="947"/>
      <c r="AD18" s="947"/>
      <c r="AE18" s="947"/>
      <c r="AF18" s="947"/>
      <c r="AG18" s="947"/>
      <c r="AH18" s="947"/>
      <c r="AI18" s="947"/>
      <c r="AJ18" s="935"/>
      <c r="AK18" s="935"/>
      <c r="AL18" s="935">
        <f t="shared" si="3"/>
        <v>3</v>
      </c>
      <c r="AM18" s="935">
        <f t="shared" si="3"/>
        <v>3</v>
      </c>
      <c r="AN18" s="993">
        <f t="shared" si="1"/>
        <v>2.4509999999999996E-3</v>
      </c>
      <c r="AO18" s="993">
        <f t="shared" si="2"/>
        <v>2.4509999999999996E-3</v>
      </c>
      <c r="AP18" s="944" t="s">
        <v>639</v>
      </c>
      <c r="AQ18" s="942"/>
      <c r="AR18" s="942"/>
      <c r="AS18" s="994">
        <v>3</v>
      </c>
      <c r="AT18" s="942">
        <f t="shared" si="4"/>
        <v>0.81699999999999995</v>
      </c>
      <c r="AU18" s="942">
        <v>1</v>
      </c>
      <c r="AV18" s="995">
        <v>0.81699999999999995</v>
      </c>
      <c r="AW18" s="942"/>
    </row>
    <row r="19" spans="1:49" s="940" customFormat="1" ht="15" customHeight="1" x14ac:dyDescent="0.25">
      <c r="A19" s="987">
        <v>8</v>
      </c>
      <c r="B19" s="934" t="s">
        <v>652</v>
      </c>
      <c r="C19" s="996" t="s">
        <v>653</v>
      </c>
      <c r="D19" s="989" t="s">
        <v>29</v>
      </c>
      <c r="E19" s="997" t="s">
        <v>47</v>
      </c>
      <c r="F19" s="997" t="s">
        <v>47</v>
      </c>
      <c r="G19" s="997" t="s">
        <v>47</v>
      </c>
      <c r="H19" s="998"/>
      <c r="I19" s="998"/>
      <c r="J19" s="998"/>
      <c r="K19" s="998"/>
      <c r="L19" s="947"/>
      <c r="M19" s="947"/>
      <c r="N19" s="998">
        <v>28</v>
      </c>
      <c r="O19" s="947">
        <f t="shared" si="0"/>
        <v>28</v>
      </c>
      <c r="P19" s="947"/>
      <c r="Q19" s="947"/>
      <c r="R19" s="947"/>
      <c r="S19" s="947"/>
      <c r="T19" s="947"/>
      <c r="U19" s="947"/>
      <c r="V19" s="947"/>
      <c r="W19" s="947"/>
      <c r="X19" s="947"/>
      <c r="Y19" s="947"/>
      <c r="Z19" s="947"/>
      <c r="AA19" s="947"/>
      <c r="AB19" s="947"/>
      <c r="AC19" s="947"/>
      <c r="AD19" s="947"/>
      <c r="AE19" s="947"/>
      <c r="AF19" s="947"/>
      <c r="AG19" s="947"/>
      <c r="AH19" s="947"/>
      <c r="AI19" s="947"/>
      <c r="AJ19" s="935"/>
      <c r="AK19" s="935"/>
      <c r="AL19" s="935">
        <f t="shared" si="3"/>
        <v>28</v>
      </c>
      <c r="AM19" s="935">
        <f t="shared" si="3"/>
        <v>28</v>
      </c>
      <c r="AN19" s="993">
        <f t="shared" si="1"/>
        <v>1.4392E-2</v>
      </c>
      <c r="AO19" s="993">
        <f t="shared" si="2"/>
        <v>1.4392E-2</v>
      </c>
      <c r="AP19" s="999" t="s">
        <v>654</v>
      </c>
      <c r="AQ19" s="942"/>
      <c r="AR19" s="942"/>
      <c r="AS19" s="994">
        <v>10</v>
      </c>
      <c r="AT19" s="942">
        <f t="shared" si="4"/>
        <v>0.51400000000000001</v>
      </c>
      <c r="AU19" s="942">
        <v>1</v>
      </c>
      <c r="AV19" s="995">
        <v>0.51400000000000001</v>
      </c>
      <c r="AW19" s="942"/>
    </row>
    <row r="20" spans="1:49" s="940" customFormat="1" ht="15" customHeight="1" x14ac:dyDescent="0.25">
      <c r="A20" s="987">
        <v>9</v>
      </c>
      <c r="B20" s="934" t="s">
        <v>655</v>
      </c>
      <c r="C20" s="988" t="s">
        <v>656</v>
      </c>
      <c r="D20" s="989" t="s">
        <v>29</v>
      </c>
      <c r="E20" s="990" t="s">
        <v>47</v>
      </c>
      <c r="F20" s="990" t="s">
        <v>47</v>
      </c>
      <c r="G20" s="990" t="s">
        <v>47</v>
      </c>
      <c r="H20" s="991"/>
      <c r="I20" s="991"/>
      <c r="J20" s="991"/>
      <c r="K20" s="991"/>
      <c r="L20" s="947"/>
      <c r="M20" s="947"/>
      <c r="N20" s="992">
        <v>39</v>
      </c>
      <c r="O20" s="947">
        <f t="shared" si="0"/>
        <v>39</v>
      </c>
      <c r="P20" s="947"/>
      <c r="Q20" s="947"/>
      <c r="R20" s="947"/>
      <c r="S20" s="947"/>
      <c r="T20" s="947"/>
      <c r="U20" s="947"/>
      <c r="V20" s="947"/>
      <c r="W20" s="947"/>
      <c r="X20" s="947"/>
      <c r="Y20" s="947"/>
      <c r="Z20" s="947"/>
      <c r="AA20" s="947"/>
      <c r="AB20" s="947"/>
      <c r="AC20" s="947"/>
      <c r="AD20" s="947"/>
      <c r="AE20" s="947"/>
      <c r="AF20" s="947"/>
      <c r="AG20" s="947"/>
      <c r="AH20" s="947"/>
      <c r="AI20" s="947"/>
      <c r="AJ20" s="935"/>
      <c r="AK20" s="935"/>
      <c r="AL20" s="935">
        <f t="shared" si="3"/>
        <v>39</v>
      </c>
      <c r="AM20" s="935">
        <f t="shared" si="3"/>
        <v>39</v>
      </c>
      <c r="AN20" s="993">
        <f t="shared" si="1"/>
        <v>2.496E-2</v>
      </c>
      <c r="AO20" s="993">
        <f t="shared" si="2"/>
        <v>2.496E-2</v>
      </c>
      <c r="AP20" s="999" t="s">
        <v>654</v>
      </c>
      <c r="AQ20" s="942"/>
      <c r="AR20" s="942"/>
      <c r="AS20" s="1000">
        <v>39</v>
      </c>
      <c r="AT20" s="942">
        <f t="shared" si="4"/>
        <v>0.64</v>
      </c>
      <c r="AU20" s="942">
        <v>1</v>
      </c>
      <c r="AV20" s="995">
        <v>0.64</v>
      </c>
      <c r="AW20" s="942"/>
    </row>
    <row r="21" spans="1:49" s="940" customFormat="1" ht="15" customHeight="1" x14ac:dyDescent="0.25">
      <c r="A21" s="987">
        <v>10</v>
      </c>
      <c r="B21" s="934" t="s">
        <v>657</v>
      </c>
      <c r="C21" s="988" t="s">
        <v>658</v>
      </c>
      <c r="D21" s="989" t="s">
        <v>29</v>
      </c>
      <c r="E21" s="990" t="s">
        <v>47</v>
      </c>
      <c r="F21" s="990" t="s">
        <v>47</v>
      </c>
      <c r="G21" s="990" t="s">
        <v>47</v>
      </c>
      <c r="H21" s="991"/>
      <c r="I21" s="991"/>
      <c r="J21" s="991"/>
      <c r="K21" s="991"/>
      <c r="L21" s="947"/>
      <c r="M21" s="947"/>
      <c r="N21" s="992">
        <v>42</v>
      </c>
      <c r="O21" s="947">
        <f t="shared" si="0"/>
        <v>42</v>
      </c>
      <c r="P21" s="947"/>
      <c r="Q21" s="947"/>
      <c r="R21" s="947"/>
      <c r="S21" s="947"/>
      <c r="T21" s="947"/>
      <c r="U21" s="947"/>
      <c r="V21" s="947"/>
      <c r="W21" s="947"/>
      <c r="X21" s="947"/>
      <c r="Y21" s="947"/>
      <c r="Z21" s="947"/>
      <c r="AA21" s="947"/>
      <c r="AB21" s="947"/>
      <c r="AC21" s="947"/>
      <c r="AD21" s="947"/>
      <c r="AE21" s="947"/>
      <c r="AF21" s="947"/>
      <c r="AG21" s="947"/>
      <c r="AH21" s="947"/>
      <c r="AI21" s="947"/>
      <c r="AJ21" s="935"/>
      <c r="AK21" s="935"/>
      <c r="AL21" s="935">
        <f t="shared" si="3"/>
        <v>42</v>
      </c>
      <c r="AM21" s="935">
        <f t="shared" si="3"/>
        <v>42</v>
      </c>
      <c r="AN21" s="993">
        <f t="shared" si="1"/>
        <v>2.3100000000000002E-2</v>
      </c>
      <c r="AO21" s="993">
        <f t="shared" si="2"/>
        <v>2.3100000000000002E-2</v>
      </c>
      <c r="AP21" s="999" t="s">
        <v>654</v>
      </c>
      <c r="AQ21" s="942"/>
      <c r="AR21" s="942"/>
      <c r="AS21" s="1000">
        <v>42</v>
      </c>
      <c r="AT21" s="942">
        <f t="shared" si="4"/>
        <v>0.55000000000000004</v>
      </c>
      <c r="AU21" s="942">
        <v>1</v>
      </c>
      <c r="AV21" s="995">
        <v>0.55000000000000004</v>
      </c>
      <c r="AW21" s="942"/>
    </row>
    <row r="22" spans="1:49" s="940" customFormat="1" ht="15" customHeight="1" x14ac:dyDescent="0.25">
      <c r="A22" s="987">
        <v>11</v>
      </c>
      <c r="B22" s="934" t="s">
        <v>659</v>
      </c>
      <c r="C22" s="988" t="s">
        <v>660</v>
      </c>
      <c r="D22" s="989" t="s">
        <v>29</v>
      </c>
      <c r="E22" s="990" t="s">
        <v>47</v>
      </c>
      <c r="F22" s="990" t="s">
        <v>47</v>
      </c>
      <c r="G22" s="990" t="s">
        <v>47</v>
      </c>
      <c r="H22" s="991"/>
      <c r="I22" s="991"/>
      <c r="J22" s="991"/>
      <c r="K22" s="991"/>
      <c r="L22" s="947"/>
      <c r="M22" s="947"/>
      <c r="N22" s="992">
        <v>1</v>
      </c>
      <c r="O22" s="947">
        <f t="shared" si="0"/>
        <v>1</v>
      </c>
      <c r="P22" s="947"/>
      <c r="Q22" s="947"/>
      <c r="R22" s="947"/>
      <c r="S22" s="947"/>
      <c r="T22" s="947"/>
      <c r="U22" s="947"/>
      <c r="V22" s="947"/>
      <c r="W22" s="947"/>
      <c r="X22" s="947"/>
      <c r="Y22" s="947"/>
      <c r="Z22" s="947"/>
      <c r="AA22" s="947"/>
      <c r="AB22" s="947"/>
      <c r="AC22" s="947"/>
      <c r="AD22" s="947"/>
      <c r="AE22" s="947"/>
      <c r="AF22" s="947"/>
      <c r="AG22" s="947"/>
      <c r="AH22" s="947"/>
      <c r="AI22" s="947"/>
      <c r="AJ22" s="935"/>
      <c r="AK22" s="935"/>
      <c r="AL22" s="935">
        <f t="shared" si="3"/>
        <v>1</v>
      </c>
      <c r="AM22" s="935">
        <f t="shared" si="3"/>
        <v>1</v>
      </c>
      <c r="AN22" s="993">
        <f t="shared" si="1"/>
        <v>2.3500000000000001E-3</v>
      </c>
      <c r="AO22" s="993">
        <f t="shared" si="2"/>
        <v>2.3500000000000001E-3</v>
      </c>
      <c r="AP22" s="999" t="s">
        <v>661</v>
      </c>
      <c r="AQ22" s="942"/>
      <c r="AR22" s="942"/>
      <c r="AS22" s="1000">
        <v>1</v>
      </c>
      <c r="AT22" s="942">
        <f t="shared" si="4"/>
        <v>2.35</v>
      </c>
      <c r="AU22" s="942">
        <v>1</v>
      </c>
      <c r="AV22" s="995">
        <v>2.35</v>
      </c>
      <c r="AW22" s="942"/>
    </row>
    <row r="23" spans="1:49" s="940" customFormat="1" ht="15" customHeight="1" x14ac:dyDescent="0.25">
      <c r="A23" s="987">
        <v>12</v>
      </c>
      <c r="B23" s="934" t="s">
        <v>662</v>
      </c>
      <c r="C23" s="988" t="s">
        <v>663</v>
      </c>
      <c r="D23" s="989" t="s">
        <v>29</v>
      </c>
      <c r="E23" s="990" t="s">
        <v>47</v>
      </c>
      <c r="F23" s="990" t="s">
        <v>47</v>
      </c>
      <c r="G23" s="990" t="s">
        <v>47</v>
      </c>
      <c r="H23" s="991"/>
      <c r="I23" s="991"/>
      <c r="J23" s="991"/>
      <c r="K23" s="991"/>
      <c r="L23" s="947"/>
      <c r="M23" s="947"/>
      <c r="N23" s="992">
        <v>4</v>
      </c>
      <c r="O23" s="947">
        <f t="shared" si="0"/>
        <v>4</v>
      </c>
      <c r="P23" s="947"/>
      <c r="Q23" s="947"/>
      <c r="R23" s="947"/>
      <c r="S23" s="947"/>
      <c r="T23" s="947"/>
      <c r="U23" s="947"/>
      <c r="V23" s="947"/>
      <c r="W23" s="947"/>
      <c r="X23" s="947"/>
      <c r="Y23" s="947"/>
      <c r="Z23" s="947"/>
      <c r="AA23" s="947"/>
      <c r="AB23" s="947"/>
      <c r="AC23" s="947"/>
      <c r="AD23" s="947"/>
      <c r="AE23" s="947"/>
      <c r="AF23" s="947"/>
      <c r="AG23" s="947"/>
      <c r="AH23" s="947"/>
      <c r="AI23" s="947"/>
      <c r="AJ23" s="935"/>
      <c r="AK23" s="935"/>
      <c r="AL23" s="935">
        <f t="shared" si="3"/>
        <v>4</v>
      </c>
      <c r="AM23" s="935">
        <f t="shared" si="3"/>
        <v>4</v>
      </c>
      <c r="AN23" s="993">
        <f t="shared" si="1"/>
        <v>3.3760000000000001E-3</v>
      </c>
      <c r="AO23" s="993">
        <f t="shared" si="2"/>
        <v>3.3760000000000001E-3</v>
      </c>
      <c r="AP23" s="999" t="s">
        <v>654</v>
      </c>
      <c r="AQ23" s="942"/>
      <c r="AR23" s="942"/>
      <c r="AS23" s="994">
        <v>4</v>
      </c>
      <c r="AT23" s="942">
        <f t="shared" si="4"/>
        <v>0.84399999999999997</v>
      </c>
      <c r="AU23" s="942">
        <v>1</v>
      </c>
      <c r="AV23" s="995">
        <v>0.84399999999999997</v>
      </c>
      <c r="AW23" s="942"/>
    </row>
    <row r="24" spans="1:49" s="940" customFormat="1" ht="15" customHeight="1" x14ac:dyDescent="0.25">
      <c r="A24" s="987">
        <v>13</v>
      </c>
      <c r="B24" s="934" t="s">
        <v>664</v>
      </c>
      <c r="C24" s="996" t="s">
        <v>665</v>
      </c>
      <c r="D24" s="989" t="s">
        <v>29</v>
      </c>
      <c r="E24" s="997" t="s">
        <v>47</v>
      </c>
      <c r="F24" s="997" t="s">
        <v>47</v>
      </c>
      <c r="G24" s="997" t="s">
        <v>47</v>
      </c>
      <c r="H24" s="998"/>
      <c r="I24" s="998"/>
      <c r="J24" s="998"/>
      <c r="K24" s="998"/>
      <c r="L24" s="947"/>
      <c r="M24" s="947"/>
      <c r="N24" s="998">
        <v>60</v>
      </c>
      <c r="O24" s="947">
        <f t="shared" si="0"/>
        <v>60</v>
      </c>
      <c r="P24" s="947"/>
      <c r="Q24" s="947"/>
      <c r="R24" s="947"/>
      <c r="S24" s="947"/>
      <c r="T24" s="947"/>
      <c r="U24" s="947"/>
      <c r="V24" s="947"/>
      <c r="W24" s="947"/>
      <c r="X24" s="947"/>
      <c r="Y24" s="947"/>
      <c r="Z24" s="947"/>
      <c r="AA24" s="947"/>
      <c r="AB24" s="947"/>
      <c r="AC24" s="947"/>
      <c r="AD24" s="947"/>
      <c r="AE24" s="947"/>
      <c r="AF24" s="947"/>
      <c r="AG24" s="947"/>
      <c r="AH24" s="947"/>
      <c r="AI24" s="947"/>
      <c r="AJ24" s="935"/>
      <c r="AK24" s="935"/>
      <c r="AL24" s="935">
        <f t="shared" si="3"/>
        <v>60</v>
      </c>
      <c r="AM24" s="935">
        <f t="shared" si="3"/>
        <v>60</v>
      </c>
      <c r="AN24" s="993">
        <f t="shared" si="1"/>
        <v>4.2180000000000002E-2</v>
      </c>
      <c r="AO24" s="993">
        <f t="shared" si="2"/>
        <v>4.2180000000000002E-2</v>
      </c>
      <c r="AP24" s="999" t="s">
        <v>654</v>
      </c>
      <c r="AQ24" s="942"/>
      <c r="AR24" s="942"/>
      <c r="AS24" s="994">
        <v>60</v>
      </c>
      <c r="AT24" s="942">
        <f t="shared" si="4"/>
        <v>0.70299999999999996</v>
      </c>
      <c r="AU24" s="942">
        <v>1</v>
      </c>
      <c r="AV24" s="995">
        <v>0.70299999999999996</v>
      </c>
      <c r="AW24" s="942"/>
    </row>
    <row r="25" spans="1:49" s="940" customFormat="1" ht="31.5" x14ac:dyDescent="0.25">
      <c r="A25" s="987">
        <v>14</v>
      </c>
      <c r="B25" s="934" t="s">
        <v>666</v>
      </c>
      <c r="C25" s="1001" t="s">
        <v>667</v>
      </c>
      <c r="D25" s="987" t="s">
        <v>29</v>
      </c>
      <c r="E25" s="1002" t="s">
        <v>47</v>
      </c>
      <c r="F25" s="1002" t="s">
        <v>47</v>
      </c>
      <c r="G25" s="1002" t="s">
        <v>47</v>
      </c>
      <c r="H25" s="1003"/>
      <c r="I25" s="1003"/>
      <c r="J25" s="1003"/>
      <c r="K25" s="1003"/>
      <c r="L25" s="935"/>
      <c r="M25" s="935"/>
      <c r="N25" s="1004">
        <v>7</v>
      </c>
      <c r="O25" s="947">
        <f t="shared" si="0"/>
        <v>7</v>
      </c>
      <c r="P25" s="935"/>
      <c r="Q25" s="935"/>
      <c r="R25" s="935"/>
      <c r="S25" s="935"/>
      <c r="T25" s="935"/>
      <c r="U25" s="935"/>
      <c r="V25" s="935"/>
      <c r="W25" s="935"/>
      <c r="X25" s="935"/>
      <c r="Y25" s="935"/>
      <c r="Z25" s="935"/>
      <c r="AA25" s="935"/>
      <c r="AB25" s="935"/>
      <c r="AC25" s="935"/>
      <c r="AD25" s="935"/>
      <c r="AE25" s="935"/>
      <c r="AF25" s="935"/>
      <c r="AG25" s="935"/>
      <c r="AH25" s="935"/>
      <c r="AI25" s="935"/>
      <c r="AJ25" s="935"/>
      <c r="AK25" s="935"/>
      <c r="AL25" s="935">
        <f t="shared" si="3"/>
        <v>7</v>
      </c>
      <c r="AM25" s="935">
        <f t="shared" si="3"/>
        <v>7</v>
      </c>
      <c r="AN25" s="993">
        <f t="shared" si="1"/>
        <v>4.9209999999999992E-3</v>
      </c>
      <c r="AO25" s="993">
        <f t="shared" si="2"/>
        <v>4.9209999999999992E-3</v>
      </c>
      <c r="AP25" s="999" t="s">
        <v>654</v>
      </c>
      <c r="AQ25" s="933"/>
      <c r="AR25" s="933"/>
      <c r="AS25" s="987">
        <v>7</v>
      </c>
      <c r="AT25" s="942">
        <f t="shared" si="4"/>
        <v>0.70299999999999996</v>
      </c>
      <c r="AU25" s="942">
        <v>1</v>
      </c>
      <c r="AV25" s="995">
        <v>0.70299999999999996</v>
      </c>
      <c r="AW25" s="933"/>
    </row>
    <row r="26" spans="1:49" s="940" customFormat="1" ht="15" customHeight="1" x14ac:dyDescent="0.25">
      <c r="A26" s="987">
        <v>15</v>
      </c>
      <c r="B26" s="934" t="s">
        <v>668</v>
      </c>
      <c r="C26" s="996" t="s">
        <v>669</v>
      </c>
      <c r="D26" s="989" t="s">
        <v>29</v>
      </c>
      <c r="E26" s="997" t="s">
        <v>475</v>
      </c>
      <c r="F26" s="997" t="s">
        <v>322</v>
      </c>
      <c r="G26" s="997" t="s">
        <v>191</v>
      </c>
      <c r="H26" s="998"/>
      <c r="I26" s="998"/>
      <c r="J26" s="998"/>
      <c r="K26" s="998"/>
      <c r="L26" s="947"/>
      <c r="M26" s="947"/>
      <c r="N26" s="998">
        <v>8</v>
      </c>
      <c r="O26" s="947">
        <f t="shared" si="0"/>
        <v>8</v>
      </c>
      <c r="P26" s="947"/>
      <c r="Q26" s="947"/>
      <c r="R26" s="947"/>
      <c r="S26" s="947"/>
      <c r="T26" s="947"/>
      <c r="U26" s="947"/>
      <c r="V26" s="947"/>
      <c r="W26" s="947"/>
      <c r="X26" s="947"/>
      <c r="Y26" s="947"/>
      <c r="Z26" s="947"/>
      <c r="AA26" s="947"/>
      <c r="AB26" s="947"/>
      <c r="AC26" s="947"/>
      <c r="AD26" s="947"/>
      <c r="AE26" s="947"/>
      <c r="AF26" s="947"/>
      <c r="AG26" s="947"/>
      <c r="AH26" s="947"/>
      <c r="AI26" s="947"/>
      <c r="AJ26" s="935"/>
      <c r="AK26" s="935"/>
      <c r="AL26" s="935">
        <f t="shared" si="3"/>
        <v>8</v>
      </c>
      <c r="AM26" s="935">
        <f t="shared" si="3"/>
        <v>8</v>
      </c>
      <c r="AN26" s="993">
        <f t="shared" si="1"/>
        <v>1.472E-3</v>
      </c>
      <c r="AO26" s="993">
        <f t="shared" si="2"/>
        <v>1.472E-3</v>
      </c>
      <c r="AP26" s="999" t="s">
        <v>670</v>
      </c>
      <c r="AQ26" s="942"/>
      <c r="AR26" s="942"/>
      <c r="AS26" s="994">
        <v>8</v>
      </c>
      <c r="AT26" s="942">
        <f t="shared" si="4"/>
        <v>0.184</v>
      </c>
      <c r="AU26" s="942">
        <v>1</v>
      </c>
      <c r="AV26" s="995">
        <v>0.184</v>
      </c>
      <c r="AW26" s="942"/>
    </row>
    <row r="27" spans="1:49" s="940" customFormat="1" ht="15" customHeight="1" x14ac:dyDescent="0.25">
      <c r="A27" s="987">
        <v>16</v>
      </c>
      <c r="B27" s="934" t="s">
        <v>671</v>
      </c>
      <c r="C27" s="988" t="s">
        <v>672</v>
      </c>
      <c r="D27" s="989" t="s">
        <v>29</v>
      </c>
      <c r="E27" s="990" t="s">
        <v>47</v>
      </c>
      <c r="F27" s="990" t="s">
        <v>47</v>
      </c>
      <c r="G27" s="990" t="s">
        <v>47</v>
      </c>
      <c r="H27" s="991"/>
      <c r="I27" s="991"/>
      <c r="J27" s="991"/>
      <c r="K27" s="991"/>
      <c r="L27" s="947"/>
      <c r="M27" s="947"/>
      <c r="N27" s="992">
        <v>18</v>
      </c>
      <c r="O27" s="947">
        <f t="shared" si="0"/>
        <v>18</v>
      </c>
      <c r="P27" s="947"/>
      <c r="Q27" s="947"/>
      <c r="R27" s="947"/>
      <c r="S27" s="947"/>
      <c r="T27" s="947"/>
      <c r="U27" s="947"/>
      <c r="V27" s="947"/>
      <c r="W27" s="947"/>
      <c r="X27" s="947"/>
      <c r="Y27" s="947"/>
      <c r="Z27" s="947"/>
      <c r="AA27" s="947"/>
      <c r="AB27" s="947"/>
      <c r="AC27" s="947"/>
      <c r="AD27" s="947"/>
      <c r="AE27" s="947"/>
      <c r="AF27" s="947"/>
      <c r="AG27" s="947"/>
      <c r="AH27" s="947"/>
      <c r="AI27" s="947"/>
      <c r="AJ27" s="935"/>
      <c r="AK27" s="935"/>
      <c r="AL27" s="935">
        <f t="shared" si="3"/>
        <v>18</v>
      </c>
      <c r="AM27" s="935">
        <f t="shared" si="3"/>
        <v>18</v>
      </c>
      <c r="AN27" s="993">
        <f t="shared" si="1"/>
        <v>1.035E-2</v>
      </c>
      <c r="AO27" s="993">
        <f t="shared" si="2"/>
        <v>1.035E-2</v>
      </c>
      <c r="AP27" s="999" t="s">
        <v>654</v>
      </c>
      <c r="AQ27" s="942"/>
      <c r="AR27" s="942"/>
      <c r="AS27" s="1000">
        <v>18</v>
      </c>
      <c r="AT27" s="942">
        <f t="shared" si="4"/>
        <v>0.57499999999999996</v>
      </c>
      <c r="AU27" s="942">
        <v>1</v>
      </c>
      <c r="AV27" s="995">
        <v>0.57499999999999996</v>
      </c>
      <c r="AW27" s="942"/>
    </row>
    <row r="28" spans="1:49" s="940" customFormat="1" ht="15" customHeight="1" x14ac:dyDescent="0.25">
      <c r="A28" s="987">
        <v>17</v>
      </c>
      <c r="B28" s="934" t="s">
        <v>673</v>
      </c>
      <c r="C28" s="988" t="s">
        <v>674</v>
      </c>
      <c r="D28" s="989" t="s">
        <v>29</v>
      </c>
      <c r="E28" s="990" t="s">
        <v>47</v>
      </c>
      <c r="F28" s="990" t="s">
        <v>47</v>
      </c>
      <c r="G28" s="990" t="s">
        <v>47</v>
      </c>
      <c r="H28" s="991"/>
      <c r="I28" s="991"/>
      <c r="J28" s="991"/>
      <c r="K28" s="991"/>
      <c r="L28" s="947"/>
      <c r="M28" s="947"/>
      <c r="N28" s="992">
        <v>24</v>
      </c>
      <c r="O28" s="947">
        <f t="shared" si="0"/>
        <v>24</v>
      </c>
      <c r="P28" s="947"/>
      <c r="Q28" s="947"/>
      <c r="R28" s="947"/>
      <c r="S28" s="947"/>
      <c r="T28" s="947"/>
      <c r="U28" s="947"/>
      <c r="V28" s="947"/>
      <c r="W28" s="947"/>
      <c r="X28" s="947"/>
      <c r="Y28" s="947"/>
      <c r="Z28" s="947"/>
      <c r="AA28" s="947"/>
      <c r="AB28" s="947"/>
      <c r="AC28" s="947"/>
      <c r="AD28" s="947"/>
      <c r="AE28" s="947"/>
      <c r="AF28" s="947"/>
      <c r="AG28" s="947"/>
      <c r="AH28" s="947"/>
      <c r="AI28" s="947"/>
      <c r="AJ28" s="935"/>
      <c r="AK28" s="935"/>
      <c r="AL28" s="935">
        <f t="shared" si="3"/>
        <v>24</v>
      </c>
      <c r="AM28" s="935">
        <f t="shared" si="3"/>
        <v>24</v>
      </c>
      <c r="AN28" s="993">
        <f t="shared" si="1"/>
        <v>6.7199999999999982E-2</v>
      </c>
      <c r="AO28" s="993">
        <f t="shared" si="2"/>
        <v>6.7199999999999982E-2</v>
      </c>
      <c r="AP28" s="999" t="s">
        <v>654</v>
      </c>
      <c r="AQ28" s="942"/>
      <c r="AR28" s="942"/>
      <c r="AS28" s="1000">
        <v>24</v>
      </c>
      <c r="AT28" s="942">
        <f t="shared" si="4"/>
        <v>2.8</v>
      </c>
      <c r="AU28" s="942">
        <v>1</v>
      </c>
      <c r="AV28" s="995">
        <v>2.8</v>
      </c>
      <c r="AW28" s="942"/>
    </row>
    <row r="29" spans="1:49" s="940" customFormat="1" ht="15" customHeight="1" x14ac:dyDescent="0.25">
      <c r="A29" s="987">
        <v>18</v>
      </c>
      <c r="B29" s="934" t="s">
        <v>675</v>
      </c>
      <c r="C29" s="996" t="s">
        <v>676</v>
      </c>
      <c r="D29" s="989" t="s">
        <v>29</v>
      </c>
      <c r="E29" s="997" t="s">
        <v>47</v>
      </c>
      <c r="F29" s="997">
        <v>94</v>
      </c>
      <c r="G29" s="997" t="s">
        <v>47</v>
      </c>
      <c r="H29" s="998"/>
      <c r="I29" s="998"/>
      <c r="J29" s="998"/>
      <c r="K29" s="998"/>
      <c r="L29" s="947"/>
      <c r="M29" s="947"/>
      <c r="N29" s="998">
        <v>8</v>
      </c>
      <c r="O29" s="947">
        <f t="shared" si="0"/>
        <v>8</v>
      </c>
      <c r="P29" s="947"/>
      <c r="Q29" s="947"/>
      <c r="R29" s="947"/>
      <c r="S29" s="947"/>
      <c r="T29" s="947"/>
      <c r="U29" s="947"/>
      <c r="V29" s="947"/>
      <c r="W29" s="947"/>
      <c r="X29" s="947"/>
      <c r="Y29" s="947"/>
      <c r="Z29" s="947"/>
      <c r="AA29" s="947"/>
      <c r="AB29" s="947"/>
      <c r="AC29" s="947"/>
      <c r="AD29" s="947"/>
      <c r="AE29" s="947"/>
      <c r="AF29" s="947"/>
      <c r="AG29" s="947"/>
      <c r="AH29" s="947"/>
      <c r="AI29" s="947"/>
      <c r="AJ29" s="935"/>
      <c r="AK29" s="935"/>
      <c r="AL29" s="935">
        <f t="shared" si="3"/>
        <v>8</v>
      </c>
      <c r="AM29" s="935">
        <f t="shared" si="3"/>
        <v>8</v>
      </c>
      <c r="AN29" s="993">
        <f t="shared" si="1"/>
        <v>3.5760000000000002E-3</v>
      </c>
      <c r="AO29" s="993">
        <f t="shared" si="2"/>
        <v>3.5760000000000002E-3</v>
      </c>
      <c r="AP29" s="999" t="s">
        <v>639</v>
      </c>
      <c r="AQ29" s="942"/>
      <c r="AR29" s="942"/>
      <c r="AS29" s="994">
        <v>8</v>
      </c>
      <c r="AT29" s="942">
        <f t="shared" si="4"/>
        <v>0.44700000000000001</v>
      </c>
      <c r="AU29" s="942">
        <v>1</v>
      </c>
      <c r="AV29" s="995">
        <v>0.44700000000000001</v>
      </c>
      <c r="AW29" s="942"/>
    </row>
    <row r="30" spans="1:49" s="940" customFormat="1" ht="15" customHeight="1" x14ac:dyDescent="0.25">
      <c r="A30" s="987">
        <v>19</v>
      </c>
      <c r="B30" s="934" t="s">
        <v>677</v>
      </c>
      <c r="C30" s="1005" t="s">
        <v>678</v>
      </c>
      <c r="D30" s="989" t="s">
        <v>29</v>
      </c>
      <c r="E30" s="997" t="s">
        <v>47</v>
      </c>
      <c r="F30" s="997" t="s">
        <v>47</v>
      </c>
      <c r="G30" s="997" t="s">
        <v>47</v>
      </c>
      <c r="H30" s="998"/>
      <c r="I30" s="998"/>
      <c r="J30" s="998"/>
      <c r="K30" s="998"/>
      <c r="L30" s="947"/>
      <c r="M30" s="947"/>
      <c r="N30" s="998">
        <v>36</v>
      </c>
      <c r="O30" s="947">
        <f t="shared" si="0"/>
        <v>36</v>
      </c>
      <c r="P30" s="947"/>
      <c r="Q30" s="947"/>
      <c r="R30" s="947"/>
      <c r="S30" s="947"/>
      <c r="T30" s="947"/>
      <c r="U30" s="947"/>
      <c r="V30" s="947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  <c r="AG30" s="947"/>
      <c r="AH30" s="947"/>
      <c r="AI30" s="947"/>
      <c r="AJ30" s="935"/>
      <c r="AK30" s="935"/>
      <c r="AL30" s="935">
        <f t="shared" si="3"/>
        <v>36</v>
      </c>
      <c r="AM30" s="935">
        <f t="shared" si="3"/>
        <v>36</v>
      </c>
      <c r="AN30" s="993">
        <f t="shared" si="1"/>
        <v>8.9999999999999993E-3</v>
      </c>
      <c r="AO30" s="993">
        <f t="shared" si="2"/>
        <v>8.9999999999999993E-3</v>
      </c>
      <c r="AP30" s="999" t="s">
        <v>654</v>
      </c>
      <c r="AQ30" s="942"/>
      <c r="AR30" s="942"/>
      <c r="AS30" s="1006">
        <v>36</v>
      </c>
      <c r="AT30" s="942">
        <f t="shared" si="4"/>
        <v>0.25</v>
      </c>
      <c r="AU30" s="942">
        <v>1</v>
      </c>
      <c r="AV30" s="995">
        <v>0.25</v>
      </c>
      <c r="AW30" s="942"/>
    </row>
    <row r="31" spans="1:49" s="940" customFormat="1" ht="15" customHeight="1" x14ac:dyDescent="0.25">
      <c r="A31" s="987">
        <v>20</v>
      </c>
      <c r="B31" s="934" t="s">
        <v>679</v>
      </c>
      <c r="C31" s="988" t="s">
        <v>680</v>
      </c>
      <c r="D31" s="989" t="s">
        <v>29</v>
      </c>
      <c r="E31" s="990" t="s">
        <v>47</v>
      </c>
      <c r="F31" s="990" t="s">
        <v>47</v>
      </c>
      <c r="G31" s="990" t="s">
        <v>47</v>
      </c>
      <c r="H31" s="991"/>
      <c r="I31" s="991"/>
      <c r="J31" s="991"/>
      <c r="K31" s="991"/>
      <c r="L31" s="947"/>
      <c r="M31" s="947"/>
      <c r="N31" s="992">
        <v>32</v>
      </c>
      <c r="O31" s="947">
        <f t="shared" si="0"/>
        <v>32</v>
      </c>
      <c r="P31" s="947"/>
      <c r="Q31" s="947"/>
      <c r="R31" s="947"/>
      <c r="S31" s="947"/>
      <c r="T31" s="947"/>
      <c r="U31" s="947"/>
      <c r="V31" s="947"/>
      <c r="W31" s="947"/>
      <c r="X31" s="947"/>
      <c r="Y31" s="947"/>
      <c r="Z31" s="947"/>
      <c r="AA31" s="947"/>
      <c r="AB31" s="947"/>
      <c r="AC31" s="947"/>
      <c r="AD31" s="947"/>
      <c r="AE31" s="947"/>
      <c r="AF31" s="947"/>
      <c r="AG31" s="947"/>
      <c r="AH31" s="947"/>
      <c r="AI31" s="947"/>
      <c r="AJ31" s="935"/>
      <c r="AK31" s="935"/>
      <c r="AL31" s="935">
        <f t="shared" si="3"/>
        <v>32</v>
      </c>
      <c r="AM31" s="935">
        <f t="shared" si="3"/>
        <v>32</v>
      </c>
      <c r="AN31" s="993">
        <f t="shared" si="1"/>
        <v>4.64E-3</v>
      </c>
      <c r="AO31" s="993">
        <f t="shared" si="2"/>
        <v>4.64E-3</v>
      </c>
      <c r="AP31" s="999" t="s">
        <v>670</v>
      </c>
      <c r="AQ31" s="942"/>
      <c r="AR31" s="942"/>
      <c r="AS31" s="994">
        <v>32</v>
      </c>
      <c r="AT31" s="942">
        <f t="shared" si="4"/>
        <v>0.14499999999999999</v>
      </c>
      <c r="AU31" s="942">
        <v>1</v>
      </c>
      <c r="AV31" s="995">
        <v>0.14499999999999999</v>
      </c>
      <c r="AW31" s="942"/>
    </row>
    <row r="32" spans="1:49" s="940" customFormat="1" ht="31.5" x14ac:dyDescent="0.25">
      <c r="A32" s="987">
        <v>21</v>
      </c>
      <c r="B32" s="934" t="s">
        <v>681</v>
      </c>
      <c r="C32" s="1001" t="s">
        <v>682</v>
      </c>
      <c r="D32" s="987" t="s">
        <v>29</v>
      </c>
      <c r="E32" s="1002" t="s">
        <v>47</v>
      </c>
      <c r="F32" s="1002" t="s">
        <v>47</v>
      </c>
      <c r="G32" s="1002" t="s">
        <v>47</v>
      </c>
      <c r="H32" s="1003"/>
      <c r="I32" s="1003"/>
      <c r="J32" s="1003"/>
      <c r="K32" s="1003"/>
      <c r="L32" s="935"/>
      <c r="M32" s="935"/>
      <c r="N32" s="1004">
        <v>42</v>
      </c>
      <c r="O32" s="947">
        <f t="shared" si="0"/>
        <v>42</v>
      </c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  <c r="AC32" s="935"/>
      <c r="AD32" s="935"/>
      <c r="AE32" s="935"/>
      <c r="AF32" s="935"/>
      <c r="AG32" s="935"/>
      <c r="AH32" s="935"/>
      <c r="AI32" s="935"/>
      <c r="AJ32" s="935"/>
      <c r="AK32" s="935"/>
      <c r="AL32" s="935">
        <f t="shared" si="3"/>
        <v>42</v>
      </c>
      <c r="AM32" s="935">
        <f t="shared" si="3"/>
        <v>42</v>
      </c>
      <c r="AN32" s="993">
        <f t="shared" si="1"/>
        <v>1.7262E-2</v>
      </c>
      <c r="AO32" s="993">
        <f t="shared" si="2"/>
        <v>1.7262E-2</v>
      </c>
      <c r="AP32" s="999" t="s">
        <v>670</v>
      </c>
      <c r="AQ32" s="933"/>
      <c r="AR32" s="933"/>
      <c r="AS32" s="987">
        <v>42</v>
      </c>
      <c r="AT32" s="942">
        <f t="shared" si="4"/>
        <v>0.41099999999999998</v>
      </c>
      <c r="AU32" s="942">
        <v>1</v>
      </c>
      <c r="AV32" s="995">
        <v>0.41099999999999998</v>
      </c>
      <c r="AW32" s="933"/>
    </row>
    <row r="33" spans="1:49" s="940" customFormat="1" ht="15" customHeight="1" x14ac:dyDescent="0.25">
      <c r="A33" s="987">
        <v>22</v>
      </c>
      <c r="B33" s="934" t="s">
        <v>664</v>
      </c>
      <c r="C33" s="988" t="s">
        <v>683</v>
      </c>
      <c r="D33" s="989" t="s">
        <v>29</v>
      </c>
      <c r="E33" s="990" t="s">
        <v>47</v>
      </c>
      <c r="F33" s="990" t="s">
        <v>47</v>
      </c>
      <c r="G33" s="990" t="s">
        <v>47</v>
      </c>
      <c r="H33" s="991"/>
      <c r="I33" s="991"/>
      <c r="J33" s="991"/>
      <c r="K33" s="991"/>
      <c r="L33" s="947"/>
      <c r="M33" s="947"/>
      <c r="N33" s="992">
        <v>16</v>
      </c>
      <c r="O33" s="947">
        <f t="shared" si="0"/>
        <v>16</v>
      </c>
      <c r="P33" s="947"/>
      <c r="Q33" s="947"/>
      <c r="R33" s="947"/>
      <c r="S33" s="947"/>
      <c r="T33" s="947"/>
      <c r="U33" s="947"/>
      <c r="V33" s="947"/>
      <c r="W33" s="947"/>
      <c r="X33" s="947"/>
      <c r="Y33" s="947"/>
      <c r="Z33" s="947"/>
      <c r="AA33" s="947"/>
      <c r="AB33" s="947"/>
      <c r="AC33" s="947"/>
      <c r="AD33" s="947"/>
      <c r="AE33" s="947"/>
      <c r="AF33" s="947"/>
      <c r="AG33" s="947"/>
      <c r="AH33" s="947"/>
      <c r="AI33" s="947"/>
      <c r="AJ33" s="935"/>
      <c r="AK33" s="935"/>
      <c r="AL33" s="935">
        <f t="shared" si="3"/>
        <v>16</v>
      </c>
      <c r="AM33" s="935">
        <f t="shared" si="3"/>
        <v>16</v>
      </c>
      <c r="AN33" s="993">
        <f t="shared" si="1"/>
        <v>6.1279999999999998E-3</v>
      </c>
      <c r="AO33" s="993">
        <f t="shared" si="2"/>
        <v>6.1279999999999998E-3</v>
      </c>
      <c r="AP33" s="999" t="s">
        <v>654</v>
      </c>
      <c r="AQ33" s="942"/>
      <c r="AR33" s="942"/>
      <c r="AS33" s="994">
        <v>16</v>
      </c>
      <c r="AT33" s="942">
        <f t="shared" si="4"/>
        <v>0.38300000000000001</v>
      </c>
      <c r="AU33" s="942">
        <v>1</v>
      </c>
      <c r="AV33" s="995">
        <v>0.38300000000000001</v>
      </c>
      <c r="AW33" s="942"/>
    </row>
    <row r="34" spans="1:49" s="940" customFormat="1" ht="31.5" x14ac:dyDescent="0.25">
      <c r="A34" s="987">
        <v>23</v>
      </c>
      <c r="B34" s="934" t="s">
        <v>684</v>
      </c>
      <c r="C34" s="1007" t="s">
        <v>685</v>
      </c>
      <c r="D34" s="989" t="s">
        <v>29</v>
      </c>
      <c r="E34" s="1002" t="s">
        <v>47</v>
      </c>
      <c r="F34" s="1002" t="s">
        <v>47</v>
      </c>
      <c r="G34" s="1002" t="s">
        <v>47</v>
      </c>
      <c r="H34" s="1003"/>
      <c r="I34" s="1003"/>
      <c r="J34" s="1003"/>
      <c r="K34" s="1003"/>
      <c r="L34" s="947"/>
      <c r="M34" s="947"/>
      <c r="N34" s="1004">
        <v>29</v>
      </c>
      <c r="O34" s="947">
        <f t="shared" si="0"/>
        <v>29</v>
      </c>
      <c r="P34" s="947"/>
      <c r="Q34" s="947"/>
      <c r="R34" s="947"/>
      <c r="S34" s="947"/>
      <c r="T34" s="947"/>
      <c r="U34" s="947"/>
      <c r="V34" s="947"/>
      <c r="W34" s="947"/>
      <c r="X34" s="947"/>
      <c r="Y34" s="947"/>
      <c r="Z34" s="947"/>
      <c r="AA34" s="947"/>
      <c r="AB34" s="947"/>
      <c r="AC34" s="947"/>
      <c r="AD34" s="947"/>
      <c r="AE34" s="947"/>
      <c r="AF34" s="947"/>
      <c r="AG34" s="947"/>
      <c r="AH34" s="947"/>
      <c r="AI34" s="947"/>
      <c r="AJ34" s="935"/>
      <c r="AK34" s="935"/>
      <c r="AL34" s="935">
        <f t="shared" si="3"/>
        <v>29</v>
      </c>
      <c r="AM34" s="935">
        <f t="shared" si="3"/>
        <v>29</v>
      </c>
      <c r="AN34" s="993">
        <f t="shared" si="1"/>
        <v>4.0600000000000002E-3</v>
      </c>
      <c r="AO34" s="993">
        <f t="shared" si="2"/>
        <v>4.0600000000000002E-3</v>
      </c>
      <c r="AP34" s="999" t="s">
        <v>670</v>
      </c>
      <c r="AQ34" s="942"/>
      <c r="AR34" s="942"/>
      <c r="AS34" s="987">
        <v>29</v>
      </c>
      <c r="AT34" s="942">
        <f t="shared" si="4"/>
        <v>0.14000000000000001</v>
      </c>
      <c r="AU34" s="942">
        <v>1</v>
      </c>
      <c r="AV34" s="995">
        <v>0.14000000000000001</v>
      </c>
      <c r="AW34" s="942"/>
    </row>
    <row r="35" spans="1:49" s="940" customFormat="1" ht="15" customHeight="1" x14ac:dyDescent="0.25">
      <c r="A35" s="987">
        <v>24</v>
      </c>
      <c r="B35" s="934" t="s">
        <v>686</v>
      </c>
      <c r="C35" s="988" t="s">
        <v>687</v>
      </c>
      <c r="D35" s="989" t="s">
        <v>29</v>
      </c>
      <c r="E35" s="990" t="s">
        <v>47</v>
      </c>
      <c r="F35" s="990" t="s">
        <v>47</v>
      </c>
      <c r="G35" s="990" t="s">
        <v>47</v>
      </c>
      <c r="H35" s="991"/>
      <c r="I35" s="991"/>
      <c r="J35" s="991"/>
      <c r="K35" s="991"/>
      <c r="L35" s="947"/>
      <c r="M35" s="947"/>
      <c r="N35" s="992">
        <v>56</v>
      </c>
      <c r="O35" s="947">
        <f t="shared" si="0"/>
        <v>56</v>
      </c>
      <c r="P35" s="947"/>
      <c r="Q35" s="947"/>
      <c r="R35" s="947"/>
      <c r="S35" s="947"/>
      <c r="T35" s="947"/>
      <c r="U35" s="947"/>
      <c r="V35" s="947"/>
      <c r="W35" s="947"/>
      <c r="X35" s="947"/>
      <c r="Y35" s="947"/>
      <c r="Z35" s="947"/>
      <c r="AA35" s="947"/>
      <c r="AB35" s="947"/>
      <c r="AC35" s="947"/>
      <c r="AD35" s="947"/>
      <c r="AE35" s="947"/>
      <c r="AF35" s="947"/>
      <c r="AG35" s="947"/>
      <c r="AH35" s="947"/>
      <c r="AI35" s="947"/>
      <c r="AJ35" s="935"/>
      <c r="AK35" s="935"/>
      <c r="AL35" s="935">
        <f t="shared" si="3"/>
        <v>56</v>
      </c>
      <c r="AM35" s="935">
        <f t="shared" si="3"/>
        <v>56</v>
      </c>
      <c r="AN35" s="993">
        <f t="shared" si="1"/>
        <v>2.3911999999999999E-2</v>
      </c>
      <c r="AO35" s="993">
        <f t="shared" si="2"/>
        <v>2.3911999999999999E-2</v>
      </c>
      <c r="AP35" s="999" t="s">
        <v>670</v>
      </c>
      <c r="AQ35" s="942"/>
      <c r="AR35" s="942"/>
      <c r="AS35" s="994">
        <v>56</v>
      </c>
      <c r="AT35" s="942">
        <f t="shared" si="4"/>
        <v>0.42699999999999999</v>
      </c>
      <c r="AU35" s="942">
        <v>1</v>
      </c>
      <c r="AV35" s="995">
        <v>0.42699999999999999</v>
      </c>
      <c r="AW35" s="942"/>
    </row>
    <row r="36" spans="1:49" s="940" customFormat="1" ht="15" customHeight="1" x14ac:dyDescent="0.25">
      <c r="A36" s="987">
        <v>25</v>
      </c>
      <c r="B36" s="934" t="s">
        <v>688</v>
      </c>
      <c r="C36" s="1007" t="s">
        <v>689</v>
      </c>
      <c r="D36" s="989" t="s">
        <v>29</v>
      </c>
      <c r="E36" s="1002" t="s">
        <v>47</v>
      </c>
      <c r="F36" s="1002" t="s">
        <v>47</v>
      </c>
      <c r="G36" s="1002" t="s">
        <v>47</v>
      </c>
      <c r="H36" s="1003"/>
      <c r="I36" s="1003"/>
      <c r="J36" s="1003"/>
      <c r="K36" s="1003"/>
      <c r="L36" s="947"/>
      <c r="M36" s="947"/>
      <c r="N36" s="1004">
        <v>106</v>
      </c>
      <c r="O36" s="947">
        <f t="shared" si="0"/>
        <v>106</v>
      </c>
      <c r="P36" s="947"/>
      <c r="Q36" s="947"/>
      <c r="R36" s="947"/>
      <c r="S36" s="947"/>
      <c r="T36" s="947"/>
      <c r="U36" s="947"/>
      <c r="V36" s="947"/>
      <c r="W36" s="947"/>
      <c r="X36" s="947"/>
      <c r="Y36" s="947"/>
      <c r="Z36" s="947"/>
      <c r="AA36" s="947"/>
      <c r="AB36" s="947"/>
      <c r="AC36" s="947"/>
      <c r="AD36" s="947"/>
      <c r="AE36" s="947"/>
      <c r="AF36" s="947"/>
      <c r="AG36" s="947"/>
      <c r="AH36" s="947"/>
      <c r="AI36" s="947"/>
      <c r="AJ36" s="935"/>
      <c r="AK36" s="935"/>
      <c r="AL36" s="935">
        <f t="shared" si="3"/>
        <v>106</v>
      </c>
      <c r="AM36" s="935">
        <f t="shared" si="3"/>
        <v>106</v>
      </c>
      <c r="AN36" s="993">
        <f t="shared" si="1"/>
        <v>2.8832E-2</v>
      </c>
      <c r="AO36" s="993">
        <f t="shared" si="2"/>
        <v>2.8832E-2</v>
      </c>
      <c r="AP36" s="999" t="s">
        <v>661</v>
      </c>
      <c r="AQ36" s="942"/>
      <c r="AR36" s="942"/>
      <c r="AS36" s="987">
        <v>106</v>
      </c>
      <c r="AT36" s="942">
        <f t="shared" si="4"/>
        <v>0.27200000000000002</v>
      </c>
      <c r="AU36" s="942">
        <v>1</v>
      </c>
      <c r="AV36" s="995">
        <v>0.27200000000000002</v>
      </c>
      <c r="AW36" s="942"/>
    </row>
    <row r="37" spans="1:49" s="940" customFormat="1" ht="15" customHeight="1" x14ac:dyDescent="0.25">
      <c r="A37" s="987">
        <v>26</v>
      </c>
      <c r="B37" s="934" t="s">
        <v>690</v>
      </c>
      <c r="C37" s="988" t="s">
        <v>691</v>
      </c>
      <c r="D37" s="989" t="s">
        <v>29</v>
      </c>
      <c r="E37" s="990" t="s">
        <v>47</v>
      </c>
      <c r="F37" s="990" t="s">
        <v>47</v>
      </c>
      <c r="G37" s="990" t="s">
        <v>47</v>
      </c>
      <c r="H37" s="991"/>
      <c r="I37" s="991"/>
      <c r="J37" s="991"/>
      <c r="K37" s="991"/>
      <c r="L37" s="947"/>
      <c r="M37" s="947"/>
      <c r="N37" s="992">
        <v>6</v>
      </c>
      <c r="O37" s="947">
        <f t="shared" si="0"/>
        <v>6</v>
      </c>
      <c r="P37" s="947"/>
      <c r="Q37" s="947"/>
      <c r="R37" s="947"/>
      <c r="S37" s="947"/>
      <c r="T37" s="947"/>
      <c r="U37" s="947"/>
      <c r="V37" s="947"/>
      <c r="W37" s="947"/>
      <c r="X37" s="947"/>
      <c r="Y37" s="947"/>
      <c r="Z37" s="947"/>
      <c r="AA37" s="947"/>
      <c r="AB37" s="947"/>
      <c r="AC37" s="947"/>
      <c r="AD37" s="947"/>
      <c r="AE37" s="947"/>
      <c r="AF37" s="947"/>
      <c r="AG37" s="947"/>
      <c r="AH37" s="947"/>
      <c r="AI37" s="947"/>
      <c r="AJ37" s="935"/>
      <c r="AK37" s="935"/>
      <c r="AL37" s="935">
        <f t="shared" si="3"/>
        <v>6</v>
      </c>
      <c r="AM37" s="935">
        <f t="shared" si="3"/>
        <v>6</v>
      </c>
      <c r="AN37" s="993">
        <f t="shared" si="1"/>
        <v>1.5E-3</v>
      </c>
      <c r="AO37" s="993">
        <f t="shared" si="2"/>
        <v>1.5E-3</v>
      </c>
      <c r="AP37" s="999" t="s">
        <v>654</v>
      </c>
      <c r="AQ37" s="942"/>
      <c r="AR37" s="942"/>
      <c r="AS37" s="1000">
        <v>6</v>
      </c>
      <c r="AT37" s="942">
        <f t="shared" si="4"/>
        <v>0.25</v>
      </c>
      <c r="AU37" s="942">
        <v>1</v>
      </c>
      <c r="AV37" s="995">
        <v>0.25</v>
      </c>
      <c r="AW37" s="942"/>
    </row>
    <row r="38" spans="1:49" s="940" customFormat="1" ht="15" customHeight="1" x14ac:dyDescent="0.25">
      <c r="A38" s="987">
        <v>27</v>
      </c>
      <c r="B38" s="934" t="s">
        <v>692</v>
      </c>
      <c r="C38" s="988" t="s">
        <v>693</v>
      </c>
      <c r="D38" s="989" t="s">
        <v>29</v>
      </c>
      <c r="E38" s="990" t="s">
        <v>47</v>
      </c>
      <c r="F38" s="990" t="s">
        <v>47</v>
      </c>
      <c r="G38" s="990" t="s">
        <v>47</v>
      </c>
      <c r="H38" s="991"/>
      <c r="I38" s="991"/>
      <c r="J38" s="991"/>
      <c r="K38" s="991"/>
      <c r="L38" s="947"/>
      <c r="M38" s="947"/>
      <c r="N38" s="992">
        <v>18</v>
      </c>
      <c r="O38" s="947">
        <f t="shared" si="0"/>
        <v>18</v>
      </c>
      <c r="P38" s="947"/>
      <c r="Q38" s="947"/>
      <c r="R38" s="947"/>
      <c r="S38" s="947"/>
      <c r="T38" s="947"/>
      <c r="U38" s="947"/>
      <c r="V38" s="947"/>
      <c r="W38" s="947"/>
      <c r="X38" s="947"/>
      <c r="Y38" s="947"/>
      <c r="Z38" s="947"/>
      <c r="AA38" s="947"/>
      <c r="AB38" s="947"/>
      <c r="AC38" s="947"/>
      <c r="AD38" s="947"/>
      <c r="AE38" s="947"/>
      <c r="AF38" s="947"/>
      <c r="AG38" s="947"/>
      <c r="AH38" s="947"/>
      <c r="AI38" s="947"/>
      <c r="AJ38" s="935"/>
      <c r="AK38" s="935"/>
      <c r="AL38" s="935">
        <f t="shared" si="3"/>
        <v>18</v>
      </c>
      <c r="AM38" s="935">
        <f t="shared" si="3"/>
        <v>18</v>
      </c>
      <c r="AN38" s="993">
        <f t="shared" si="1"/>
        <v>2.5559999999999997E-3</v>
      </c>
      <c r="AO38" s="993">
        <f t="shared" si="2"/>
        <v>2.5559999999999997E-3</v>
      </c>
      <c r="AP38" s="999" t="s">
        <v>654</v>
      </c>
      <c r="AQ38" s="942"/>
      <c r="AR38" s="942"/>
      <c r="AS38" s="994">
        <v>18</v>
      </c>
      <c r="AT38" s="942">
        <f t="shared" si="4"/>
        <v>0.14199999999999999</v>
      </c>
      <c r="AU38" s="942">
        <v>1</v>
      </c>
      <c r="AV38" s="995">
        <v>0.14199999999999999</v>
      </c>
      <c r="AW38" s="942"/>
    </row>
    <row r="39" spans="1:49" s="940" customFormat="1" ht="15" customHeight="1" x14ac:dyDescent="0.25">
      <c r="A39" s="987">
        <v>28</v>
      </c>
      <c r="B39" s="934" t="s">
        <v>694</v>
      </c>
      <c r="C39" s="988" t="s">
        <v>695</v>
      </c>
      <c r="D39" s="989" t="s">
        <v>29</v>
      </c>
      <c r="E39" s="990" t="s">
        <v>47</v>
      </c>
      <c r="F39" s="990" t="s">
        <v>47</v>
      </c>
      <c r="G39" s="990" t="s">
        <v>47</v>
      </c>
      <c r="H39" s="991"/>
      <c r="I39" s="991"/>
      <c r="J39" s="991"/>
      <c r="K39" s="991"/>
      <c r="L39" s="947"/>
      <c r="M39" s="947"/>
      <c r="N39" s="992">
        <v>40</v>
      </c>
      <c r="O39" s="947">
        <f t="shared" si="0"/>
        <v>40</v>
      </c>
      <c r="P39" s="947"/>
      <c r="Q39" s="947"/>
      <c r="R39" s="947"/>
      <c r="S39" s="947"/>
      <c r="T39" s="947"/>
      <c r="U39" s="947"/>
      <c r="V39" s="947"/>
      <c r="W39" s="947"/>
      <c r="X39" s="947"/>
      <c r="Y39" s="947"/>
      <c r="Z39" s="947"/>
      <c r="AA39" s="947"/>
      <c r="AB39" s="947"/>
      <c r="AC39" s="947"/>
      <c r="AD39" s="947"/>
      <c r="AE39" s="947"/>
      <c r="AF39" s="947"/>
      <c r="AG39" s="947"/>
      <c r="AH39" s="947"/>
      <c r="AI39" s="947"/>
      <c r="AJ39" s="935"/>
      <c r="AK39" s="935"/>
      <c r="AL39" s="935">
        <f t="shared" si="3"/>
        <v>40</v>
      </c>
      <c r="AM39" s="935">
        <f t="shared" si="3"/>
        <v>40</v>
      </c>
      <c r="AN39" s="993">
        <f t="shared" si="1"/>
        <v>1.0960000000000001E-2</v>
      </c>
      <c r="AO39" s="993">
        <f t="shared" si="2"/>
        <v>1.0960000000000001E-2</v>
      </c>
      <c r="AP39" s="999" t="s">
        <v>654</v>
      </c>
      <c r="AQ39" s="942"/>
      <c r="AR39" s="942"/>
      <c r="AS39" s="1000">
        <v>40</v>
      </c>
      <c r="AT39" s="942">
        <f t="shared" si="4"/>
        <v>0.27400000000000002</v>
      </c>
      <c r="AU39" s="942">
        <v>1</v>
      </c>
      <c r="AV39" s="995">
        <v>0.27400000000000002</v>
      </c>
      <c r="AW39" s="942"/>
    </row>
    <row r="40" spans="1:49" s="940" customFormat="1" ht="15" customHeight="1" x14ac:dyDescent="0.25">
      <c r="A40" s="987">
        <v>29</v>
      </c>
      <c r="B40" s="934" t="s">
        <v>696</v>
      </c>
      <c r="C40" s="988" t="s">
        <v>697</v>
      </c>
      <c r="D40" s="989" t="s">
        <v>29</v>
      </c>
      <c r="E40" s="990" t="s">
        <v>47</v>
      </c>
      <c r="F40" s="990" t="s">
        <v>47</v>
      </c>
      <c r="G40" s="990" t="s">
        <v>47</v>
      </c>
      <c r="H40" s="991"/>
      <c r="I40" s="991"/>
      <c r="J40" s="991"/>
      <c r="K40" s="991"/>
      <c r="L40" s="947"/>
      <c r="M40" s="947"/>
      <c r="N40" s="992">
        <v>2</v>
      </c>
      <c r="O40" s="947">
        <f t="shared" si="0"/>
        <v>2</v>
      </c>
      <c r="P40" s="947"/>
      <c r="Q40" s="947"/>
      <c r="R40" s="947"/>
      <c r="S40" s="947"/>
      <c r="T40" s="947"/>
      <c r="U40" s="947"/>
      <c r="V40" s="947"/>
      <c r="W40" s="947"/>
      <c r="X40" s="947"/>
      <c r="Y40" s="947"/>
      <c r="Z40" s="947"/>
      <c r="AA40" s="947"/>
      <c r="AB40" s="947"/>
      <c r="AC40" s="947"/>
      <c r="AD40" s="947"/>
      <c r="AE40" s="947"/>
      <c r="AF40" s="947"/>
      <c r="AG40" s="947"/>
      <c r="AH40" s="947"/>
      <c r="AI40" s="947"/>
      <c r="AJ40" s="935"/>
      <c r="AK40" s="935"/>
      <c r="AL40" s="935">
        <f t="shared" si="3"/>
        <v>2</v>
      </c>
      <c r="AM40" s="935">
        <f t="shared" si="3"/>
        <v>2</v>
      </c>
      <c r="AN40" s="993">
        <f t="shared" si="1"/>
        <v>2.9999999999999997E-4</v>
      </c>
      <c r="AO40" s="993">
        <f t="shared" si="2"/>
        <v>2.9999999999999997E-4</v>
      </c>
      <c r="AP40" s="999" t="s">
        <v>654</v>
      </c>
      <c r="AQ40" s="942"/>
      <c r="AR40" s="942"/>
      <c r="AS40" s="1000">
        <v>2</v>
      </c>
      <c r="AT40" s="942">
        <f t="shared" si="4"/>
        <v>0.15</v>
      </c>
      <c r="AU40" s="942">
        <v>1</v>
      </c>
      <c r="AV40" s="995">
        <v>0.15</v>
      </c>
      <c r="AW40" s="942"/>
    </row>
    <row r="41" spans="1:49" s="940" customFormat="1" ht="15" customHeight="1" x14ac:dyDescent="0.25">
      <c r="A41" s="987">
        <v>30</v>
      </c>
      <c r="B41" s="934" t="s">
        <v>698</v>
      </c>
      <c r="C41" s="988" t="s">
        <v>699</v>
      </c>
      <c r="D41" s="989" t="s">
        <v>29</v>
      </c>
      <c r="E41" s="990" t="s">
        <v>47</v>
      </c>
      <c r="F41" s="990" t="s">
        <v>47</v>
      </c>
      <c r="G41" s="990" t="s">
        <v>47</v>
      </c>
      <c r="H41" s="991"/>
      <c r="I41" s="991"/>
      <c r="J41" s="991"/>
      <c r="K41" s="991"/>
      <c r="L41" s="947"/>
      <c r="M41" s="947"/>
      <c r="N41" s="992">
        <v>2</v>
      </c>
      <c r="O41" s="947">
        <f t="shared" si="0"/>
        <v>2</v>
      </c>
      <c r="P41" s="947"/>
      <c r="Q41" s="947"/>
      <c r="R41" s="947"/>
      <c r="S41" s="947"/>
      <c r="T41" s="947"/>
      <c r="U41" s="947"/>
      <c r="V41" s="947"/>
      <c r="W41" s="947"/>
      <c r="X41" s="947"/>
      <c r="Y41" s="947"/>
      <c r="Z41" s="947"/>
      <c r="AA41" s="947"/>
      <c r="AB41" s="947"/>
      <c r="AC41" s="947"/>
      <c r="AD41" s="947"/>
      <c r="AE41" s="947"/>
      <c r="AF41" s="947"/>
      <c r="AG41" s="947"/>
      <c r="AH41" s="947"/>
      <c r="AI41" s="947"/>
      <c r="AJ41" s="935"/>
      <c r="AK41" s="935"/>
      <c r="AL41" s="935">
        <f t="shared" si="3"/>
        <v>2</v>
      </c>
      <c r="AM41" s="935">
        <f t="shared" si="3"/>
        <v>2</v>
      </c>
      <c r="AN41" s="993">
        <f t="shared" si="1"/>
        <v>3.5E-4</v>
      </c>
      <c r="AO41" s="993">
        <f t="shared" si="2"/>
        <v>3.5E-4</v>
      </c>
      <c r="AP41" s="999" t="s">
        <v>654</v>
      </c>
      <c r="AQ41" s="942"/>
      <c r="AR41" s="942"/>
      <c r="AS41" s="1000">
        <v>2</v>
      </c>
      <c r="AT41" s="942">
        <f t="shared" si="4"/>
        <v>0.17499999999999999</v>
      </c>
      <c r="AU41" s="942">
        <v>1</v>
      </c>
      <c r="AV41" s="995">
        <v>0.17499999999999999</v>
      </c>
      <c r="AW41" s="942"/>
    </row>
    <row r="42" spans="1:49" s="940" customFormat="1" ht="15" customHeight="1" x14ac:dyDescent="0.25">
      <c r="A42" s="987">
        <v>31</v>
      </c>
      <c r="B42" s="934" t="s">
        <v>700</v>
      </c>
      <c r="C42" s="988" t="s">
        <v>701</v>
      </c>
      <c r="D42" s="989" t="s">
        <v>29</v>
      </c>
      <c r="E42" s="990" t="s">
        <v>47</v>
      </c>
      <c r="F42" s="990" t="s">
        <v>47</v>
      </c>
      <c r="G42" s="990" t="s">
        <v>47</v>
      </c>
      <c r="H42" s="991"/>
      <c r="I42" s="991"/>
      <c r="J42" s="991"/>
      <c r="K42" s="991"/>
      <c r="L42" s="947"/>
      <c r="M42" s="947"/>
      <c r="N42" s="992">
        <v>9</v>
      </c>
      <c r="O42" s="947">
        <f t="shared" si="0"/>
        <v>9</v>
      </c>
      <c r="P42" s="947"/>
      <c r="Q42" s="947"/>
      <c r="R42" s="947"/>
      <c r="S42" s="947"/>
      <c r="T42" s="947"/>
      <c r="U42" s="947"/>
      <c r="V42" s="947"/>
      <c r="W42" s="947"/>
      <c r="X42" s="947"/>
      <c r="Y42" s="947"/>
      <c r="Z42" s="947"/>
      <c r="AA42" s="947"/>
      <c r="AB42" s="947"/>
      <c r="AC42" s="947"/>
      <c r="AD42" s="947"/>
      <c r="AE42" s="947"/>
      <c r="AF42" s="947"/>
      <c r="AG42" s="947"/>
      <c r="AH42" s="947"/>
      <c r="AI42" s="947"/>
      <c r="AJ42" s="935"/>
      <c r="AK42" s="935"/>
      <c r="AL42" s="935">
        <f t="shared" si="3"/>
        <v>9</v>
      </c>
      <c r="AM42" s="935">
        <f t="shared" si="3"/>
        <v>9</v>
      </c>
      <c r="AN42" s="993">
        <f t="shared" si="1"/>
        <v>2.5200000000000005E-3</v>
      </c>
      <c r="AO42" s="993">
        <f t="shared" si="2"/>
        <v>2.5200000000000005E-3</v>
      </c>
      <c r="AP42" s="999" t="s">
        <v>654</v>
      </c>
      <c r="AQ42" s="942"/>
      <c r="AR42" s="942"/>
      <c r="AS42" s="1000">
        <v>9</v>
      </c>
      <c r="AT42" s="942">
        <f t="shared" si="4"/>
        <v>0.28000000000000003</v>
      </c>
      <c r="AU42" s="942">
        <v>1</v>
      </c>
      <c r="AV42" s="995">
        <v>0.28000000000000003</v>
      </c>
      <c r="AW42" s="942"/>
    </row>
    <row r="43" spans="1:49" s="940" customFormat="1" ht="15" customHeight="1" x14ac:dyDescent="0.25">
      <c r="A43" s="987">
        <v>32</v>
      </c>
      <c r="B43" s="934" t="s">
        <v>702</v>
      </c>
      <c r="C43" s="988" t="s">
        <v>703</v>
      </c>
      <c r="D43" s="989" t="s">
        <v>29</v>
      </c>
      <c r="E43" s="990" t="s">
        <v>47</v>
      </c>
      <c r="F43" s="990" t="s">
        <v>47</v>
      </c>
      <c r="G43" s="990" t="s">
        <v>47</v>
      </c>
      <c r="H43" s="991"/>
      <c r="I43" s="991"/>
      <c r="J43" s="991"/>
      <c r="K43" s="991"/>
      <c r="L43" s="947"/>
      <c r="M43" s="947"/>
      <c r="N43" s="992">
        <v>85</v>
      </c>
      <c r="O43" s="947">
        <f t="shared" si="0"/>
        <v>85</v>
      </c>
      <c r="P43" s="947"/>
      <c r="Q43" s="947"/>
      <c r="R43" s="947"/>
      <c r="S43" s="947"/>
      <c r="T43" s="947"/>
      <c r="U43" s="947"/>
      <c r="V43" s="947"/>
      <c r="W43" s="947"/>
      <c r="X43" s="947"/>
      <c r="Y43" s="947"/>
      <c r="Z43" s="947"/>
      <c r="AA43" s="947"/>
      <c r="AB43" s="947"/>
      <c r="AC43" s="947"/>
      <c r="AD43" s="947"/>
      <c r="AE43" s="947"/>
      <c r="AF43" s="947"/>
      <c r="AG43" s="947"/>
      <c r="AH43" s="947"/>
      <c r="AI43" s="947"/>
      <c r="AJ43" s="935"/>
      <c r="AK43" s="935"/>
      <c r="AL43" s="935">
        <f t="shared" si="3"/>
        <v>85</v>
      </c>
      <c r="AM43" s="935">
        <f t="shared" si="3"/>
        <v>85</v>
      </c>
      <c r="AN43" s="993">
        <f t="shared" si="1"/>
        <v>2.2100000000000002E-2</v>
      </c>
      <c r="AO43" s="993">
        <f t="shared" si="2"/>
        <v>2.2100000000000002E-2</v>
      </c>
      <c r="AP43" s="999" t="s">
        <v>654</v>
      </c>
      <c r="AQ43" s="942"/>
      <c r="AR43" s="942"/>
      <c r="AS43" s="1000">
        <v>85</v>
      </c>
      <c r="AT43" s="942">
        <f t="shared" si="4"/>
        <v>0.26</v>
      </c>
      <c r="AU43" s="942">
        <v>1</v>
      </c>
      <c r="AV43" s="995">
        <v>0.26</v>
      </c>
      <c r="AW43" s="942"/>
    </row>
    <row r="44" spans="1:49" s="940" customFormat="1" ht="15" customHeight="1" x14ac:dyDescent="0.25">
      <c r="A44" s="987">
        <v>33</v>
      </c>
      <c r="B44" s="934" t="s">
        <v>704</v>
      </c>
      <c r="C44" s="996" t="s">
        <v>705</v>
      </c>
      <c r="D44" s="989" t="s">
        <v>29</v>
      </c>
      <c r="E44" s="997" t="s">
        <v>47</v>
      </c>
      <c r="F44" s="997" t="s">
        <v>47</v>
      </c>
      <c r="G44" s="997" t="s">
        <v>47</v>
      </c>
      <c r="H44" s="998"/>
      <c r="I44" s="998"/>
      <c r="J44" s="998"/>
      <c r="K44" s="998"/>
      <c r="L44" s="947"/>
      <c r="M44" s="947"/>
      <c r="N44" s="998">
        <v>36</v>
      </c>
      <c r="O44" s="947">
        <f t="shared" si="0"/>
        <v>36</v>
      </c>
      <c r="P44" s="947"/>
      <c r="Q44" s="947"/>
      <c r="R44" s="947"/>
      <c r="S44" s="947"/>
      <c r="T44" s="947"/>
      <c r="U44" s="947"/>
      <c r="V44" s="947"/>
      <c r="W44" s="947"/>
      <c r="X44" s="947"/>
      <c r="Y44" s="947"/>
      <c r="Z44" s="947"/>
      <c r="AA44" s="947"/>
      <c r="AB44" s="947"/>
      <c r="AC44" s="947"/>
      <c r="AD44" s="947"/>
      <c r="AE44" s="947"/>
      <c r="AF44" s="947"/>
      <c r="AG44" s="947"/>
      <c r="AH44" s="947"/>
      <c r="AI44" s="947"/>
      <c r="AJ44" s="935"/>
      <c r="AK44" s="935"/>
      <c r="AL44" s="935">
        <f t="shared" si="3"/>
        <v>36</v>
      </c>
      <c r="AM44" s="935">
        <f t="shared" si="3"/>
        <v>36</v>
      </c>
      <c r="AN44" s="993">
        <f t="shared" si="1"/>
        <v>8.9999999999999993E-3</v>
      </c>
      <c r="AO44" s="993">
        <f t="shared" si="2"/>
        <v>8.9999999999999993E-3</v>
      </c>
      <c r="AP44" s="999" t="s">
        <v>654</v>
      </c>
      <c r="AQ44" s="942"/>
      <c r="AR44" s="942"/>
      <c r="AS44" s="994">
        <v>36</v>
      </c>
      <c r="AT44" s="942">
        <f t="shared" si="4"/>
        <v>0.25</v>
      </c>
      <c r="AU44" s="942">
        <v>1</v>
      </c>
      <c r="AV44" s="995">
        <v>0.25</v>
      </c>
      <c r="AW44" s="942"/>
    </row>
    <row r="45" spans="1:49" s="940" customFormat="1" ht="15" customHeight="1" x14ac:dyDescent="0.25">
      <c r="A45" s="987">
        <v>34</v>
      </c>
      <c r="B45" s="934" t="s">
        <v>706</v>
      </c>
      <c r="C45" s="988" t="s">
        <v>707</v>
      </c>
      <c r="D45" s="989" t="s">
        <v>29</v>
      </c>
      <c r="E45" s="990" t="s">
        <v>47</v>
      </c>
      <c r="F45" s="990" t="s">
        <v>47</v>
      </c>
      <c r="G45" s="990" t="s">
        <v>47</v>
      </c>
      <c r="H45" s="991"/>
      <c r="I45" s="991"/>
      <c r="J45" s="991"/>
      <c r="K45" s="991"/>
      <c r="L45" s="947"/>
      <c r="M45" s="947"/>
      <c r="N45" s="992">
        <v>7</v>
      </c>
      <c r="O45" s="947">
        <f t="shared" si="0"/>
        <v>7</v>
      </c>
      <c r="P45" s="947"/>
      <c r="Q45" s="947"/>
      <c r="R45" s="947"/>
      <c r="S45" s="947"/>
      <c r="T45" s="947"/>
      <c r="U45" s="947"/>
      <c r="V45" s="947"/>
      <c r="W45" s="947"/>
      <c r="X45" s="947"/>
      <c r="Y45" s="947"/>
      <c r="Z45" s="947"/>
      <c r="AA45" s="947"/>
      <c r="AB45" s="947"/>
      <c r="AC45" s="947"/>
      <c r="AD45" s="947"/>
      <c r="AE45" s="947"/>
      <c r="AF45" s="947"/>
      <c r="AG45" s="947"/>
      <c r="AH45" s="947"/>
      <c r="AI45" s="947"/>
      <c r="AJ45" s="935"/>
      <c r="AK45" s="935"/>
      <c r="AL45" s="935">
        <f t="shared" si="3"/>
        <v>7</v>
      </c>
      <c r="AM45" s="935">
        <f t="shared" si="3"/>
        <v>7</v>
      </c>
      <c r="AN45" s="993">
        <f t="shared" si="1"/>
        <v>1.6659999999999999E-3</v>
      </c>
      <c r="AO45" s="993">
        <f t="shared" si="2"/>
        <v>1.6659999999999999E-3</v>
      </c>
      <c r="AP45" s="999" t="s">
        <v>670</v>
      </c>
      <c r="AQ45" s="942"/>
      <c r="AR45" s="942"/>
      <c r="AS45" s="1000">
        <v>7</v>
      </c>
      <c r="AT45" s="942">
        <f t="shared" si="4"/>
        <v>0.23799999999999999</v>
      </c>
      <c r="AU45" s="942">
        <v>1</v>
      </c>
      <c r="AV45" s="995">
        <v>0.23799999999999999</v>
      </c>
      <c r="AW45" s="942"/>
    </row>
    <row r="46" spans="1:49" s="940" customFormat="1" ht="15" customHeight="1" x14ac:dyDescent="0.25">
      <c r="A46" s="987">
        <v>35</v>
      </c>
      <c r="B46" s="934" t="s">
        <v>708</v>
      </c>
      <c r="C46" s="988" t="s">
        <v>709</v>
      </c>
      <c r="D46" s="989" t="s">
        <v>29</v>
      </c>
      <c r="E46" s="990" t="s">
        <v>47</v>
      </c>
      <c r="F46" s="990" t="s">
        <v>47</v>
      </c>
      <c r="G46" s="990" t="s">
        <v>47</v>
      </c>
      <c r="H46" s="991"/>
      <c r="I46" s="991"/>
      <c r="J46" s="991"/>
      <c r="K46" s="991"/>
      <c r="L46" s="947"/>
      <c r="M46" s="947"/>
      <c r="N46" s="992">
        <v>4</v>
      </c>
      <c r="O46" s="947">
        <f t="shared" si="0"/>
        <v>4</v>
      </c>
      <c r="P46" s="947"/>
      <c r="Q46" s="947"/>
      <c r="R46" s="947"/>
      <c r="S46" s="947"/>
      <c r="T46" s="947"/>
      <c r="U46" s="947"/>
      <c r="V46" s="947"/>
      <c r="W46" s="947"/>
      <c r="X46" s="947"/>
      <c r="Y46" s="947"/>
      <c r="Z46" s="947"/>
      <c r="AA46" s="947"/>
      <c r="AB46" s="947"/>
      <c r="AC46" s="947"/>
      <c r="AD46" s="947"/>
      <c r="AE46" s="947"/>
      <c r="AF46" s="947"/>
      <c r="AG46" s="947"/>
      <c r="AH46" s="947"/>
      <c r="AI46" s="947"/>
      <c r="AJ46" s="935"/>
      <c r="AK46" s="935"/>
      <c r="AL46" s="935">
        <f t="shared" si="3"/>
        <v>4</v>
      </c>
      <c r="AM46" s="935">
        <f t="shared" si="3"/>
        <v>4</v>
      </c>
      <c r="AN46" s="993">
        <f t="shared" si="1"/>
        <v>9.5199999999999994E-4</v>
      </c>
      <c r="AO46" s="993">
        <f t="shared" si="2"/>
        <v>9.5199999999999994E-4</v>
      </c>
      <c r="AP46" s="999" t="s">
        <v>670</v>
      </c>
      <c r="AQ46" s="942"/>
      <c r="AR46" s="942"/>
      <c r="AS46" s="1000">
        <v>4</v>
      </c>
      <c r="AT46" s="942">
        <f t="shared" si="4"/>
        <v>0.23799999999999999</v>
      </c>
      <c r="AU46" s="942">
        <v>1</v>
      </c>
      <c r="AV46" s="995">
        <v>0.23799999999999999</v>
      </c>
      <c r="AW46" s="942"/>
    </row>
    <row r="47" spans="1:49" s="940" customFormat="1" ht="15" customHeight="1" x14ac:dyDescent="0.25">
      <c r="A47" s="987">
        <v>36</v>
      </c>
      <c r="B47" s="934" t="s">
        <v>710</v>
      </c>
      <c r="C47" s="988" t="s">
        <v>711</v>
      </c>
      <c r="D47" s="989" t="s">
        <v>29</v>
      </c>
      <c r="E47" s="990" t="s">
        <v>47</v>
      </c>
      <c r="F47" s="990" t="s">
        <v>47</v>
      </c>
      <c r="G47" s="990" t="s">
        <v>47</v>
      </c>
      <c r="H47" s="991"/>
      <c r="I47" s="991"/>
      <c r="J47" s="991"/>
      <c r="K47" s="991"/>
      <c r="L47" s="947"/>
      <c r="M47" s="947"/>
      <c r="N47" s="992">
        <v>10</v>
      </c>
      <c r="O47" s="947">
        <f t="shared" si="0"/>
        <v>10</v>
      </c>
      <c r="P47" s="947"/>
      <c r="Q47" s="947"/>
      <c r="R47" s="947"/>
      <c r="S47" s="947"/>
      <c r="T47" s="947"/>
      <c r="U47" s="947"/>
      <c r="V47" s="947"/>
      <c r="W47" s="947"/>
      <c r="X47" s="947"/>
      <c r="Y47" s="947"/>
      <c r="Z47" s="947"/>
      <c r="AA47" s="947"/>
      <c r="AB47" s="947"/>
      <c r="AC47" s="947"/>
      <c r="AD47" s="947"/>
      <c r="AE47" s="947"/>
      <c r="AF47" s="947"/>
      <c r="AG47" s="947"/>
      <c r="AH47" s="947"/>
      <c r="AI47" s="947"/>
      <c r="AJ47" s="935"/>
      <c r="AK47" s="935"/>
      <c r="AL47" s="935">
        <f t="shared" si="3"/>
        <v>10</v>
      </c>
      <c r="AM47" s="935">
        <f t="shared" si="3"/>
        <v>10</v>
      </c>
      <c r="AN47" s="993">
        <f t="shared" si="1"/>
        <v>2.3799999999999997E-3</v>
      </c>
      <c r="AO47" s="993">
        <f t="shared" si="2"/>
        <v>2.3799999999999997E-3</v>
      </c>
      <c r="AP47" s="999" t="s">
        <v>670</v>
      </c>
      <c r="AQ47" s="942"/>
      <c r="AR47" s="942"/>
      <c r="AS47" s="1000">
        <v>10</v>
      </c>
      <c r="AT47" s="942">
        <f t="shared" si="4"/>
        <v>0.23799999999999999</v>
      </c>
      <c r="AU47" s="942">
        <v>1</v>
      </c>
      <c r="AV47" s="995">
        <v>0.23799999999999999</v>
      </c>
      <c r="AW47" s="942"/>
    </row>
    <row r="48" spans="1:49" s="940" customFormat="1" ht="15" customHeight="1" x14ac:dyDescent="0.25">
      <c r="A48" s="987">
        <v>37</v>
      </c>
      <c r="B48" s="934" t="s">
        <v>712</v>
      </c>
      <c r="C48" s="996" t="s">
        <v>713</v>
      </c>
      <c r="D48" s="989" t="s">
        <v>29</v>
      </c>
      <c r="E48" s="1008" t="s">
        <v>47</v>
      </c>
      <c r="F48" s="1008">
        <v>92</v>
      </c>
      <c r="G48" s="1008" t="s">
        <v>47</v>
      </c>
      <c r="H48" s="1004"/>
      <c r="I48" s="1004"/>
      <c r="J48" s="1004"/>
      <c r="K48" s="1004"/>
      <c r="L48" s="947"/>
      <c r="M48" s="947"/>
      <c r="N48" s="1004">
        <v>2</v>
      </c>
      <c r="O48" s="947">
        <f t="shared" si="0"/>
        <v>2</v>
      </c>
      <c r="P48" s="947"/>
      <c r="Q48" s="947"/>
      <c r="R48" s="947"/>
      <c r="S48" s="947"/>
      <c r="T48" s="947"/>
      <c r="U48" s="947"/>
      <c r="V48" s="947"/>
      <c r="W48" s="947"/>
      <c r="X48" s="947"/>
      <c r="Y48" s="947"/>
      <c r="Z48" s="947"/>
      <c r="AA48" s="947"/>
      <c r="AB48" s="947"/>
      <c r="AC48" s="947"/>
      <c r="AD48" s="947"/>
      <c r="AE48" s="947"/>
      <c r="AF48" s="947"/>
      <c r="AG48" s="947"/>
      <c r="AH48" s="947"/>
      <c r="AI48" s="947"/>
      <c r="AJ48" s="935"/>
      <c r="AK48" s="935"/>
      <c r="AL48" s="935">
        <f t="shared" si="3"/>
        <v>2</v>
      </c>
      <c r="AM48" s="935">
        <f t="shared" si="3"/>
        <v>2</v>
      </c>
      <c r="AN48" s="993">
        <f>(AM48*AT48/1000)/AU48</f>
        <v>2.0200000000000001E-3</v>
      </c>
      <c r="AO48" s="993">
        <f>AM48*AV48/1000</f>
        <v>2.0200000000000001E-3</v>
      </c>
      <c r="AP48" s="999" t="s">
        <v>661</v>
      </c>
      <c r="AQ48" s="942"/>
      <c r="AR48" s="942"/>
      <c r="AS48" s="994">
        <v>2</v>
      </c>
      <c r="AT48" s="942">
        <f t="shared" si="4"/>
        <v>1.01</v>
      </c>
      <c r="AU48" s="942">
        <v>1</v>
      </c>
      <c r="AV48" s="995">
        <v>1.01</v>
      </c>
      <c r="AW48" s="942"/>
    </row>
    <row r="49" spans="1:49" s="940" customFormat="1" ht="15" customHeight="1" x14ac:dyDescent="0.25">
      <c r="A49" s="1009">
        <v>38</v>
      </c>
      <c r="B49" s="934" t="s">
        <v>714</v>
      </c>
      <c r="C49" s="950" t="s">
        <v>715</v>
      </c>
      <c r="D49" s="12" t="s">
        <v>29</v>
      </c>
      <c r="E49" s="1010">
        <v>33</v>
      </c>
      <c r="F49" s="1011">
        <v>82</v>
      </c>
      <c r="G49" s="1011">
        <v>912</v>
      </c>
      <c r="H49" s="1012"/>
      <c r="I49" s="1012"/>
      <c r="J49" s="951">
        <v>1</v>
      </c>
      <c r="K49" s="935">
        <f>SUM(H49:J49)</f>
        <v>1</v>
      </c>
      <c r="L49" s="951"/>
      <c r="M49" s="951"/>
      <c r="N49" s="951"/>
      <c r="O49" s="947"/>
      <c r="P49" s="951"/>
      <c r="Q49" s="951"/>
      <c r="R49" s="951"/>
      <c r="S49" s="947"/>
      <c r="T49" s="951"/>
      <c r="U49" s="951"/>
      <c r="V49" s="951"/>
      <c r="W49" s="947"/>
      <c r="X49" s="947"/>
      <c r="Y49" s="947"/>
      <c r="Z49" s="947"/>
      <c r="AA49" s="947"/>
      <c r="AB49" s="947"/>
      <c r="AC49" s="947"/>
      <c r="AD49" s="947"/>
      <c r="AE49" s="947"/>
      <c r="AF49" s="947"/>
      <c r="AG49" s="947"/>
      <c r="AH49" s="947"/>
      <c r="AI49" s="947"/>
      <c r="AJ49" s="935"/>
      <c r="AK49" s="935"/>
      <c r="AL49" s="935">
        <f>J49+N49+R49+V49+AH49</f>
        <v>1</v>
      </c>
      <c r="AM49" s="935">
        <f>K49+O49+S49+W49+AI49</f>
        <v>1</v>
      </c>
      <c r="AN49" s="1013">
        <f>(AM49*AT49/1000)/AU49</f>
        <v>0.13700000000000001</v>
      </c>
      <c r="AO49" s="1013">
        <f>AM49*AV49/1000</f>
        <v>0.1135</v>
      </c>
      <c r="AP49" s="1014" t="s">
        <v>716</v>
      </c>
      <c r="AQ49" s="950"/>
      <c r="AR49" s="950"/>
      <c r="AS49" s="1012"/>
      <c r="AT49" s="1012">
        <v>137</v>
      </c>
      <c r="AU49" s="1012">
        <v>1</v>
      </c>
      <c r="AV49" s="942">
        <v>113.5</v>
      </c>
      <c r="AW49" s="942"/>
    </row>
    <row r="50" spans="1:49" s="940" customFormat="1" ht="15" customHeight="1" x14ac:dyDescent="0.25">
      <c r="A50" s="1009">
        <v>39</v>
      </c>
      <c r="B50" s="934" t="s">
        <v>717</v>
      </c>
      <c r="C50" s="950" t="s">
        <v>718</v>
      </c>
      <c r="D50" s="12" t="s">
        <v>29</v>
      </c>
      <c r="E50" s="1014">
        <v>33</v>
      </c>
      <c r="F50" s="1014" t="s">
        <v>719</v>
      </c>
      <c r="G50" s="1014">
        <v>44</v>
      </c>
      <c r="H50" s="1012"/>
      <c r="I50" s="1012"/>
      <c r="J50" s="951">
        <v>1</v>
      </c>
      <c r="K50" s="935">
        <v>1</v>
      </c>
      <c r="L50" s="951"/>
      <c r="M50" s="951"/>
      <c r="N50" s="951"/>
      <c r="O50" s="947"/>
      <c r="P50" s="951"/>
      <c r="Q50" s="951"/>
      <c r="R50" s="951"/>
      <c r="S50" s="947"/>
      <c r="T50" s="951"/>
      <c r="U50" s="951"/>
      <c r="V50" s="951"/>
      <c r="W50" s="947"/>
      <c r="X50" s="947"/>
      <c r="Y50" s="947"/>
      <c r="Z50" s="947"/>
      <c r="AA50" s="947"/>
      <c r="AB50" s="947"/>
      <c r="AC50" s="947"/>
      <c r="AD50" s="947"/>
      <c r="AE50" s="947"/>
      <c r="AF50" s="947"/>
      <c r="AG50" s="947"/>
      <c r="AH50" s="947"/>
      <c r="AI50" s="947"/>
      <c r="AJ50" s="935"/>
      <c r="AK50" s="935"/>
      <c r="AL50" s="935">
        <f>J50+N50+R50+V50+AH50</f>
        <v>1</v>
      </c>
      <c r="AM50" s="935">
        <v>1</v>
      </c>
      <c r="AN50" s="1013">
        <f>(AM50*AT50/1000)/AU50</f>
        <v>0.124</v>
      </c>
      <c r="AO50" s="1013">
        <f>AM50*AV50/1000</f>
        <v>7.1999999999999995E-2</v>
      </c>
      <c r="AP50" s="1014" t="s">
        <v>716</v>
      </c>
      <c r="AQ50" s="950"/>
      <c r="AR50" s="950"/>
      <c r="AS50" s="1012"/>
      <c r="AT50" s="1012">
        <v>124</v>
      </c>
      <c r="AU50" s="1012">
        <v>1</v>
      </c>
      <c r="AV50" s="942">
        <v>72</v>
      </c>
      <c r="AW50" s="942"/>
    </row>
    <row r="51" spans="1:49" s="940" customFormat="1" ht="31.5" x14ac:dyDescent="0.25">
      <c r="A51" s="1009">
        <v>40</v>
      </c>
      <c r="B51" s="934" t="s">
        <v>720</v>
      </c>
      <c r="C51" s="1015" t="s">
        <v>721</v>
      </c>
      <c r="D51" s="11" t="s">
        <v>29</v>
      </c>
      <c r="E51" s="1016">
        <v>40</v>
      </c>
      <c r="F51" s="1017">
        <v>72</v>
      </c>
      <c r="G51" s="1016">
        <v>6</v>
      </c>
      <c r="H51" s="1012"/>
      <c r="I51" s="1012"/>
      <c r="J51" s="951">
        <v>1</v>
      </c>
      <c r="K51" s="951">
        <v>1</v>
      </c>
      <c r="L51" s="951"/>
      <c r="M51" s="951"/>
      <c r="N51" s="951"/>
      <c r="O51" s="947"/>
      <c r="P51" s="951"/>
      <c r="Q51" s="951"/>
      <c r="R51" s="951"/>
      <c r="S51" s="947"/>
      <c r="T51" s="1018"/>
      <c r="U51" s="1018"/>
      <c r="V51" s="1018"/>
      <c r="W51" s="1019"/>
      <c r="X51" s="1019"/>
      <c r="Y51" s="1019"/>
      <c r="Z51" s="1019"/>
      <c r="AA51" s="1019"/>
      <c r="AB51" s="1019"/>
      <c r="AC51" s="1019"/>
      <c r="AD51" s="1019"/>
      <c r="AE51" s="1019"/>
      <c r="AF51" s="947"/>
      <c r="AG51" s="947"/>
      <c r="AH51" s="947"/>
      <c r="AI51" s="947"/>
      <c r="AJ51" s="935"/>
      <c r="AK51" s="935"/>
      <c r="AL51" s="935">
        <f>J51+N51+R51+V51+AH51</f>
        <v>1</v>
      </c>
      <c r="AM51" s="935">
        <v>1</v>
      </c>
      <c r="AN51" s="1020">
        <f t="shared" ref="AN51:AN63" si="5">(AM51*AT51/1000)/AU51</f>
        <v>1.9E-2</v>
      </c>
      <c r="AO51" s="1020">
        <f t="shared" ref="AO51:AO63" si="6">AM51*AV51/1000</f>
        <v>1.4999999999999999E-2</v>
      </c>
      <c r="AP51" s="11" t="s">
        <v>43</v>
      </c>
      <c r="AQ51" s="1009" t="s">
        <v>81</v>
      </c>
      <c r="AR51" s="951"/>
      <c r="AS51" s="951"/>
      <c r="AT51" s="951">
        <v>57</v>
      </c>
      <c r="AU51" s="951">
        <v>3</v>
      </c>
      <c r="AV51" s="933">
        <v>15</v>
      </c>
      <c r="AW51" s="942"/>
    </row>
    <row r="52" spans="1:49" s="940" customFormat="1" ht="15" customHeight="1" x14ac:dyDescent="0.25">
      <c r="A52" s="1009">
        <v>41</v>
      </c>
      <c r="B52" s="934" t="s">
        <v>722</v>
      </c>
      <c r="C52" s="950" t="s">
        <v>723</v>
      </c>
      <c r="D52" s="12" t="s">
        <v>29</v>
      </c>
      <c r="E52" s="1021">
        <v>8</v>
      </c>
      <c r="F52" s="1011">
        <v>59</v>
      </c>
      <c r="G52" s="1021">
        <v>10</v>
      </c>
      <c r="H52" s="1012"/>
      <c r="I52" s="1012"/>
      <c r="J52" s="1012"/>
      <c r="K52" s="1012"/>
      <c r="L52" s="951"/>
      <c r="M52" s="951"/>
      <c r="N52" s="951"/>
      <c r="O52" s="947"/>
      <c r="P52" s="951"/>
      <c r="Q52" s="951"/>
      <c r="R52" s="951"/>
      <c r="S52" s="947"/>
      <c r="T52" s="1018"/>
      <c r="U52" s="1018"/>
      <c r="V52" s="1018"/>
      <c r="W52" s="1019"/>
      <c r="X52" s="1019"/>
      <c r="Y52" s="1019"/>
      <c r="Z52" s="1019"/>
      <c r="AA52" s="1019"/>
      <c r="AB52" s="1019"/>
      <c r="AC52" s="1019"/>
      <c r="AD52" s="947">
        <v>11088</v>
      </c>
      <c r="AE52" s="947">
        <f t="shared" ref="AE52:AE57" si="7">SUM(AB52:AD52)</f>
        <v>11088</v>
      </c>
      <c r="AF52" s="947"/>
      <c r="AG52" s="947"/>
      <c r="AH52" s="947"/>
      <c r="AI52" s="947"/>
      <c r="AJ52" s="935"/>
      <c r="AK52" s="935"/>
      <c r="AL52" s="935">
        <v>11088</v>
      </c>
      <c r="AM52" s="935">
        <f t="shared" ref="AM52:AM57" si="8">SUM(AJ52:AL52)</f>
        <v>11088</v>
      </c>
      <c r="AN52" s="1013">
        <f t="shared" si="5"/>
        <v>4.4351999999999996E-2</v>
      </c>
      <c r="AO52" s="1013">
        <f t="shared" si="6"/>
        <v>1.4414399999999999E-2</v>
      </c>
      <c r="AP52" s="1014"/>
      <c r="AQ52" s="950"/>
      <c r="AR52" s="1012"/>
      <c r="AS52" s="1012"/>
      <c r="AT52" s="1012">
        <v>20</v>
      </c>
      <c r="AU52" s="1012">
        <v>5000</v>
      </c>
      <c r="AV52" s="942">
        <v>1.2999999999999999E-3</v>
      </c>
      <c r="AW52" s="942"/>
    </row>
    <row r="53" spans="1:49" s="940" customFormat="1" ht="15" customHeight="1" x14ac:dyDescent="0.25">
      <c r="A53" s="1009">
        <v>42</v>
      </c>
      <c r="B53" s="934" t="s">
        <v>722</v>
      </c>
      <c r="C53" s="950" t="s">
        <v>724</v>
      </c>
      <c r="D53" s="12" t="s">
        <v>29</v>
      </c>
      <c r="E53" s="1021">
        <v>2</v>
      </c>
      <c r="F53" s="1011">
        <v>72</v>
      </c>
      <c r="G53" s="1021">
        <v>10</v>
      </c>
      <c r="H53" s="1012"/>
      <c r="I53" s="1012"/>
      <c r="J53" s="1012"/>
      <c r="K53" s="1012"/>
      <c r="L53" s="951"/>
      <c r="M53" s="951"/>
      <c r="N53" s="951"/>
      <c r="O53" s="947"/>
      <c r="P53" s="951"/>
      <c r="Q53" s="951"/>
      <c r="R53" s="951"/>
      <c r="S53" s="947"/>
      <c r="T53" s="1018"/>
      <c r="U53" s="1018"/>
      <c r="V53" s="1018"/>
      <c r="W53" s="1019"/>
      <c r="X53" s="1019"/>
      <c r="Y53" s="1019"/>
      <c r="Z53" s="1019"/>
      <c r="AA53" s="1019"/>
      <c r="AB53" s="1019"/>
      <c r="AC53" s="1019"/>
      <c r="AD53" s="947">
        <v>1170</v>
      </c>
      <c r="AE53" s="947">
        <f t="shared" si="7"/>
        <v>1170</v>
      </c>
      <c r="AF53" s="947"/>
      <c r="AG53" s="947"/>
      <c r="AH53" s="947"/>
      <c r="AI53" s="947"/>
      <c r="AJ53" s="935"/>
      <c r="AK53" s="935"/>
      <c r="AL53" s="935">
        <v>1170</v>
      </c>
      <c r="AM53" s="935">
        <f t="shared" si="8"/>
        <v>1170</v>
      </c>
      <c r="AN53" s="1013">
        <f t="shared" si="5"/>
        <v>4.6800000000000001E-3</v>
      </c>
      <c r="AO53" s="1013">
        <f t="shared" si="6"/>
        <v>1.521E-3</v>
      </c>
      <c r="AP53" s="1014"/>
      <c r="AQ53" s="950"/>
      <c r="AR53" s="1012"/>
      <c r="AS53" s="1012"/>
      <c r="AT53" s="1012">
        <v>20</v>
      </c>
      <c r="AU53" s="1012">
        <v>5000</v>
      </c>
      <c r="AV53" s="942">
        <v>1.2999999999999999E-3</v>
      </c>
      <c r="AW53" s="942"/>
    </row>
    <row r="54" spans="1:49" s="940" customFormat="1" ht="15" customHeight="1" x14ac:dyDescent="0.25">
      <c r="A54" s="1009">
        <v>43</v>
      </c>
      <c r="B54" s="934" t="s">
        <v>722</v>
      </c>
      <c r="C54" s="950" t="s">
        <v>724</v>
      </c>
      <c r="D54" s="12" t="s">
        <v>29</v>
      </c>
      <c r="E54" s="1021">
        <v>42</v>
      </c>
      <c r="F54" s="1011">
        <v>77</v>
      </c>
      <c r="G54" s="1021">
        <v>10</v>
      </c>
      <c r="H54" s="1012"/>
      <c r="I54" s="1012"/>
      <c r="J54" s="1012"/>
      <c r="K54" s="1012"/>
      <c r="L54" s="951"/>
      <c r="M54" s="951"/>
      <c r="N54" s="951"/>
      <c r="O54" s="947"/>
      <c r="P54" s="951"/>
      <c r="Q54" s="951"/>
      <c r="R54" s="951"/>
      <c r="S54" s="947"/>
      <c r="T54" s="1018"/>
      <c r="U54" s="1018"/>
      <c r="V54" s="1018"/>
      <c r="W54" s="1019"/>
      <c r="X54" s="1019"/>
      <c r="Y54" s="1019"/>
      <c r="Z54" s="1019"/>
      <c r="AA54" s="1019"/>
      <c r="AB54" s="1019"/>
      <c r="AC54" s="1019"/>
      <c r="AD54" s="947">
        <v>14770</v>
      </c>
      <c r="AE54" s="947">
        <f t="shared" si="7"/>
        <v>14770</v>
      </c>
      <c r="AF54" s="947"/>
      <c r="AG54" s="947"/>
      <c r="AH54" s="947"/>
      <c r="AI54" s="947"/>
      <c r="AJ54" s="935"/>
      <c r="AK54" s="935"/>
      <c r="AL54" s="935">
        <v>14770</v>
      </c>
      <c r="AM54" s="935">
        <f t="shared" si="8"/>
        <v>14770</v>
      </c>
      <c r="AN54" s="1013">
        <f t="shared" si="5"/>
        <v>5.9079999999999994E-2</v>
      </c>
      <c r="AO54" s="1013">
        <f t="shared" si="6"/>
        <v>1.9200999999999999E-2</v>
      </c>
      <c r="AP54" s="1014"/>
      <c r="AQ54" s="950"/>
      <c r="AR54" s="1012"/>
      <c r="AS54" s="1012"/>
      <c r="AT54" s="1012">
        <v>20</v>
      </c>
      <c r="AU54" s="1012">
        <v>5000</v>
      </c>
      <c r="AV54" s="942">
        <v>1.2999999999999999E-3</v>
      </c>
      <c r="AW54" s="942"/>
    </row>
    <row r="55" spans="1:49" s="940" customFormat="1" ht="15" customHeight="1" x14ac:dyDescent="0.25">
      <c r="A55" s="1009">
        <v>44</v>
      </c>
      <c r="B55" s="934" t="s">
        <v>725</v>
      </c>
      <c r="C55" s="950" t="s">
        <v>98</v>
      </c>
      <c r="D55" s="12" t="s">
        <v>29</v>
      </c>
      <c r="E55" s="1021">
        <v>4</v>
      </c>
      <c r="F55" s="1011">
        <v>85</v>
      </c>
      <c r="G55" s="1021">
        <v>46</v>
      </c>
      <c r="H55" s="1012"/>
      <c r="I55" s="1012"/>
      <c r="J55" s="1012"/>
      <c r="K55" s="1012"/>
      <c r="L55" s="951"/>
      <c r="M55" s="951"/>
      <c r="N55" s="951"/>
      <c r="O55" s="947"/>
      <c r="P55" s="951"/>
      <c r="Q55" s="951"/>
      <c r="R55" s="951"/>
      <c r="S55" s="947"/>
      <c r="T55" s="1018"/>
      <c r="U55" s="1018"/>
      <c r="V55" s="1018"/>
      <c r="W55" s="1019"/>
      <c r="X55" s="1019"/>
      <c r="Y55" s="1019"/>
      <c r="Z55" s="1019"/>
      <c r="AA55" s="1019"/>
      <c r="AB55" s="1019"/>
      <c r="AC55" s="1019"/>
      <c r="AD55" s="947">
        <v>580</v>
      </c>
      <c r="AE55" s="947">
        <f t="shared" si="7"/>
        <v>580</v>
      </c>
      <c r="AF55" s="947"/>
      <c r="AG55" s="947"/>
      <c r="AH55" s="947"/>
      <c r="AI55" s="947"/>
      <c r="AJ55" s="935"/>
      <c r="AK55" s="935"/>
      <c r="AL55" s="935">
        <v>580</v>
      </c>
      <c r="AM55" s="935">
        <f t="shared" si="8"/>
        <v>580</v>
      </c>
      <c r="AN55" s="1013">
        <f t="shared" si="5"/>
        <v>0.60416666666666663</v>
      </c>
      <c r="AO55" s="1013">
        <f t="shared" si="6"/>
        <v>0.30740000000000001</v>
      </c>
      <c r="AP55" s="1014"/>
      <c r="AQ55" s="950"/>
      <c r="AR55" s="1012"/>
      <c r="AS55" s="1012"/>
      <c r="AT55" s="1012">
        <v>25</v>
      </c>
      <c r="AU55" s="1012">
        <v>24</v>
      </c>
      <c r="AV55" s="942">
        <v>0.53</v>
      </c>
      <c r="AW55" s="942"/>
    </row>
    <row r="56" spans="1:49" s="940" customFormat="1" ht="15" customHeight="1" x14ac:dyDescent="0.25">
      <c r="A56" s="1009">
        <v>45</v>
      </c>
      <c r="B56" s="12" t="s">
        <v>726</v>
      </c>
      <c r="C56" s="950" t="s">
        <v>727</v>
      </c>
      <c r="D56" s="12" t="s">
        <v>728</v>
      </c>
      <c r="E56" s="1021">
        <v>5</v>
      </c>
      <c r="F56" s="1011">
        <v>65</v>
      </c>
      <c r="G56" s="1021" t="s">
        <v>245</v>
      </c>
      <c r="H56" s="1012"/>
      <c r="I56" s="1012"/>
      <c r="J56" s="1012"/>
      <c r="K56" s="1012"/>
      <c r="L56" s="951"/>
      <c r="M56" s="951"/>
      <c r="N56" s="951"/>
      <c r="O56" s="947"/>
      <c r="P56" s="951"/>
      <c r="Q56" s="951"/>
      <c r="R56" s="951"/>
      <c r="S56" s="947"/>
      <c r="T56" s="1018"/>
      <c r="U56" s="1018"/>
      <c r="V56" s="1018"/>
      <c r="W56" s="1019"/>
      <c r="X56" s="1019"/>
      <c r="Y56" s="1019"/>
      <c r="Z56" s="1019"/>
      <c r="AA56" s="1019"/>
      <c r="AB56" s="1019"/>
      <c r="AC56" s="1019"/>
      <c r="AD56" s="947">
        <v>1040</v>
      </c>
      <c r="AE56" s="947">
        <f t="shared" si="7"/>
        <v>1040</v>
      </c>
      <c r="AF56" s="947"/>
      <c r="AG56" s="947"/>
      <c r="AH56" s="947"/>
      <c r="AI56" s="947"/>
      <c r="AJ56" s="935"/>
      <c r="AK56" s="935"/>
      <c r="AL56" s="935">
        <v>1040</v>
      </c>
      <c r="AM56" s="935">
        <f t="shared" si="8"/>
        <v>1040</v>
      </c>
      <c r="AN56" s="1013">
        <f t="shared" si="5"/>
        <v>3.3280000000000004E-2</v>
      </c>
      <c r="AO56" s="1013">
        <f t="shared" si="6"/>
        <v>2.2879999999999998E-2</v>
      </c>
      <c r="AP56" s="1014"/>
      <c r="AQ56" s="950"/>
      <c r="AR56" s="1012"/>
      <c r="AS56" s="1012"/>
      <c r="AT56" s="1012">
        <v>32</v>
      </c>
      <c r="AU56" s="1012">
        <v>1000</v>
      </c>
      <c r="AV56" s="942">
        <v>2.1999999999999999E-2</v>
      </c>
      <c r="AW56" s="942"/>
    </row>
    <row r="57" spans="1:49" s="940" customFormat="1" ht="15" customHeight="1" x14ac:dyDescent="0.25">
      <c r="A57" s="1009">
        <v>46</v>
      </c>
      <c r="B57" s="12" t="s">
        <v>726</v>
      </c>
      <c r="C57" s="950" t="s">
        <v>727</v>
      </c>
      <c r="D57" s="12" t="s">
        <v>728</v>
      </c>
      <c r="E57" s="1021">
        <v>11</v>
      </c>
      <c r="F57" s="1011">
        <v>70</v>
      </c>
      <c r="G57" s="1021" t="s">
        <v>245</v>
      </c>
      <c r="H57" s="1012"/>
      <c r="I57" s="1012"/>
      <c r="J57" s="1012"/>
      <c r="K57" s="1012"/>
      <c r="L57" s="951"/>
      <c r="M57" s="951"/>
      <c r="N57" s="951"/>
      <c r="O57" s="947"/>
      <c r="P57" s="951"/>
      <c r="Q57" s="951"/>
      <c r="R57" s="951"/>
      <c r="S57" s="947"/>
      <c r="T57" s="1018"/>
      <c r="U57" s="1018"/>
      <c r="V57" s="1018"/>
      <c r="W57" s="1019"/>
      <c r="X57" s="1019"/>
      <c r="Y57" s="1019"/>
      <c r="Z57" s="1019"/>
      <c r="AA57" s="1019"/>
      <c r="AB57" s="1019"/>
      <c r="AC57" s="1019"/>
      <c r="AD57" s="947">
        <v>5880</v>
      </c>
      <c r="AE57" s="947">
        <f t="shared" si="7"/>
        <v>5880</v>
      </c>
      <c r="AF57" s="947"/>
      <c r="AG57" s="947"/>
      <c r="AH57" s="947"/>
      <c r="AI57" s="947"/>
      <c r="AJ57" s="935"/>
      <c r="AK57" s="935"/>
      <c r="AL57" s="935">
        <v>5880</v>
      </c>
      <c r="AM57" s="935">
        <f t="shared" si="8"/>
        <v>5880</v>
      </c>
      <c r="AN57" s="1013">
        <f t="shared" si="5"/>
        <v>0.18815999999999999</v>
      </c>
      <c r="AO57" s="1013">
        <f t="shared" si="6"/>
        <v>0.12935999999999998</v>
      </c>
      <c r="AP57" s="1014"/>
      <c r="AQ57" s="950"/>
      <c r="AR57" s="1012"/>
      <c r="AS57" s="1012"/>
      <c r="AT57" s="1012">
        <v>32</v>
      </c>
      <c r="AU57" s="1012">
        <v>1000</v>
      </c>
      <c r="AV57" s="942">
        <v>2.1999999999999999E-2</v>
      </c>
      <c r="AW57" s="942"/>
    </row>
    <row r="58" spans="1:49" s="940" customFormat="1" ht="15.75" x14ac:dyDescent="0.25">
      <c r="A58" s="933">
        <v>1</v>
      </c>
      <c r="B58" s="12" t="s">
        <v>729</v>
      </c>
      <c r="C58" s="1022" t="s">
        <v>730</v>
      </c>
      <c r="D58" s="12" t="s">
        <v>29</v>
      </c>
      <c r="E58" s="944">
        <v>15</v>
      </c>
      <c r="F58" s="944">
        <v>70</v>
      </c>
      <c r="G58" s="944"/>
      <c r="H58" s="947"/>
      <c r="I58" s="947"/>
      <c r="J58" s="947"/>
      <c r="K58" s="947"/>
      <c r="L58" s="945"/>
      <c r="M58" s="945"/>
      <c r="N58" s="945"/>
      <c r="O58" s="946"/>
      <c r="P58" s="935"/>
      <c r="Q58" s="935"/>
      <c r="R58" s="935"/>
      <c r="S58" s="935"/>
      <c r="T58" s="945"/>
      <c r="U58" s="945"/>
      <c r="V58" s="945"/>
      <c r="W58" s="946"/>
      <c r="X58" s="946"/>
      <c r="Y58" s="946"/>
      <c r="Z58" s="947">
        <v>90</v>
      </c>
      <c r="AA58" s="935">
        <f t="shared" ref="AA58:AA63" si="9">SUM(X58:Z58)</f>
        <v>90</v>
      </c>
      <c r="AB58" s="946"/>
      <c r="AC58" s="946"/>
      <c r="AD58" s="946"/>
      <c r="AE58" s="946"/>
      <c r="AF58" s="947"/>
      <c r="AG58" s="947"/>
      <c r="AH58" s="947"/>
      <c r="AI58" s="947"/>
      <c r="AJ58" s="947"/>
      <c r="AK58" s="947"/>
      <c r="AL58" s="947">
        <v>90</v>
      </c>
      <c r="AM58" s="947">
        <f t="shared" ref="AM58:AM63" si="10">SUM(AJ58:AL58)</f>
        <v>90</v>
      </c>
      <c r="AN58" s="942">
        <f t="shared" si="5"/>
        <v>8.9999999999999998E-4</v>
      </c>
      <c r="AO58" s="942">
        <f t="shared" si="6"/>
        <v>8.9999999999999998E-4</v>
      </c>
      <c r="AP58" s="948"/>
      <c r="AQ58" s="947" t="s">
        <v>731</v>
      </c>
      <c r="AR58" s="948"/>
      <c r="AS58" s="947">
        <v>90</v>
      </c>
      <c r="AT58" s="937">
        <v>0.01</v>
      </c>
      <c r="AU58" s="1023">
        <v>1</v>
      </c>
      <c r="AV58" s="1024">
        <v>0.01</v>
      </c>
      <c r="AW58" s="942"/>
    </row>
    <row r="59" spans="1:49" s="940" customFormat="1" ht="15.75" x14ac:dyDescent="0.25">
      <c r="A59" s="933">
        <v>2</v>
      </c>
      <c r="B59" s="12" t="s">
        <v>729</v>
      </c>
      <c r="C59" s="1022" t="s">
        <v>730</v>
      </c>
      <c r="D59" s="12" t="s">
        <v>29</v>
      </c>
      <c r="E59" s="944">
        <v>71</v>
      </c>
      <c r="F59" s="944">
        <v>92</v>
      </c>
      <c r="G59" s="944"/>
      <c r="H59" s="947"/>
      <c r="I59" s="947"/>
      <c r="J59" s="947"/>
      <c r="K59" s="947"/>
      <c r="L59" s="945"/>
      <c r="M59" s="945"/>
      <c r="N59" s="945"/>
      <c r="O59" s="946"/>
      <c r="P59" s="935"/>
      <c r="Q59" s="935"/>
      <c r="R59" s="935"/>
      <c r="S59" s="935"/>
      <c r="T59" s="945"/>
      <c r="U59" s="945"/>
      <c r="V59" s="945"/>
      <c r="W59" s="946"/>
      <c r="X59" s="946"/>
      <c r="Y59" s="946"/>
      <c r="Z59" s="947">
        <v>20</v>
      </c>
      <c r="AA59" s="935">
        <f t="shared" si="9"/>
        <v>20</v>
      </c>
      <c r="AB59" s="946"/>
      <c r="AC59" s="946"/>
      <c r="AD59" s="946"/>
      <c r="AE59" s="946"/>
      <c r="AF59" s="947"/>
      <c r="AG59" s="947"/>
      <c r="AH59" s="947"/>
      <c r="AI59" s="947"/>
      <c r="AJ59" s="947"/>
      <c r="AK59" s="947"/>
      <c r="AL59" s="947">
        <v>20</v>
      </c>
      <c r="AM59" s="947">
        <f t="shared" si="10"/>
        <v>20</v>
      </c>
      <c r="AN59" s="942">
        <f t="shared" si="5"/>
        <v>2.0000000000000001E-4</v>
      </c>
      <c r="AO59" s="942">
        <f t="shared" si="6"/>
        <v>2.0000000000000001E-4</v>
      </c>
      <c r="AP59" s="948"/>
      <c r="AQ59" s="947" t="s">
        <v>731</v>
      </c>
      <c r="AR59" s="948"/>
      <c r="AS59" s="947">
        <v>20</v>
      </c>
      <c r="AT59" s="937">
        <v>0.01</v>
      </c>
      <c r="AU59" s="1023">
        <v>1</v>
      </c>
      <c r="AV59" s="1024">
        <v>0.01</v>
      </c>
      <c r="AW59" s="942"/>
    </row>
    <row r="60" spans="1:49" s="940" customFormat="1" ht="63" x14ac:dyDescent="0.25">
      <c r="A60" s="933">
        <v>3</v>
      </c>
      <c r="B60" s="942"/>
      <c r="C60" s="1025" t="s">
        <v>732</v>
      </c>
      <c r="D60" s="12" t="s">
        <v>29</v>
      </c>
      <c r="E60" s="12"/>
      <c r="F60" s="935">
        <v>2017</v>
      </c>
      <c r="G60" s="944"/>
      <c r="H60" s="947"/>
      <c r="I60" s="947"/>
      <c r="J60" s="947"/>
      <c r="K60" s="947"/>
      <c r="L60" s="945"/>
      <c r="M60" s="945"/>
      <c r="N60" s="945"/>
      <c r="O60" s="946"/>
      <c r="P60" s="935"/>
      <c r="Q60" s="935"/>
      <c r="R60" s="935"/>
      <c r="S60" s="935"/>
      <c r="T60" s="945"/>
      <c r="U60" s="945"/>
      <c r="V60" s="945"/>
      <c r="W60" s="946"/>
      <c r="X60" s="947"/>
      <c r="Y60" s="947"/>
      <c r="Z60" s="935">
        <v>4</v>
      </c>
      <c r="AA60" s="935">
        <f t="shared" si="9"/>
        <v>4</v>
      </c>
      <c r="AB60" s="946"/>
      <c r="AC60" s="946"/>
      <c r="AD60" s="946"/>
      <c r="AE60" s="946"/>
      <c r="AF60" s="947"/>
      <c r="AG60" s="947"/>
      <c r="AH60" s="947"/>
      <c r="AI60" s="947"/>
      <c r="AJ60" s="947"/>
      <c r="AK60" s="947"/>
      <c r="AL60" s="935">
        <v>4</v>
      </c>
      <c r="AM60" s="935">
        <f t="shared" si="10"/>
        <v>4</v>
      </c>
      <c r="AN60" s="942">
        <f t="shared" si="5"/>
        <v>4.08E-4</v>
      </c>
      <c r="AO60" s="942">
        <f t="shared" si="6"/>
        <v>2.4800000000000001E-4</v>
      </c>
      <c r="AP60" s="948"/>
      <c r="AQ60" s="947" t="s">
        <v>731</v>
      </c>
      <c r="AR60" s="948"/>
      <c r="AS60" s="947">
        <v>4</v>
      </c>
      <c r="AT60" s="937">
        <v>0.10199999999999999</v>
      </c>
      <c r="AU60" s="949">
        <v>1</v>
      </c>
      <c r="AV60" s="937">
        <v>6.2E-2</v>
      </c>
      <c r="AW60" s="942"/>
    </row>
    <row r="61" spans="1:49" s="940" customFormat="1" ht="63" x14ac:dyDescent="0.25">
      <c r="A61" s="933">
        <v>4</v>
      </c>
      <c r="B61" s="942"/>
      <c r="C61" s="1025" t="s">
        <v>733</v>
      </c>
      <c r="D61" s="12" t="s">
        <v>29</v>
      </c>
      <c r="E61" s="12"/>
      <c r="F61" s="935">
        <v>2017</v>
      </c>
      <c r="G61" s="944"/>
      <c r="H61" s="947"/>
      <c r="I61" s="947"/>
      <c r="J61" s="947"/>
      <c r="K61" s="947"/>
      <c r="L61" s="945"/>
      <c r="M61" s="945"/>
      <c r="N61" s="945"/>
      <c r="O61" s="946"/>
      <c r="P61" s="935"/>
      <c r="Q61" s="935"/>
      <c r="R61" s="935"/>
      <c r="S61" s="935"/>
      <c r="T61" s="945"/>
      <c r="U61" s="945"/>
      <c r="V61" s="945"/>
      <c r="W61" s="946"/>
      <c r="X61" s="947"/>
      <c r="Y61" s="947"/>
      <c r="Z61" s="935">
        <v>4</v>
      </c>
      <c r="AA61" s="935">
        <f t="shared" si="9"/>
        <v>4</v>
      </c>
      <c r="AB61" s="946"/>
      <c r="AC61" s="946"/>
      <c r="AD61" s="946"/>
      <c r="AE61" s="946"/>
      <c r="AF61" s="947"/>
      <c r="AG61" s="947"/>
      <c r="AH61" s="947"/>
      <c r="AI61" s="947"/>
      <c r="AJ61" s="947"/>
      <c r="AK61" s="947"/>
      <c r="AL61" s="935">
        <v>4</v>
      </c>
      <c r="AM61" s="935">
        <f t="shared" si="10"/>
        <v>4</v>
      </c>
      <c r="AN61" s="942">
        <f t="shared" si="5"/>
        <v>4.08E-4</v>
      </c>
      <c r="AO61" s="942">
        <f t="shared" si="6"/>
        <v>2.4800000000000001E-4</v>
      </c>
      <c r="AP61" s="948"/>
      <c r="AQ61" s="947" t="s">
        <v>731</v>
      </c>
      <c r="AR61" s="948"/>
      <c r="AS61" s="947">
        <v>4</v>
      </c>
      <c r="AT61" s="937">
        <v>0.10199999999999999</v>
      </c>
      <c r="AU61" s="949">
        <v>1</v>
      </c>
      <c r="AV61" s="937">
        <v>6.2E-2</v>
      </c>
      <c r="AW61" s="942"/>
    </row>
    <row r="62" spans="1:49" s="940" customFormat="1" ht="63" x14ac:dyDescent="0.25">
      <c r="A62" s="933">
        <v>5</v>
      </c>
      <c r="B62" s="942"/>
      <c r="C62" s="1025" t="s">
        <v>734</v>
      </c>
      <c r="D62" s="12" t="s">
        <v>29</v>
      </c>
      <c r="E62" s="12"/>
      <c r="F62" s="935">
        <v>2013</v>
      </c>
      <c r="G62" s="944"/>
      <c r="H62" s="947"/>
      <c r="I62" s="947"/>
      <c r="J62" s="947"/>
      <c r="K62" s="947"/>
      <c r="L62" s="945"/>
      <c r="M62" s="945"/>
      <c r="N62" s="945"/>
      <c r="O62" s="946"/>
      <c r="P62" s="935"/>
      <c r="Q62" s="935"/>
      <c r="R62" s="935"/>
      <c r="S62" s="935"/>
      <c r="T62" s="945"/>
      <c r="U62" s="945"/>
      <c r="V62" s="945"/>
      <c r="W62" s="946"/>
      <c r="X62" s="947"/>
      <c r="Y62" s="947"/>
      <c r="Z62" s="935">
        <v>2</v>
      </c>
      <c r="AA62" s="935">
        <f t="shared" si="9"/>
        <v>2</v>
      </c>
      <c r="AB62" s="946"/>
      <c r="AC62" s="946"/>
      <c r="AD62" s="946"/>
      <c r="AE62" s="946"/>
      <c r="AF62" s="947"/>
      <c r="AG62" s="947"/>
      <c r="AH62" s="947"/>
      <c r="AI62" s="947"/>
      <c r="AJ62" s="947"/>
      <c r="AK62" s="947"/>
      <c r="AL62" s="935">
        <v>2</v>
      </c>
      <c r="AM62" s="935">
        <f t="shared" si="10"/>
        <v>2</v>
      </c>
      <c r="AN62" s="942">
        <f t="shared" si="5"/>
        <v>2.04E-4</v>
      </c>
      <c r="AO62" s="942">
        <f t="shared" si="6"/>
        <v>1.2400000000000001E-4</v>
      </c>
      <c r="AP62" s="948"/>
      <c r="AQ62" s="947" t="s">
        <v>731</v>
      </c>
      <c r="AR62" s="948"/>
      <c r="AS62" s="947">
        <v>2</v>
      </c>
      <c r="AT62" s="937">
        <v>0.10199999999999999</v>
      </c>
      <c r="AU62" s="949">
        <v>1</v>
      </c>
      <c r="AV62" s="937">
        <v>6.2E-2</v>
      </c>
      <c r="AW62" s="942"/>
    </row>
    <row r="63" spans="1:49" s="940" customFormat="1" ht="63" x14ac:dyDescent="0.25">
      <c r="A63" s="933">
        <v>6</v>
      </c>
      <c r="B63" s="942"/>
      <c r="C63" s="1025" t="s">
        <v>735</v>
      </c>
      <c r="D63" s="12" t="s">
        <v>29</v>
      </c>
      <c r="E63" s="12"/>
      <c r="F63" s="935">
        <v>2015</v>
      </c>
      <c r="G63" s="944"/>
      <c r="H63" s="947"/>
      <c r="I63" s="947"/>
      <c r="J63" s="947"/>
      <c r="K63" s="947"/>
      <c r="L63" s="945"/>
      <c r="M63" s="945"/>
      <c r="N63" s="945"/>
      <c r="O63" s="946"/>
      <c r="P63" s="935"/>
      <c r="Q63" s="935"/>
      <c r="R63" s="935"/>
      <c r="S63" s="935"/>
      <c r="T63" s="945"/>
      <c r="U63" s="945"/>
      <c r="V63" s="945"/>
      <c r="W63" s="946"/>
      <c r="X63" s="946"/>
      <c r="Y63" s="946"/>
      <c r="Z63" s="935">
        <v>1</v>
      </c>
      <c r="AA63" s="935">
        <f t="shared" si="9"/>
        <v>1</v>
      </c>
      <c r="AB63" s="946"/>
      <c r="AC63" s="946"/>
      <c r="AD63" s="946"/>
      <c r="AE63" s="946"/>
      <c r="AF63" s="947"/>
      <c r="AG63" s="947"/>
      <c r="AH63" s="947"/>
      <c r="AI63" s="947"/>
      <c r="AJ63" s="947"/>
      <c r="AK63" s="947"/>
      <c r="AL63" s="935">
        <v>1</v>
      </c>
      <c r="AM63" s="935">
        <f t="shared" si="10"/>
        <v>1</v>
      </c>
      <c r="AN63" s="942">
        <f t="shared" si="5"/>
        <v>1.02E-4</v>
      </c>
      <c r="AO63" s="942">
        <f t="shared" si="6"/>
        <v>6.2000000000000003E-5</v>
      </c>
      <c r="AP63" s="948"/>
      <c r="AQ63" s="947" t="s">
        <v>731</v>
      </c>
      <c r="AR63" s="948"/>
      <c r="AS63" s="947">
        <v>1</v>
      </c>
      <c r="AT63" s="937">
        <v>0.10199999999999999</v>
      </c>
      <c r="AU63" s="949">
        <v>1</v>
      </c>
      <c r="AV63" s="937">
        <v>6.2E-2</v>
      </c>
      <c r="AW63" s="942"/>
    </row>
    <row r="64" spans="1:49" s="940" customFormat="1" ht="31.5" x14ac:dyDescent="0.25">
      <c r="A64" s="1009">
        <v>1</v>
      </c>
      <c r="B64" s="934" t="s">
        <v>736</v>
      </c>
      <c r="C64" s="1026" t="s">
        <v>737</v>
      </c>
      <c r="D64" s="12" t="s">
        <v>29</v>
      </c>
      <c r="E64" s="11">
        <v>1</v>
      </c>
      <c r="F64" s="11">
        <v>72</v>
      </c>
      <c r="G64" s="1027" t="s">
        <v>47</v>
      </c>
      <c r="H64" s="1028"/>
      <c r="I64" s="1028"/>
      <c r="J64" s="1028"/>
      <c r="K64" s="1028"/>
      <c r="L64" s="951"/>
      <c r="M64" s="951"/>
      <c r="N64" s="951">
        <v>2</v>
      </c>
      <c r="O64" s="951">
        <f>SUM(L64:N64)</f>
        <v>2</v>
      </c>
      <c r="P64" s="951"/>
      <c r="Q64" s="951"/>
      <c r="R64" s="951"/>
      <c r="S64" s="947"/>
      <c r="T64" s="951"/>
      <c r="U64" s="951"/>
      <c r="V64" s="951"/>
      <c r="W64" s="947"/>
      <c r="X64" s="947"/>
      <c r="Y64" s="947"/>
      <c r="Z64" s="947"/>
      <c r="AA64" s="947"/>
      <c r="AB64" s="947"/>
      <c r="AC64" s="947"/>
      <c r="AD64" s="947"/>
      <c r="AE64" s="947"/>
      <c r="AF64" s="947"/>
      <c r="AG64" s="947"/>
      <c r="AH64" s="947"/>
      <c r="AI64" s="947"/>
      <c r="AJ64" s="935">
        <f>H64+L64+P64+T64+AF64</f>
        <v>0</v>
      </c>
      <c r="AK64" s="935">
        <f>I64+M64+Q64+U64+AG64</f>
        <v>0</v>
      </c>
      <c r="AL64" s="935">
        <f>J64+N64+R64+V64+AH64</f>
        <v>2</v>
      </c>
      <c r="AM64" s="935">
        <f>K64+O64+S64+W64+AI64</f>
        <v>2</v>
      </c>
      <c r="AN64" s="1029">
        <f>(AM64*AT64/1000)/AU64</f>
        <v>2.5000000000000001E-4</v>
      </c>
      <c r="AO64" s="1030">
        <f>AM64*AV64/1000</f>
        <v>2.0000000000000002E-5</v>
      </c>
      <c r="AP64" s="11" t="s">
        <v>103</v>
      </c>
      <c r="AQ64" s="11"/>
      <c r="AR64" s="1009"/>
      <c r="AS64" s="1009"/>
      <c r="AT64" s="1031">
        <v>1</v>
      </c>
      <c r="AU64" s="952">
        <v>8</v>
      </c>
      <c r="AV64" s="942">
        <v>0.01</v>
      </c>
      <c r="AW64" s="942"/>
    </row>
    <row r="65" spans="1:49" s="940" customFormat="1" ht="15.75" x14ac:dyDescent="0.25">
      <c r="A65" s="1009"/>
      <c r="B65" s="934"/>
      <c r="C65" s="1032" t="s">
        <v>738</v>
      </c>
      <c r="D65" s="12"/>
      <c r="E65" s="11"/>
      <c r="F65" s="11"/>
      <c r="G65" s="1027"/>
      <c r="H65" s="1028"/>
      <c r="I65" s="1028"/>
      <c r="J65" s="1028"/>
      <c r="K65" s="1028"/>
      <c r="L65" s="951"/>
      <c r="M65" s="951"/>
      <c r="N65" s="951"/>
      <c r="O65" s="951"/>
      <c r="P65" s="951"/>
      <c r="Q65" s="951"/>
      <c r="R65" s="951"/>
      <c r="S65" s="947"/>
      <c r="T65" s="951"/>
      <c r="U65" s="951"/>
      <c r="V65" s="951"/>
      <c r="W65" s="947"/>
      <c r="X65" s="947"/>
      <c r="Y65" s="947"/>
      <c r="Z65" s="947"/>
      <c r="AA65" s="947"/>
      <c r="AB65" s="947"/>
      <c r="AC65" s="947"/>
      <c r="AD65" s="947"/>
      <c r="AE65" s="947"/>
      <c r="AF65" s="947"/>
      <c r="AG65" s="947"/>
      <c r="AH65" s="947"/>
      <c r="AI65" s="947"/>
      <c r="AJ65" s="935"/>
      <c r="AK65" s="935"/>
      <c r="AL65" s="935"/>
      <c r="AM65" s="935"/>
      <c r="AN65" s="1033">
        <f>SUM(AN12:AN64)</f>
        <v>1.5762296666666669</v>
      </c>
      <c r="AO65" s="1034">
        <f>SUM(AO12:AO64)</f>
        <v>1.0571174000000001</v>
      </c>
      <c r="AP65" s="11"/>
      <c r="AQ65" s="11"/>
      <c r="AR65" s="1009"/>
      <c r="AS65" s="1009"/>
      <c r="AT65" s="1031"/>
      <c r="AU65" s="952"/>
      <c r="AV65" s="942"/>
      <c r="AW65" s="942"/>
    </row>
    <row r="66" spans="1:49" s="940" customFormat="1" ht="15.75" x14ac:dyDescent="0.25">
      <c r="A66" s="1009"/>
      <c r="B66" s="934"/>
      <c r="C66" s="1032"/>
      <c r="D66" s="12"/>
      <c r="E66" s="11"/>
      <c r="F66" s="11"/>
      <c r="G66" s="1027"/>
      <c r="H66" s="1028"/>
      <c r="I66" s="1028"/>
      <c r="J66" s="1028"/>
      <c r="K66" s="1028"/>
      <c r="L66" s="951"/>
      <c r="M66" s="951"/>
      <c r="N66" s="951"/>
      <c r="O66" s="951"/>
      <c r="P66" s="951"/>
      <c r="Q66" s="951"/>
      <c r="R66" s="951"/>
      <c r="S66" s="947"/>
      <c r="T66" s="951"/>
      <c r="U66" s="951"/>
      <c r="V66" s="951"/>
      <c r="W66" s="947"/>
      <c r="X66" s="947"/>
      <c r="Y66" s="947"/>
      <c r="Z66" s="947"/>
      <c r="AA66" s="947"/>
      <c r="AB66" s="947"/>
      <c r="AC66" s="947"/>
      <c r="AD66" s="947"/>
      <c r="AE66" s="947"/>
      <c r="AF66" s="947"/>
      <c r="AG66" s="947"/>
      <c r="AH66" s="947"/>
      <c r="AI66" s="947"/>
      <c r="AJ66" s="935"/>
      <c r="AK66" s="935"/>
      <c r="AL66" s="935"/>
      <c r="AM66" s="935"/>
      <c r="AN66" s="1029"/>
      <c r="AO66" s="1030"/>
      <c r="AP66" s="11"/>
      <c r="AQ66" s="11"/>
      <c r="AR66" s="1009"/>
      <c r="AS66" s="1009"/>
      <c r="AT66" s="1031"/>
      <c r="AU66" s="952"/>
      <c r="AV66" s="942"/>
      <c r="AW66" s="942"/>
    </row>
    <row r="67" spans="1:49" s="940" customFormat="1" ht="15.75" x14ac:dyDescent="0.25">
      <c r="A67" s="933"/>
      <c r="B67" s="942"/>
      <c r="C67" s="943" t="s">
        <v>855</v>
      </c>
      <c r="D67" s="12"/>
      <c r="E67" s="12"/>
      <c r="F67" s="935"/>
      <c r="G67" s="944"/>
      <c r="H67" s="947"/>
      <c r="I67" s="947"/>
      <c r="J67" s="947"/>
      <c r="K67" s="947"/>
      <c r="L67" s="945"/>
      <c r="M67" s="945"/>
      <c r="N67" s="945"/>
      <c r="O67" s="946"/>
      <c r="P67" s="935"/>
      <c r="Q67" s="935"/>
      <c r="R67" s="935"/>
      <c r="S67" s="935"/>
      <c r="T67" s="945"/>
      <c r="U67" s="945"/>
      <c r="V67" s="945"/>
      <c r="W67" s="946"/>
      <c r="X67" s="946"/>
      <c r="Y67" s="946"/>
      <c r="Z67" s="935"/>
      <c r="AA67" s="935"/>
      <c r="AB67" s="946"/>
      <c r="AC67" s="946"/>
      <c r="AD67" s="946"/>
      <c r="AE67" s="946"/>
      <c r="AF67" s="947"/>
      <c r="AG67" s="947"/>
      <c r="AH67" s="947"/>
      <c r="AI67" s="947"/>
      <c r="AJ67" s="947"/>
      <c r="AK67" s="947"/>
      <c r="AL67" s="935"/>
      <c r="AM67" s="935"/>
      <c r="AN67" s="942"/>
      <c r="AO67" s="942"/>
      <c r="AP67" s="948"/>
      <c r="AQ67" s="947"/>
      <c r="AR67" s="948"/>
      <c r="AS67" s="947"/>
      <c r="AT67" s="937"/>
      <c r="AU67" s="949"/>
      <c r="AV67" s="937"/>
      <c r="AW67" s="942"/>
    </row>
    <row r="68" spans="1:49" s="940" customFormat="1" ht="15" customHeight="1" x14ac:dyDescent="0.25">
      <c r="A68" s="1009">
        <v>1</v>
      </c>
      <c r="B68" s="934" t="s">
        <v>739</v>
      </c>
      <c r="C68" s="950" t="s">
        <v>740</v>
      </c>
      <c r="D68" s="12" t="s">
        <v>29</v>
      </c>
      <c r="E68" s="11">
        <v>6</v>
      </c>
      <c r="F68" s="11">
        <v>44</v>
      </c>
      <c r="G68" s="11" t="s">
        <v>124</v>
      </c>
      <c r="H68" s="951"/>
      <c r="I68" s="951"/>
      <c r="J68" s="951"/>
      <c r="K68" s="951"/>
      <c r="L68" s="951">
        <v>5</v>
      </c>
      <c r="M68" s="951"/>
      <c r="N68" s="951"/>
      <c r="O68" s="947">
        <f>SUM(L68:N68)</f>
        <v>5</v>
      </c>
      <c r="P68" s="1012"/>
      <c r="Q68" s="1012"/>
      <c r="R68" s="1012"/>
      <c r="S68" s="947"/>
      <c r="T68" s="1012"/>
      <c r="U68" s="1012"/>
      <c r="V68" s="1012"/>
      <c r="W68" s="947"/>
      <c r="X68" s="947"/>
      <c r="Y68" s="947"/>
      <c r="Z68" s="947"/>
      <c r="AA68" s="947"/>
      <c r="AB68" s="947"/>
      <c r="AC68" s="947"/>
      <c r="AD68" s="947"/>
      <c r="AE68" s="947"/>
      <c r="AF68" s="947"/>
      <c r="AG68" s="947"/>
      <c r="AH68" s="947"/>
      <c r="AI68" s="947"/>
      <c r="AJ68" s="935">
        <f t="shared" ref="AJ68:AJ131" si="11">H68+L68+P68+T68+AF68</f>
        <v>5</v>
      </c>
      <c r="AK68" s="935"/>
      <c r="AL68" s="935"/>
      <c r="AM68" s="935">
        <f t="shared" ref="AM68:AM131" si="12">K68+O68+S68+W68+AI68</f>
        <v>5</v>
      </c>
      <c r="AN68" s="1013">
        <f t="shared" ref="AN68:AN120" si="13">(AM68*AT68/1000)/AU68</f>
        <v>0.10249999999999999</v>
      </c>
      <c r="AO68" s="1013">
        <f t="shared" ref="AO68:AO120" si="14">AM68*AV68/1000</f>
        <v>6.7000000000000004E-2</v>
      </c>
      <c r="AP68" s="1014"/>
      <c r="AQ68" s="1014"/>
      <c r="AR68" s="950"/>
      <c r="AS68" s="1012"/>
      <c r="AT68" s="1012">
        <v>82</v>
      </c>
      <c r="AU68" s="951">
        <v>4</v>
      </c>
      <c r="AV68" s="942">
        <v>13.4</v>
      </c>
      <c r="AW68" s="942"/>
    </row>
    <row r="69" spans="1:49" s="940" customFormat="1" ht="15" customHeight="1" x14ac:dyDescent="0.25">
      <c r="A69" s="1009">
        <v>2</v>
      </c>
      <c r="B69" s="934" t="s">
        <v>739</v>
      </c>
      <c r="C69" s="950" t="s">
        <v>740</v>
      </c>
      <c r="D69" s="12" t="s">
        <v>29</v>
      </c>
      <c r="E69" s="11">
        <v>7</v>
      </c>
      <c r="F69" s="11">
        <v>44</v>
      </c>
      <c r="G69" s="11" t="s">
        <v>124</v>
      </c>
      <c r="H69" s="951"/>
      <c r="I69" s="951"/>
      <c r="J69" s="951"/>
      <c r="K69" s="951"/>
      <c r="L69" s="951">
        <v>1163</v>
      </c>
      <c r="M69" s="951"/>
      <c r="N69" s="951"/>
      <c r="O69" s="947">
        <f>SUM(L69:N69)</f>
        <v>1163</v>
      </c>
      <c r="P69" s="951">
        <v>981</v>
      </c>
      <c r="Q69" s="951"/>
      <c r="R69" s="951"/>
      <c r="S69" s="947">
        <f>SUM(P69:R69)</f>
        <v>981</v>
      </c>
      <c r="T69" s="1012">
        <v>175</v>
      </c>
      <c r="U69" s="951"/>
      <c r="V69" s="951"/>
      <c r="W69" s="947">
        <f t="shared" ref="W69:W122" si="15">SUM(T69:V69)</f>
        <v>175</v>
      </c>
      <c r="X69" s="947"/>
      <c r="Y69" s="947"/>
      <c r="Z69" s="947"/>
      <c r="AA69" s="947"/>
      <c r="AB69" s="947"/>
      <c r="AC69" s="947"/>
      <c r="AD69" s="947"/>
      <c r="AE69" s="947"/>
      <c r="AF69" s="947"/>
      <c r="AG69" s="947"/>
      <c r="AH69" s="947"/>
      <c r="AI69" s="947"/>
      <c r="AJ69" s="935">
        <f t="shared" si="11"/>
        <v>2319</v>
      </c>
      <c r="AK69" s="935"/>
      <c r="AL69" s="935"/>
      <c r="AM69" s="935">
        <f t="shared" si="12"/>
        <v>2319</v>
      </c>
      <c r="AN69" s="1013">
        <f t="shared" si="13"/>
        <v>47.539499999999997</v>
      </c>
      <c r="AO69" s="1013">
        <f t="shared" si="14"/>
        <v>31.074600000000004</v>
      </c>
      <c r="AP69" s="1014"/>
      <c r="AQ69" s="950"/>
      <c r="AR69" s="950"/>
      <c r="AS69" s="1012"/>
      <c r="AT69" s="1012">
        <v>82</v>
      </c>
      <c r="AU69" s="951">
        <v>4</v>
      </c>
      <c r="AV69" s="942">
        <v>13.4</v>
      </c>
      <c r="AW69" s="942"/>
    </row>
    <row r="70" spans="1:49" s="940" customFormat="1" ht="15" customHeight="1" x14ac:dyDescent="0.25">
      <c r="A70" s="1009">
        <v>3</v>
      </c>
      <c r="B70" s="934" t="s">
        <v>739</v>
      </c>
      <c r="C70" s="950" t="s">
        <v>740</v>
      </c>
      <c r="D70" s="12" t="s">
        <v>29</v>
      </c>
      <c r="E70" s="11">
        <v>8</v>
      </c>
      <c r="F70" s="11">
        <v>44</v>
      </c>
      <c r="G70" s="11" t="s">
        <v>124</v>
      </c>
      <c r="H70" s="951"/>
      <c r="I70" s="951"/>
      <c r="J70" s="951"/>
      <c r="K70" s="951"/>
      <c r="L70" s="951"/>
      <c r="M70" s="951"/>
      <c r="N70" s="951"/>
      <c r="O70" s="947"/>
      <c r="P70" s="951">
        <v>1000</v>
      </c>
      <c r="Q70" s="951"/>
      <c r="R70" s="951"/>
      <c r="S70" s="947">
        <f>SUM(P70:R70)</f>
        <v>1000</v>
      </c>
      <c r="T70" s="1012">
        <v>393</v>
      </c>
      <c r="U70" s="951">
        <v>4</v>
      </c>
      <c r="V70" s="951"/>
      <c r="W70" s="947">
        <f t="shared" si="15"/>
        <v>397</v>
      </c>
      <c r="X70" s="947"/>
      <c r="Y70" s="947"/>
      <c r="Z70" s="947"/>
      <c r="AA70" s="947"/>
      <c r="AB70" s="947"/>
      <c r="AC70" s="947"/>
      <c r="AD70" s="947"/>
      <c r="AE70" s="947"/>
      <c r="AF70" s="947"/>
      <c r="AG70" s="947"/>
      <c r="AH70" s="947"/>
      <c r="AI70" s="947"/>
      <c r="AJ70" s="935">
        <f t="shared" si="11"/>
        <v>1393</v>
      </c>
      <c r="AK70" s="935">
        <f>I70+M70+Q70+U70+AG70</f>
        <v>4</v>
      </c>
      <c r="AL70" s="935"/>
      <c r="AM70" s="935">
        <f t="shared" si="12"/>
        <v>1397</v>
      </c>
      <c r="AN70" s="1013">
        <f t="shared" si="13"/>
        <v>28.638500000000001</v>
      </c>
      <c r="AO70" s="1013">
        <f t="shared" si="14"/>
        <v>18.719799999999999</v>
      </c>
      <c r="AP70" s="1014"/>
      <c r="AQ70" s="950"/>
      <c r="AR70" s="950"/>
      <c r="AS70" s="1012"/>
      <c r="AT70" s="1012">
        <v>82</v>
      </c>
      <c r="AU70" s="951">
        <v>4</v>
      </c>
      <c r="AV70" s="942">
        <v>13.4</v>
      </c>
      <c r="AW70" s="942"/>
    </row>
    <row r="71" spans="1:49" s="940" customFormat="1" ht="15" customHeight="1" x14ac:dyDescent="0.25">
      <c r="A71" s="1009">
        <v>4</v>
      </c>
      <c r="B71" s="934" t="s">
        <v>739</v>
      </c>
      <c r="C71" s="950" t="s">
        <v>740</v>
      </c>
      <c r="D71" s="12" t="s">
        <v>29</v>
      </c>
      <c r="E71" s="11">
        <v>9</v>
      </c>
      <c r="F71" s="11">
        <v>51</v>
      </c>
      <c r="G71" s="11">
        <v>375</v>
      </c>
      <c r="H71" s="951"/>
      <c r="I71" s="951"/>
      <c r="J71" s="951"/>
      <c r="K71" s="951"/>
      <c r="L71" s="951"/>
      <c r="M71" s="951"/>
      <c r="N71" s="951"/>
      <c r="O71" s="947"/>
      <c r="P71" s="951">
        <v>96</v>
      </c>
      <c r="Q71" s="951"/>
      <c r="R71" s="951"/>
      <c r="S71" s="947">
        <f>SUM(P71:R71)</f>
        <v>96</v>
      </c>
      <c r="T71" s="951"/>
      <c r="U71" s="951"/>
      <c r="V71" s="951"/>
      <c r="W71" s="947"/>
      <c r="X71" s="947"/>
      <c r="Y71" s="947"/>
      <c r="Z71" s="947"/>
      <c r="AA71" s="947"/>
      <c r="AB71" s="947"/>
      <c r="AC71" s="947"/>
      <c r="AD71" s="947"/>
      <c r="AE71" s="947"/>
      <c r="AF71" s="947"/>
      <c r="AG71" s="947"/>
      <c r="AH71" s="947"/>
      <c r="AI71" s="947"/>
      <c r="AJ71" s="935">
        <f t="shared" si="11"/>
        <v>96</v>
      </c>
      <c r="AK71" s="935"/>
      <c r="AL71" s="935"/>
      <c r="AM71" s="935">
        <f t="shared" si="12"/>
        <v>96</v>
      </c>
      <c r="AN71" s="1013">
        <f t="shared" si="13"/>
        <v>1.968</v>
      </c>
      <c r="AO71" s="1013">
        <f t="shared" si="14"/>
        <v>1.2864</v>
      </c>
      <c r="AP71" s="1014"/>
      <c r="AQ71" s="950"/>
      <c r="AR71" s="950"/>
      <c r="AS71" s="1012"/>
      <c r="AT71" s="1012">
        <v>82</v>
      </c>
      <c r="AU71" s="951">
        <v>4</v>
      </c>
      <c r="AV71" s="942">
        <v>13.4</v>
      </c>
      <c r="AW71" s="942"/>
    </row>
    <row r="72" spans="1:49" s="940" customFormat="1" ht="15" customHeight="1" x14ac:dyDescent="0.25">
      <c r="A72" s="1009">
        <v>5</v>
      </c>
      <c r="B72" s="934" t="s">
        <v>739</v>
      </c>
      <c r="C72" s="950" t="s">
        <v>740</v>
      </c>
      <c r="D72" s="12" t="s">
        <v>29</v>
      </c>
      <c r="E72" s="11">
        <v>11</v>
      </c>
      <c r="F72" s="11">
        <v>51</v>
      </c>
      <c r="G72" s="11">
        <v>375</v>
      </c>
      <c r="H72" s="951"/>
      <c r="I72" s="951"/>
      <c r="J72" s="951"/>
      <c r="K72" s="951"/>
      <c r="L72" s="951">
        <v>191</v>
      </c>
      <c r="M72" s="951"/>
      <c r="N72" s="951"/>
      <c r="O72" s="947">
        <f>SUM(L72:N72)</f>
        <v>191</v>
      </c>
      <c r="P72" s="951">
        <v>17</v>
      </c>
      <c r="Q72" s="951"/>
      <c r="R72" s="951"/>
      <c r="S72" s="947">
        <f>SUM(P72:R72)</f>
        <v>17</v>
      </c>
      <c r="T72" s="951"/>
      <c r="U72" s="951"/>
      <c r="V72" s="951"/>
      <c r="W72" s="947"/>
      <c r="X72" s="947"/>
      <c r="Y72" s="947"/>
      <c r="Z72" s="947"/>
      <c r="AA72" s="947"/>
      <c r="AB72" s="947"/>
      <c r="AC72" s="947"/>
      <c r="AD72" s="947"/>
      <c r="AE72" s="947"/>
      <c r="AF72" s="947"/>
      <c r="AG72" s="947"/>
      <c r="AH72" s="947"/>
      <c r="AI72" s="947"/>
      <c r="AJ72" s="935">
        <f t="shared" si="11"/>
        <v>208</v>
      </c>
      <c r="AK72" s="935"/>
      <c r="AL72" s="935"/>
      <c r="AM72" s="935">
        <f t="shared" si="12"/>
        <v>208</v>
      </c>
      <c r="AN72" s="1013">
        <f t="shared" si="13"/>
        <v>4.2640000000000002</v>
      </c>
      <c r="AO72" s="1013">
        <f t="shared" si="14"/>
        <v>2.7872000000000003</v>
      </c>
      <c r="AP72" s="1014"/>
      <c r="AQ72" s="950"/>
      <c r="AR72" s="950"/>
      <c r="AS72" s="1012"/>
      <c r="AT72" s="1012">
        <v>82</v>
      </c>
      <c r="AU72" s="951">
        <v>4</v>
      </c>
      <c r="AV72" s="942">
        <v>13.4</v>
      </c>
      <c r="AW72" s="942"/>
    </row>
    <row r="73" spans="1:49" s="940" customFormat="1" ht="15" customHeight="1" x14ac:dyDescent="0.25">
      <c r="A73" s="1009">
        <v>6</v>
      </c>
      <c r="B73" s="934" t="s">
        <v>739</v>
      </c>
      <c r="C73" s="950" t="s">
        <v>740</v>
      </c>
      <c r="D73" s="12" t="s">
        <v>29</v>
      </c>
      <c r="E73" s="11">
        <v>12</v>
      </c>
      <c r="F73" s="11">
        <v>51</v>
      </c>
      <c r="G73" s="11">
        <v>375</v>
      </c>
      <c r="H73" s="951"/>
      <c r="I73" s="951"/>
      <c r="J73" s="951"/>
      <c r="K73" s="951"/>
      <c r="L73" s="951">
        <v>58</v>
      </c>
      <c r="M73" s="951"/>
      <c r="N73" s="951"/>
      <c r="O73" s="947">
        <f>SUM(L73:N73)</f>
        <v>58</v>
      </c>
      <c r="P73" s="951"/>
      <c r="Q73" s="951"/>
      <c r="R73" s="951"/>
      <c r="S73" s="947"/>
      <c r="T73" s="951"/>
      <c r="U73" s="951"/>
      <c r="V73" s="951"/>
      <c r="W73" s="947"/>
      <c r="X73" s="947"/>
      <c r="Y73" s="947"/>
      <c r="Z73" s="947"/>
      <c r="AA73" s="947"/>
      <c r="AB73" s="947"/>
      <c r="AC73" s="947"/>
      <c r="AD73" s="947"/>
      <c r="AE73" s="947"/>
      <c r="AF73" s="947"/>
      <c r="AG73" s="947"/>
      <c r="AH73" s="947"/>
      <c r="AI73" s="947"/>
      <c r="AJ73" s="935">
        <f t="shared" si="11"/>
        <v>58</v>
      </c>
      <c r="AK73" s="935"/>
      <c r="AL73" s="935"/>
      <c r="AM73" s="935">
        <f t="shared" si="12"/>
        <v>58</v>
      </c>
      <c r="AN73" s="1013">
        <f t="shared" si="13"/>
        <v>1.1890000000000001</v>
      </c>
      <c r="AO73" s="1013">
        <f t="shared" si="14"/>
        <v>0.7772</v>
      </c>
      <c r="AP73" s="1014"/>
      <c r="AQ73" s="950"/>
      <c r="AR73" s="950"/>
      <c r="AS73" s="1012"/>
      <c r="AT73" s="1012">
        <v>82</v>
      </c>
      <c r="AU73" s="951">
        <v>4</v>
      </c>
      <c r="AV73" s="942">
        <v>13.4</v>
      </c>
      <c r="AW73" s="942"/>
    </row>
    <row r="74" spans="1:49" s="940" customFormat="1" ht="15" customHeight="1" x14ac:dyDescent="0.25">
      <c r="A74" s="1009">
        <v>7</v>
      </c>
      <c r="B74" s="934" t="s">
        <v>739</v>
      </c>
      <c r="C74" s="950" t="s">
        <v>740</v>
      </c>
      <c r="D74" s="12" t="s">
        <v>29</v>
      </c>
      <c r="E74" s="1014">
        <v>2</v>
      </c>
      <c r="F74" s="1014">
        <v>56</v>
      </c>
      <c r="G74" s="1014" t="s">
        <v>124</v>
      </c>
      <c r="H74" s="1012"/>
      <c r="I74" s="1012"/>
      <c r="J74" s="1012"/>
      <c r="K74" s="1012"/>
      <c r="L74" s="1012">
        <v>8</v>
      </c>
      <c r="M74" s="1012"/>
      <c r="N74" s="1012"/>
      <c r="O74" s="947">
        <f>SUM(L74:N74)</f>
        <v>8</v>
      </c>
      <c r="P74" s="1012"/>
      <c r="Q74" s="1012"/>
      <c r="R74" s="1012"/>
      <c r="S74" s="947"/>
      <c r="T74" s="1012">
        <v>1479</v>
      </c>
      <c r="U74" s="1012">
        <v>11</v>
      </c>
      <c r="V74" s="1012"/>
      <c r="W74" s="947">
        <f t="shared" si="15"/>
        <v>1490</v>
      </c>
      <c r="X74" s="947"/>
      <c r="Y74" s="947"/>
      <c r="Z74" s="947"/>
      <c r="AA74" s="947"/>
      <c r="AB74" s="947"/>
      <c r="AC74" s="947"/>
      <c r="AD74" s="947"/>
      <c r="AE74" s="947"/>
      <c r="AF74" s="947"/>
      <c r="AG74" s="947"/>
      <c r="AH74" s="947"/>
      <c r="AI74" s="947"/>
      <c r="AJ74" s="935">
        <f t="shared" si="11"/>
        <v>1487</v>
      </c>
      <c r="AK74" s="935">
        <f>I74+M74+Q74+U74+AG74</f>
        <v>11</v>
      </c>
      <c r="AL74" s="935"/>
      <c r="AM74" s="935">
        <f t="shared" si="12"/>
        <v>1498</v>
      </c>
      <c r="AN74" s="1013">
        <f t="shared" si="13"/>
        <v>30.709</v>
      </c>
      <c r="AO74" s="1013">
        <f t="shared" si="14"/>
        <v>20.0732</v>
      </c>
      <c r="AP74" s="1014"/>
      <c r="AQ74" s="950"/>
      <c r="AR74" s="950"/>
      <c r="AS74" s="1012"/>
      <c r="AT74" s="1012">
        <v>82</v>
      </c>
      <c r="AU74" s="951">
        <v>4</v>
      </c>
      <c r="AV74" s="942">
        <v>13.4</v>
      </c>
      <c r="AW74" s="942"/>
    </row>
    <row r="75" spans="1:49" s="940" customFormat="1" ht="15" customHeight="1" x14ac:dyDescent="0.25">
      <c r="A75" s="1009">
        <v>8</v>
      </c>
      <c r="B75" s="934" t="s">
        <v>739</v>
      </c>
      <c r="C75" s="950" t="s">
        <v>740</v>
      </c>
      <c r="D75" s="12" t="s">
        <v>29</v>
      </c>
      <c r="E75" s="1014">
        <v>3</v>
      </c>
      <c r="F75" s="1014">
        <v>56</v>
      </c>
      <c r="G75" s="1014" t="s">
        <v>124</v>
      </c>
      <c r="H75" s="1012"/>
      <c r="I75" s="1012"/>
      <c r="J75" s="1012"/>
      <c r="K75" s="1012"/>
      <c r="L75" s="1012"/>
      <c r="M75" s="1012"/>
      <c r="N75" s="1012"/>
      <c r="O75" s="947"/>
      <c r="P75" s="1012"/>
      <c r="Q75" s="1012"/>
      <c r="R75" s="1012"/>
      <c r="S75" s="947"/>
      <c r="T75" s="1012">
        <v>4</v>
      </c>
      <c r="U75" s="1012"/>
      <c r="V75" s="1012"/>
      <c r="W75" s="947">
        <f t="shared" si="15"/>
        <v>4</v>
      </c>
      <c r="X75" s="947"/>
      <c r="Y75" s="947"/>
      <c r="Z75" s="947"/>
      <c r="AA75" s="947"/>
      <c r="AB75" s="947"/>
      <c r="AC75" s="947"/>
      <c r="AD75" s="947"/>
      <c r="AE75" s="947"/>
      <c r="AF75" s="947"/>
      <c r="AG75" s="947"/>
      <c r="AH75" s="947"/>
      <c r="AI75" s="947"/>
      <c r="AJ75" s="935">
        <f t="shared" si="11"/>
        <v>4</v>
      </c>
      <c r="AK75" s="935"/>
      <c r="AL75" s="935"/>
      <c r="AM75" s="935">
        <f t="shared" si="12"/>
        <v>4</v>
      </c>
      <c r="AN75" s="1013">
        <f t="shared" si="13"/>
        <v>8.2000000000000003E-2</v>
      </c>
      <c r="AO75" s="1013">
        <f t="shared" si="14"/>
        <v>5.3600000000000002E-2</v>
      </c>
      <c r="AP75" s="1014"/>
      <c r="AQ75" s="950"/>
      <c r="AR75" s="950"/>
      <c r="AS75" s="1012"/>
      <c r="AT75" s="1012">
        <v>82</v>
      </c>
      <c r="AU75" s="951">
        <v>4</v>
      </c>
      <c r="AV75" s="942">
        <v>13.4</v>
      </c>
      <c r="AW75" s="942"/>
    </row>
    <row r="76" spans="1:49" s="940" customFormat="1" ht="15" customHeight="1" x14ac:dyDescent="0.25">
      <c r="A76" s="1009">
        <v>9</v>
      </c>
      <c r="B76" s="934" t="s">
        <v>739</v>
      </c>
      <c r="C76" s="950" t="s">
        <v>740</v>
      </c>
      <c r="D76" s="12" t="s">
        <v>29</v>
      </c>
      <c r="E76" s="11">
        <v>3</v>
      </c>
      <c r="F76" s="11">
        <v>56</v>
      </c>
      <c r="G76" s="11" t="s">
        <v>511</v>
      </c>
      <c r="H76" s="951"/>
      <c r="I76" s="951"/>
      <c r="J76" s="951"/>
      <c r="K76" s="951"/>
      <c r="L76" s="951">
        <v>36</v>
      </c>
      <c r="M76" s="951"/>
      <c r="N76" s="951"/>
      <c r="O76" s="947">
        <f>SUM(L76:N76)</f>
        <v>36</v>
      </c>
      <c r="P76" s="1012"/>
      <c r="Q76" s="1012"/>
      <c r="R76" s="1012"/>
      <c r="S76" s="947"/>
      <c r="T76" s="1012"/>
      <c r="U76" s="1012"/>
      <c r="V76" s="1012"/>
      <c r="W76" s="947"/>
      <c r="X76" s="947"/>
      <c r="Y76" s="947"/>
      <c r="Z76" s="947"/>
      <c r="AA76" s="947"/>
      <c r="AB76" s="947"/>
      <c r="AC76" s="947"/>
      <c r="AD76" s="947"/>
      <c r="AE76" s="947"/>
      <c r="AF76" s="947"/>
      <c r="AG76" s="947"/>
      <c r="AH76" s="947"/>
      <c r="AI76" s="947"/>
      <c r="AJ76" s="935">
        <f t="shared" si="11"/>
        <v>36</v>
      </c>
      <c r="AK76" s="935"/>
      <c r="AL76" s="935"/>
      <c r="AM76" s="935">
        <f t="shared" si="12"/>
        <v>36</v>
      </c>
      <c r="AN76" s="1013">
        <f t="shared" si="13"/>
        <v>0.73799999999999999</v>
      </c>
      <c r="AO76" s="1013">
        <f t="shared" si="14"/>
        <v>0.48240000000000005</v>
      </c>
      <c r="AP76" s="1014"/>
      <c r="AQ76" s="1014"/>
      <c r="AR76" s="950"/>
      <c r="AS76" s="1012"/>
      <c r="AT76" s="1012">
        <v>82</v>
      </c>
      <c r="AU76" s="951">
        <v>4</v>
      </c>
      <c r="AV76" s="942">
        <v>13.4</v>
      </c>
      <c r="AW76" s="942"/>
    </row>
    <row r="77" spans="1:49" s="940" customFormat="1" ht="15" customHeight="1" x14ac:dyDescent="0.25">
      <c r="A77" s="1009">
        <v>10</v>
      </c>
      <c r="B77" s="934" t="s">
        <v>739</v>
      </c>
      <c r="C77" s="950" t="s">
        <v>740</v>
      </c>
      <c r="D77" s="12" t="s">
        <v>29</v>
      </c>
      <c r="E77" s="1014">
        <v>6</v>
      </c>
      <c r="F77" s="1014">
        <v>56</v>
      </c>
      <c r="G77" s="1014" t="s">
        <v>719</v>
      </c>
      <c r="H77" s="1012"/>
      <c r="I77" s="1012"/>
      <c r="J77" s="1012"/>
      <c r="K77" s="1012"/>
      <c r="L77" s="1012">
        <v>5</v>
      </c>
      <c r="M77" s="1012"/>
      <c r="N77" s="1012"/>
      <c r="O77" s="947">
        <f>SUM(L77:N77)</f>
        <v>5</v>
      </c>
      <c r="P77" s="1012">
        <v>403</v>
      </c>
      <c r="Q77" s="1012"/>
      <c r="R77" s="1012"/>
      <c r="S77" s="947">
        <f>SUM(P77:R77)</f>
        <v>403</v>
      </c>
      <c r="T77" s="1012">
        <v>2</v>
      </c>
      <c r="U77" s="1012"/>
      <c r="V77" s="1012"/>
      <c r="W77" s="947">
        <f t="shared" si="15"/>
        <v>2</v>
      </c>
      <c r="X77" s="947"/>
      <c r="Y77" s="947"/>
      <c r="Z77" s="947"/>
      <c r="AA77" s="947"/>
      <c r="AB77" s="947"/>
      <c r="AC77" s="947"/>
      <c r="AD77" s="947"/>
      <c r="AE77" s="947"/>
      <c r="AF77" s="947"/>
      <c r="AG77" s="947"/>
      <c r="AH77" s="947"/>
      <c r="AI77" s="947"/>
      <c r="AJ77" s="935">
        <f t="shared" si="11"/>
        <v>410</v>
      </c>
      <c r="AK77" s="935"/>
      <c r="AL77" s="935"/>
      <c r="AM77" s="935">
        <f t="shared" si="12"/>
        <v>410</v>
      </c>
      <c r="AN77" s="1013">
        <f t="shared" si="13"/>
        <v>8.4049999999999994</v>
      </c>
      <c r="AO77" s="1013">
        <f t="shared" si="14"/>
        <v>5.4939999999999998</v>
      </c>
      <c r="AP77" s="1014"/>
      <c r="AQ77" s="950"/>
      <c r="AR77" s="950"/>
      <c r="AS77" s="1012"/>
      <c r="AT77" s="1012">
        <v>82</v>
      </c>
      <c r="AU77" s="1012">
        <v>4</v>
      </c>
      <c r="AV77" s="942">
        <v>13.4</v>
      </c>
      <c r="AW77" s="942"/>
    </row>
    <row r="78" spans="1:49" s="940" customFormat="1" ht="15" customHeight="1" x14ac:dyDescent="0.25">
      <c r="A78" s="1009">
        <v>11</v>
      </c>
      <c r="B78" s="934" t="s">
        <v>739</v>
      </c>
      <c r="C78" s="950" t="s">
        <v>740</v>
      </c>
      <c r="D78" s="12" t="s">
        <v>29</v>
      </c>
      <c r="E78" s="1014">
        <v>8</v>
      </c>
      <c r="F78" s="1014">
        <v>56</v>
      </c>
      <c r="G78" s="1014" t="s">
        <v>719</v>
      </c>
      <c r="H78" s="1012"/>
      <c r="I78" s="1012"/>
      <c r="J78" s="1012"/>
      <c r="K78" s="1012"/>
      <c r="L78" s="1012"/>
      <c r="M78" s="1012"/>
      <c r="N78" s="1012"/>
      <c r="O78" s="947"/>
      <c r="P78" s="1012"/>
      <c r="Q78" s="1012"/>
      <c r="R78" s="1012"/>
      <c r="S78" s="947"/>
      <c r="T78" s="1012">
        <v>342</v>
      </c>
      <c r="U78" s="1012"/>
      <c r="V78" s="1012"/>
      <c r="W78" s="947">
        <f t="shared" si="15"/>
        <v>342</v>
      </c>
      <c r="X78" s="947"/>
      <c r="Y78" s="947"/>
      <c r="Z78" s="947"/>
      <c r="AA78" s="947"/>
      <c r="AB78" s="947"/>
      <c r="AC78" s="947"/>
      <c r="AD78" s="947"/>
      <c r="AE78" s="947"/>
      <c r="AF78" s="947"/>
      <c r="AG78" s="947"/>
      <c r="AH78" s="947"/>
      <c r="AI78" s="947"/>
      <c r="AJ78" s="935">
        <f t="shared" si="11"/>
        <v>342</v>
      </c>
      <c r="AK78" s="935"/>
      <c r="AL78" s="935"/>
      <c r="AM78" s="935">
        <f t="shared" si="12"/>
        <v>342</v>
      </c>
      <c r="AN78" s="1013">
        <f t="shared" si="13"/>
        <v>7.0110000000000001</v>
      </c>
      <c r="AO78" s="1013">
        <f t="shared" si="14"/>
        <v>4.5827999999999998</v>
      </c>
      <c r="AP78" s="1014"/>
      <c r="AQ78" s="950"/>
      <c r="AR78" s="950"/>
      <c r="AS78" s="1012"/>
      <c r="AT78" s="1012">
        <v>82</v>
      </c>
      <c r="AU78" s="1012">
        <v>4</v>
      </c>
      <c r="AV78" s="942">
        <v>13.4</v>
      </c>
      <c r="AW78" s="942"/>
    </row>
    <row r="79" spans="1:49" s="940" customFormat="1" ht="15" customHeight="1" x14ac:dyDescent="0.25">
      <c r="A79" s="1009">
        <v>12</v>
      </c>
      <c r="B79" s="934" t="s">
        <v>739</v>
      </c>
      <c r="C79" s="950" t="s">
        <v>740</v>
      </c>
      <c r="D79" s="12" t="s">
        <v>29</v>
      </c>
      <c r="E79" s="11">
        <v>5</v>
      </c>
      <c r="F79" s="11">
        <v>57</v>
      </c>
      <c r="G79" s="11" t="s">
        <v>719</v>
      </c>
      <c r="H79" s="951"/>
      <c r="I79" s="951"/>
      <c r="J79" s="951"/>
      <c r="K79" s="951"/>
      <c r="L79" s="951">
        <v>56</v>
      </c>
      <c r="M79" s="951"/>
      <c r="N79" s="951"/>
      <c r="O79" s="947">
        <f>SUM(L79:N79)</f>
        <v>56</v>
      </c>
      <c r="P79" s="951">
        <v>348</v>
      </c>
      <c r="Q79" s="951"/>
      <c r="R79" s="951"/>
      <c r="S79" s="947">
        <f>SUM(P79:R79)</f>
        <v>348</v>
      </c>
      <c r="T79" s="1012">
        <v>386</v>
      </c>
      <c r="U79" s="951"/>
      <c r="V79" s="951"/>
      <c r="W79" s="947">
        <f t="shared" si="15"/>
        <v>386</v>
      </c>
      <c r="X79" s="947"/>
      <c r="Y79" s="947"/>
      <c r="Z79" s="947"/>
      <c r="AA79" s="947"/>
      <c r="AB79" s="947"/>
      <c r="AC79" s="947"/>
      <c r="AD79" s="947"/>
      <c r="AE79" s="947"/>
      <c r="AF79" s="947"/>
      <c r="AG79" s="947"/>
      <c r="AH79" s="947"/>
      <c r="AI79" s="947"/>
      <c r="AJ79" s="935">
        <f t="shared" si="11"/>
        <v>790</v>
      </c>
      <c r="AK79" s="935"/>
      <c r="AL79" s="935"/>
      <c r="AM79" s="935">
        <f t="shared" si="12"/>
        <v>790</v>
      </c>
      <c r="AN79" s="1013">
        <f t="shared" si="13"/>
        <v>16.195</v>
      </c>
      <c r="AO79" s="1013">
        <f t="shared" si="14"/>
        <v>10.586</v>
      </c>
      <c r="AP79" s="1014"/>
      <c r="AQ79" s="950"/>
      <c r="AR79" s="950"/>
      <c r="AS79" s="1012"/>
      <c r="AT79" s="1012">
        <v>82</v>
      </c>
      <c r="AU79" s="1012">
        <v>4</v>
      </c>
      <c r="AV79" s="942">
        <v>13.4</v>
      </c>
      <c r="AW79" s="942"/>
    </row>
    <row r="80" spans="1:49" s="940" customFormat="1" ht="15" customHeight="1" x14ac:dyDescent="0.25">
      <c r="A80" s="1009">
        <v>13</v>
      </c>
      <c r="B80" s="934" t="s">
        <v>739</v>
      </c>
      <c r="C80" s="950" t="s">
        <v>741</v>
      </c>
      <c r="D80" s="12" t="s">
        <v>29</v>
      </c>
      <c r="E80" s="1014">
        <v>1</v>
      </c>
      <c r="F80" s="1014">
        <v>58</v>
      </c>
      <c r="G80" s="1014" t="s">
        <v>719</v>
      </c>
      <c r="H80" s="1012"/>
      <c r="I80" s="1012"/>
      <c r="J80" s="1012"/>
      <c r="K80" s="1012"/>
      <c r="L80" s="1012">
        <v>336</v>
      </c>
      <c r="M80" s="1012"/>
      <c r="N80" s="1012"/>
      <c r="O80" s="947">
        <f>SUM(L80:N80)</f>
        <v>336</v>
      </c>
      <c r="P80" s="1012"/>
      <c r="Q80" s="1012"/>
      <c r="R80" s="1012"/>
      <c r="S80" s="947"/>
      <c r="T80" s="1012">
        <v>80</v>
      </c>
      <c r="U80" s="1012"/>
      <c r="V80" s="1012"/>
      <c r="W80" s="947">
        <f t="shared" si="15"/>
        <v>80</v>
      </c>
      <c r="X80" s="947"/>
      <c r="Y80" s="947"/>
      <c r="Z80" s="947"/>
      <c r="AA80" s="947"/>
      <c r="AB80" s="947"/>
      <c r="AC80" s="947"/>
      <c r="AD80" s="947"/>
      <c r="AE80" s="947"/>
      <c r="AF80" s="947"/>
      <c r="AG80" s="947"/>
      <c r="AH80" s="947"/>
      <c r="AI80" s="947"/>
      <c r="AJ80" s="935">
        <f t="shared" si="11"/>
        <v>416</v>
      </c>
      <c r="AK80" s="935"/>
      <c r="AL80" s="935"/>
      <c r="AM80" s="935">
        <f t="shared" si="12"/>
        <v>416</v>
      </c>
      <c r="AN80" s="1013">
        <f t="shared" si="13"/>
        <v>8.5280000000000005</v>
      </c>
      <c r="AO80" s="1013">
        <f t="shared" si="14"/>
        <v>5.5744000000000007</v>
      </c>
      <c r="AP80" s="1014"/>
      <c r="AQ80" s="950"/>
      <c r="AR80" s="950"/>
      <c r="AS80" s="1012"/>
      <c r="AT80" s="1012">
        <v>82</v>
      </c>
      <c r="AU80" s="1012">
        <v>4</v>
      </c>
      <c r="AV80" s="942">
        <v>13.4</v>
      </c>
      <c r="AW80" s="942"/>
    </row>
    <row r="81" spans="1:49" s="1035" customFormat="1" ht="15" customHeight="1" x14ac:dyDescent="0.25">
      <c r="A81" s="1009">
        <v>14</v>
      </c>
      <c r="B81" s="934" t="s">
        <v>739</v>
      </c>
      <c r="C81" s="950" t="s">
        <v>740</v>
      </c>
      <c r="D81" s="12" t="s">
        <v>29</v>
      </c>
      <c r="E81" s="11">
        <v>3</v>
      </c>
      <c r="F81" s="11">
        <v>58</v>
      </c>
      <c r="G81" s="11">
        <v>375</v>
      </c>
      <c r="H81" s="951"/>
      <c r="I81" s="951"/>
      <c r="J81" s="951"/>
      <c r="K81" s="951"/>
      <c r="L81" s="951">
        <v>1</v>
      </c>
      <c r="M81" s="951"/>
      <c r="N81" s="951"/>
      <c r="O81" s="947">
        <f>SUM(L81:N81)</f>
        <v>1</v>
      </c>
      <c r="P81" s="951"/>
      <c r="Q81" s="951"/>
      <c r="R81" s="951"/>
      <c r="S81" s="947"/>
      <c r="T81" s="1012">
        <v>281</v>
      </c>
      <c r="U81" s="951"/>
      <c r="V81" s="951"/>
      <c r="W81" s="947">
        <f t="shared" si="15"/>
        <v>281</v>
      </c>
      <c r="X81" s="947"/>
      <c r="Y81" s="947"/>
      <c r="Z81" s="947"/>
      <c r="AA81" s="947"/>
      <c r="AB81" s="947"/>
      <c r="AC81" s="947"/>
      <c r="AD81" s="947"/>
      <c r="AE81" s="947"/>
      <c r="AF81" s="947"/>
      <c r="AG81" s="947"/>
      <c r="AH81" s="947"/>
      <c r="AI81" s="947"/>
      <c r="AJ81" s="935">
        <f t="shared" si="11"/>
        <v>282</v>
      </c>
      <c r="AK81" s="935"/>
      <c r="AL81" s="935"/>
      <c r="AM81" s="935">
        <f t="shared" si="12"/>
        <v>282</v>
      </c>
      <c r="AN81" s="1013">
        <f t="shared" si="13"/>
        <v>5.7809999999999997</v>
      </c>
      <c r="AO81" s="1013">
        <f t="shared" si="14"/>
        <v>3.7788000000000004</v>
      </c>
      <c r="AP81" s="1014"/>
      <c r="AQ81" s="950"/>
      <c r="AR81" s="950"/>
      <c r="AS81" s="1012"/>
      <c r="AT81" s="1012">
        <v>82</v>
      </c>
      <c r="AU81" s="1012">
        <v>4</v>
      </c>
      <c r="AV81" s="942">
        <v>13.4</v>
      </c>
      <c r="AW81" s="942"/>
    </row>
    <row r="82" spans="1:49" s="940" customFormat="1" ht="15" customHeight="1" x14ac:dyDescent="0.25">
      <c r="A82" s="1009">
        <v>15</v>
      </c>
      <c r="B82" s="934" t="s">
        <v>739</v>
      </c>
      <c r="C82" s="950" t="s">
        <v>740</v>
      </c>
      <c r="D82" s="12" t="s">
        <v>29</v>
      </c>
      <c r="E82" s="11">
        <v>5</v>
      </c>
      <c r="F82" s="11">
        <v>58</v>
      </c>
      <c r="G82" s="11">
        <v>375</v>
      </c>
      <c r="H82" s="951"/>
      <c r="I82" s="951"/>
      <c r="J82" s="951"/>
      <c r="K82" s="951"/>
      <c r="L82" s="951">
        <v>4</v>
      </c>
      <c r="M82" s="951"/>
      <c r="N82" s="951"/>
      <c r="O82" s="947">
        <f>SUM(L82:N82)</f>
        <v>4</v>
      </c>
      <c r="P82" s="1012"/>
      <c r="Q82" s="1012"/>
      <c r="R82" s="1012"/>
      <c r="S82" s="947"/>
      <c r="T82" s="1012"/>
      <c r="U82" s="1012"/>
      <c r="V82" s="1012"/>
      <c r="W82" s="947"/>
      <c r="X82" s="947"/>
      <c r="Y82" s="947"/>
      <c r="Z82" s="947"/>
      <c r="AA82" s="947"/>
      <c r="AB82" s="947"/>
      <c r="AC82" s="947"/>
      <c r="AD82" s="947"/>
      <c r="AE82" s="947"/>
      <c r="AF82" s="947"/>
      <c r="AG82" s="947"/>
      <c r="AH82" s="947"/>
      <c r="AI82" s="947"/>
      <c r="AJ82" s="935">
        <f t="shared" si="11"/>
        <v>4</v>
      </c>
      <c r="AK82" s="935"/>
      <c r="AL82" s="935"/>
      <c r="AM82" s="935">
        <f t="shared" si="12"/>
        <v>4</v>
      </c>
      <c r="AN82" s="1013">
        <f t="shared" si="13"/>
        <v>8.2000000000000003E-2</v>
      </c>
      <c r="AO82" s="1013">
        <f t="shared" si="14"/>
        <v>5.3600000000000002E-2</v>
      </c>
      <c r="AP82" s="1014"/>
      <c r="AQ82" s="1014"/>
      <c r="AR82" s="950"/>
      <c r="AS82" s="1012"/>
      <c r="AT82" s="1012">
        <v>82</v>
      </c>
      <c r="AU82" s="951">
        <v>4</v>
      </c>
      <c r="AV82" s="942">
        <v>13.4</v>
      </c>
      <c r="AW82" s="942"/>
    </row>
    <row r="83" spans="1:49" s="940" customFormat="1" ht="15" customHeight="1" x14ac:dyDescent="0.25">
      <c r="A83" s="1009">
        <v>16</v>
      </c>
      <c r="B83" s="934" t="s">
        <v>739</v>
      </c>
      <c r="C83" s="950" t="s">
        <v>740</v>
      </c>
      <c r="D83" s="12" t="s">
        <v>29</v>
      </c>
      <c r="E83" s="11">
        <v>2</v>
      </c>
      <c r="F83" s="11">
        <v>59</v>
      </c>
      <c r="G83" s="11" t="s">
        <v>719</v>
      </c>
      <c r="H83" s="951"/>
      <c r="I83" s="951"/>
      <c r="J83" s="951"/>
      <c r="K83" s="951"/>
      <c r="L83" s="951">
        <v>890</v>
      </c>
      <c r="M83" s="951"/>
      <c r="N83" s="951"/>
      <c r="O83" s="947">
        <f>SUM(L83:N83)</f>
        <v>890</v>
      </c>
      <c r="P83" s="951">
        <v>284</v>
      </c>
      <c r="Q83" s="951"/>
      <c r="R83" s="951"/>
      <c r="S83" s="947">
        <f>SUM(P83:R83)</f>
        <v>284</v>
      </c>
      <c r="T83" s="951">
        <v>431</v>
      </c>
      <c r="U83" s="951"/>
      <c r="V83" s="951"/>
      <c r="W83" s="947">
        <f t="shared" si="15"/>
        <v>431</v>
      </c>
      <c r="X83" s="947"/>
      <c r="Y83" s="947"/>
      <c r="Z83" s="947"/>
      <c r="AA83" s="947"/>
      <c r="AB83" s="947"/>
      <c r="AC83" s="947"/>
      <c r="AD83" s="947"/>
      <c r="AE83" s="947"/>
      <c r="AF83" s="947"/>
      <c r="AG83" s="947"/>
      <c r="AH83" s="947"/>
      <c r="AI83" s="947"/>
      <c r="AJ83" s="935">
        <f t="shared" si="11"/>
        <v>1605</v>
      </c>
      <c r="AK83" s="935"/>
      <c r="AL83" s="935"/>
      <c r="AM83" s="935">
        <f t="shared" si="12"/>
        <v>1605</v>
      </c>
      <c r="AN83" s="1013">
        <f t="shared" si="13"/>
        <v>32.902500000000003</v>
      </c>
      <c r="AO83" s="1013">
        <f t="shared" si="14"/>
        <v>21.507000000000001</v>
      </c>
      <c r="AP83" s="1014"/>
      <c r="AQ83" s="950"/>
      <c r="AR83" s="950"/>
      <c r="AS83" s="1012"/>
      <c r="AT83" s="1012">
        <v>82</v>
      </c>
      <c r="AU83" s="1012">
        <v>4</v>
      </c>
      <c r="AV83" s="942">
        <v>13.4</v>
      </c>
      <c r="AW83" s="942"/>
    </row>
    <row r="84" spans="1:49" s="940" customFormat="1" ht="15" customHeight="1" x14ac:dyDescent="0.25">
      <c r="A84" s="1009">
        <v>17</v>
      </c>
      <c r="B84" s="934" t="s">
        <v>739</v>
      </c>
      <c r="C84" s="950" t="s">
        <v>740</v>
      </c>
      <c r="D84" s="12" t="s">
        <v>29</v>
      </c>
      <c r="E84" s="1014">
        <v>9</v>
      </c>
      <c r="F84" s="1014">
        <v>59</v>
      </c>
      <c r="G84" s="1014">
        <v>375</v>
      </c>
      <c r="H84" s="1012"/>
      <c r="I84" s="1012"/>
      <c r="J84" s="1012"/>
      <c r="K84" s="1012"/>
      <c r="L84" s="1012"/>
      <c r="M84" s="1012"/>
      <c r="N84" s="1012"/>
      <c r="O84" s="947"/>
      <c r="P84" s="1012"/>
      <c r="Q84" s="1012"/>
      <c r="R84" s="1012"/>
      <c r="S84" s="947"/>
      <c r="T84" s="1012">
        <v>733</v>
      </c>
      <c r="U84" s="1012"/>
      <c r="V84" s="1012"/>
      <c r="W84" s="947">
        <f t="shared" si="15"/>
        <v>733</v>
      </c>
      <c r="X84" s="947"/>
      <c r="Y84" s="947"/>
      <c r="Z84" s="947"/>
      <c r="AA84" s="947"/>
      <c r="AB84" s="947"/>
      <c r="AC84" s="947"/>
      <c r="AD84" s="947"/>
      <c r="AE84" s="947"/>
      <c r="AF84" s="947"/>
      <c r="AG84" s="947"/>
      <c r="AH84" s="947"/>
      <c r="AI84" s="947"/>
      <c r="AJ84" s="935">
        <f t="shared" si="11"/>
        <v>733</v>
      </c>
      <c r="AK84" s="935"/>
      <c r="AL84" s="935"/>
      <c r="AM84" s="935">
        <f t="shared" si="12"/>
        <v>733</v>
      </c>
      <c r="AN84" s="1013">
        <f t="shared" si="13"/>
        <v>15.0265</v>
      </c>
      <c r="AO84" s="1013">
        <f t="shared" si="14"/>
        <v>9.8222000000000005</v>
      </c>
      <c r="AP84" s="1014"/>
      <c r="AQ84" s="950"/>
      <c r="AR84" s="950"/>
      <c r="AS84" s="1012"/>
      <c r="AT84" s="1012">
        <v>82</v>
      </c>
      <c r="AU84" s="1012">
        <v>4</v>
      </c>
      <c r="AV84" s="942">
        <v>13.4</v>
      </c>
      <c r="AW84" s="942"/>
    </row>
    <row r="85" spans="1:49" s="940" customFormat="1" ht="15" customHeight="1" x14ac:dyDescent="0.25">
      <c r="A85" s="1009">
        <v>18</v>
      </c>
      <c r="B85" s="934" t="s">
        <v>739</v>
      </c>
      <c r="C85" s="950" t="s">
        <v>740</v>
      </c>
      <c r="D85" s="12" t="s">
        <v>29</v>
      </c>
      <c r="E85" s="11">
        <v>8</v>
      </c>
      <c r="F85" s="11">
        <v>84</v>
      </c>
      <c r="G85" s="11" t="s">
        <v>124</v>
      </c>
      <c r="H85" s="951"/>
      <c r="I85" s="951"/>
      <c r="J85" s="951"/>
      <c r="K85" s="951"/>
      <c r="L85" s="951">
        <v>3</v>
      </c>
      <c r="M85" s="951"/>
      <c r="N85" s="951"/>
      <c r="O85" s="947">
        <f>SUM(L85:N85)</f>
        <v>3</v>
      </c>
      <c r="P85" s="1012"/>
      <c r="Q85" s="1012"/>
      <c r="R85" s="1012"/>
      <c r="S85" s="947"/>
      <c r="T85" s="1012"/>
      <c r="U85" s="1012"/>
      <c r="V85" s="1012"/>
      <c r="W85" s="947"/>
      <c r="X85" s="947"/>
      <c r="Y85" s="947"/>
      <c r="Z85" s="947"/>
      <c r="AA85" s="947"/>
      <c r="AB85" s="947"/>
      <c r="AC85" s="947"/>
      <c r="AD85" s="947"/>
      <c r="AE85" s="947"/>
      <c r="AF85" s="947"/>
      <c r="AG85" s="947"/>
      <c r="AH85" s="947"/>
      <c r="AI85" s="947"/>
      <c r="AJ85" s="935">
        <f t="shared" si="11"/>
        <v>3</v>
      </c>
      <c r="AK85" s="935"/>
      <c r="AL85" s="935"/>
      <c r="AM85" s="935">
        <f t="shared" si="12"/>
        <v>3</v>
      </c>
      <c r="AN85" s="1013">
        <f t="shared" si="13"/>
        <v>6.1499999999999999E-2</v>
      </c>
      <c r="AO85" s="1013">
        <f t="shared" si="14"/>
        <v>4.02E-2</v>
      </c>
      <c r="AP85" s="1014"/>
      <c r="AQ85" s="1014"/>
      <c r="AR85" s="950"/>
      <c r="AS85" s="1012"/>
      <c r="AT85" s="1012">
        <v>82</v>
      </c>
      <c r="AU85" s="951">
        <v>4</v>
      </c>
      <c r="AV85" s="942">
        <v>13.4</v>
      </c>
      <c r="AW85" s="942"/>
    </row>
    <row r="86" spans="1:49" s="1045" customFormat="1" ht="15" customHeight="1" x14ac:dyDescent="0.25">
      <c r="A86" s="1036"/>
      <c r="B86" s="1037"/>
      <c r="C86" s="953" t="s">
        <v>27</v>
      </c>
      <c r="D86" s="1038"/>
      <c r="E86" s="1039"/>
      <c r="F86" s="1039"/>
      <c r="G86" s="1039"/>
      <c r="H86" s="1040"/>
      <c r="I86" s="1040"/>
      <c r="J86" s="1040"/>
      <c r="K86" s="1040"/>
      <c r="L86" s="1040">
        <f>SUM(L68:L85)</f>
        <v>2756</v>
      </c>
      <c r="M86" s="1040"/>
      <c r="N86" s="1040"/>
      <c r="O86" s="1040">
        <f>SUM(O68:O85)</f>
        <v>2756</v>
      </c>
      <c r="P86" s="1040">
        <f t="shared" ref="P86:W86" si="16">SUM(P68:P85)</f>
        <v>3129</v>
      </c>
      <c r="Q86" s="1040"/>
      <c r="R86" s="1040"/>
      <c r="S86" s="1040">
        <f t="shared" si="16"/>
        <v>3129</v>
      </c>
      <c r="T86" s="1040">
        <f t="shared" si="16"/>
        <v>4306</v>
      </c>
      <c r="U86" s="1040">
        <f t="shared" si="16"/>
        <v>15</v>
      </c>
      <c r="V86" s="1040"/>
      <c r="W86" s="1040">
        <f t="shared" si="16"/>
        <v>4321</v>
      </c>
      <c r="X86" s="1040"/>
      <c r="Y86" s="1040"/>
      <c r="Z86" s="1040"/>
      <c r="AA86" s="1040"/>
      <c r="AB86" s="1040"/>
      <c r="AC86" s="1040"/>
      <c r="AD86" s="1040"/>
      <c r="AE86" s="1040"/>
      <c r="AF86" s="1040"/>
      <c r="AG86" s="1040"/>
      <c r="AH86" s="1040"/>
      <c r="AI86" s="1040"/>
      <c r="AJ86" s="936">
        <f t="shared" si="11"/>
        <v>10191</v>
      </c>
      <c r="AK86" s="936">
        <f>I86+M86+Q86+U86+AG86</f>
        <v>15</v>
      </c>
      <c r="AL86" s="936"/>
      <c r="AM86" s="936">
        <f t="shared" si="12"/>
        <v>10206</v>
      </c>
      <c r="AN86" s="1041">
        <f>SUM(AN68:AN85)</f>
        <v>209.22299999999996</v>
      </c>
      <c r="AO86" s="1033">
        <f>SUM(AO68:AO85)</f>
        <v>136.76040000000003</v>
      </c>
      <c r="AP86" s="1042"/>
      <c r="AQ86" s="1042"/>
      <c r="AR86" s="1043"/>
      <c r="AS86" s="1040"/>
      <c r="AT86" s="1044"/>
      <c r="AU86" s="1040"/>
      <c r="AV86" s="954"/>
      <c r="AW86" s="954"/>
    </row>
    <row r="87" spans="1:49" s="940" customFormat="1" ht="15" customHeight="1" x14ac:dyDescent="0.25">
      <c r="A87" s="1009">
        <v>1</v>
      </c>
      <c r="B87" s="934" t="s">
        <v>742</v>
      </c>
      <c r="C87" s="950" t="s">
        <v>743</v>
      </c>
      <c r="D87" s="12" t="s">
        <v>29</v>
      </c>
      <c r="E87" s="11">
        <v>1</v>
      </c>
      <c r="F87" s="11">
        <v>55</v>
      </c>
      <c r="G87" s="11" t="s">
        <v>511</v>
      </c>
      <c r="H87" s="951"/>
      <c r="I87" s="951"/>
      <c r="J87" s="951"/>
      <c r="K87" s="951"/>
      <c r="L87" s="1012">
        <v>18</v>
      </c>
      <c r="M87" s="1012"/>
      <c r="N87" s="1012"/>
      <c r="O87" s="947">
        <f>SUM(L87:N87)</f>
        <v>18</v>
      </c>
      <c r="P87" s="1012"/>
      <c r="Q87" s="1012"/>
      <c r="R87" s="1012"/>
      <c r="S87" s="947"/>
      <c r="T87" s="1012"/>
      <c r="U87" s="1012"/>
      <c r="V87" s="1012"/>
      <c r="W87" s="947"/>
      <c r="X87" s="947"/>
      <c r="Y87" s="947"/>
      <c r="Z87" s="947"/>
      <c r="AA87" s="947"/>
      <c r="AB87" s="947"/>
      <c r="AC87" s="947"/>
      <c r="AD87" s="947"/>
      <c r="AE87" s="947"/>
      <c r="AF87" s="947"/>
      <c r="AG87" s="947"/>
      <c r="AH87" s="947"/>
      <c r="AI87" s="947"/>
      <c r="AJ87" s="935">
        <f t="shared" si="11"/>
        <v>18</v>
      </c>
      <c r="AK87" s="935"/>
      <c r="AL87" s="935"/>
      <c r="AM87" s="935">
        <f t="shared" si="12"/>
        <v>18</v>
      </c>
      <c r="AN87" s="1013">
        <f t="shared" si="13"/>
        <v>0.30599999999999999</v>
      </c>
      <c r="AO87" s="1013">
        <f t="shared" si="14"/>
        <v>0.16200000000000001</v>
      </c>
      <c r="AP87" s="1014"/>
      <c r="AQ87" s="950"/>
      <c r="AR87" s="950"/>
      <c r="AS87" s="1012"/>
      <c r="AT87" s="1012">
        <v>68</v>
      </c>
      <c r="AU87" s="1012">
        <v>4</v>
      </c>
      <c r="AV87" s="942">
        <v>9</v>
      </c>
      <c r="AW87" s="942"/>
    </row>
    <row r="88" spans="1:49" s="940" customFormat="1" ht="15" customHeight="1" x14ac:dyDescent="0.25">
      <c r="A88" s="1009">
        <v>2</v>
      </c>
      <c r="B88" s="934"/>
      <c r="C88" s="950" t="s">
        <v>744</v>
      </c>
      <c r="D88" s="12" t="s">
        <v>29</v>
      </c>
      <c r="E88" s="11">
        <v>3</v>
      </c>
      <c r="F88" s="11">
        <v>56</v>
      </c>
      <c r="G88" s="11" t="s">
        <v>511</v>
      </c>
      <c r="H88" s="951"/>
      <c r="I88" s="951"/>
      <c r="J88" s="951"/>
      <c r="K88" s="951"/>
      <c r="L88" s="951"/>
      <c r="M88" s="1012"/>
      <c r="N88" s="1012"/>
      <c r="O88" s="947"/>
      <c r="P88" s="951">
        <v>160</v>
      </c>
      <c r="Q88" s="1012"/>
      <c r="R88" s="1012"/>
      <c r="S88" s="947">
        <f>SUM(P88:R88)</f>
        <v>160</v>
      </c>
      <c r="T88" s="951">
        <v>64</v>
      </c>
      <c r="U88" s="1046"/>
      <c r="V88" s="1046"/>
      <c r="W88" s="947">
        <f t="shared" si="15"/>
        <v>64</v>
      </c>
      <c r="X88" s="1019"/>
      <c r="Y88" s="1019"/>
      <c r="Z88" s="1019"/>
      <c r="AA88" s="1019"/>
      <c r="AB88" s="1019"/>
      <c r="AC88" s="1019"/>
      <c r="AD88" s="1019"/>
      <c r="AE88" s="1019"/>
      <c r="AF88" s="947"/>
      <c r="AG88" s="947"/>
      <c r="AH88" s="947"/>
      <c r="AI88" s="947"/>
      <c r="AJ88" s="935">
        <f t="shared" si="11"/>
        <v>224</v>
      </c>
      <c r="AK88" s="935"/>
      <c r="AL88" s="935"/>
      <c r="AM88" s="935">
        <f t="shared" si="12"/>
        <v>224</v>
      </c>
      <c r="AN88" s="1013">
        <f t="shared" si="13"/>
        <v>5.1520000000000001</v>
      </c>
      <c r="AO88" s="1013">
        <f t="shared" si="14"/>
        <v>3.0015999999999998</v>
      </c>
      <c r="AP88" s="1014"/>
      <c r="AQ88" s="950"/>
      <c r="AR88" s="950"/>
      <c r="AS88" s="1012"/>
      <c r="AT88" s="1012">
        <v>92</v>
      </c>
      <c r="AU88" s="951">
        <v>4</v>
      </c>
      <c r="AV88" s="942">
        <v>13.4</v>
      </c>
      <c r="AW88" s="942"/>
    </row>
    <row r="89" spans="1:49" s="940" customFormat="1" ht="15" customHeight="1" x14ac:dyDescent="0.25">
      <c r="A89" s="1009">
        <v>3</v>
      </c>
      <c r="B89" s="934"/>
      <c r="C89" s="950" t="s">
        <v>744</v>
      </c>
      <c r="D89" s="12" t="s">
        <v>29</v>
      </c>
      <c r="E89" s="1014">
        <v>1</v>
      </c>
      <c r="F89" s="1014">
        <v>58</v>
      </c>
      <c r="G89" s="1014" t="s">
        <v>511</v>
      </c>
      <c r="H89" s="1012"/>
      <c r="I89" s="1012"/>
      <c r="J89" s="1012"/>
      <c r="K89" s="1012"/>
      <c r="L89" s="1012"/>
      <c r="M89" s="1012"/>
      <c r="N89" s="1012"/>
      <c r="O89" s="947"/>
      <c r="P89" s="1012"/>
      <c r="Q89" s="1012"/>
      <c r="R89" s="1012"/>
      <c r="S89" s="947"/>
      <c r="T89" s="1012">
        <v>153</v>
      </c>
      <c r="U89" s="1046"/>
      <c r="V89" s="1046"/>
      <c r="W89" s="947">
        <f t="shared" si="15"/>
        <v>153</v>
      </c>
      <c r="X89" s="1019"/>
      <c r="Y89" s="1019"/>
      <c r="Z89" s="1019"/>
      <c r="AA89" s="1019"/>
      <c r="AB89" s="1019"/>
      <c r="AC89" s="1019"/>
      <c r="AD89" s="1019"/>
      <c r="AE89" s="1019"/>
      <c r="AF89" s="947"/>
      <c r="AG89" s="947"/>
      <c r="AH89" s="947"/>
      <c r="AI89" s="947"/>
      <c r="AJ89" s="935">
        <f t="shared" si="11"/>
        <v>153</v>
      </c>
      <c r="AK89" s="935"/>
      <c r="AL89" s="935"/>
      <c r="AM89" s="935">
        <f t="shared" si="12"/>
        <v>153</v>
      </c>
      <c r="AN89" s="1013">
        <f t="shared" si="13"/>
        <v>3.5190000000000001</v>
      </c>
      <c r="AO89" s="1013">
        <f t="shared" si="14"/>
        <v>2.0502000000000002</v>
      </c>
      <c r="AP89" s="1014"/>
      <c r="AQ89" s="950"/>
      <c r="AR89" s="950"/>
      <c r="AS89" s="1012"/>
      <c r="AT89" s="1012">
        <v>92</v>
      </c>
      <c r="AU89" s="1012">
        <v>4</v>
      </c>
      <c r="AV89" s="942">
        <v>13.4</v>
      </c>
      <c r="AW89" s="942"/>
    </row>
    <row r="90" spans="1:49" s="1045" customFormat="1" ht="15" customHeight="1" x14ac:dyDescent="0.25">
      <c r="A90" s="1036"/>
      <c r="B90" s="934"/>
      <c r="C90" s="953" t="s">
        <v>27</v>
      </c>
      <c r="D90" s="1038"/>
      <c r="E90" s="1039"/>
      <c r="F90" s="1039"/>
      <c r="G90" s="1039"/>
      <c r="H90" s="1040"/>
      <c r="I90" s="1040"/>
      <c r="J90" s="1040"/>
      <c r="K90" s="1040"/>
      <c r="L90" s="1040">
        <f>SUM(L87:L89)</f>
        <v>18</v>
      </c>
      <c r="M90" s="1040"/>
      <c r="N90" s="1040"/>
      <c r="O90" s="1040">
        <f t="shared" ref="O90:W90" si="17">SUM(O87:O89)</f>
        <v>18</v>
      </c>
      <c r="P90" s="1040">
        <f t="shared" si="17"/>
        <v>160</v>
      </c>
      <c r="Q90" s="1040"/>
      <c r="R90" s="1040"/>
      <c r="S90" s="1040">
        <f t="shared" si="17"/>
        <v>160</v>
      </c>
      <c r="T90" s="1040">
        <f t="shared" si="17"/>
        <v>217</v>
      </c>
      <c r="U90" s="1040"/>
      <c r="V90" s="1040"/>
      <c r="W90" s="1040">
        <f t="shared" si="17"/>
        <v>217</v>
      </c>
      <c r="X90" s="1040"/>
      <c r="Y90" s="1040"/>
      <c r="Z90" s="1040"/>
      <c r="AA90" s="1040"/>
      <c r="AB90" s="1040"/>
      <c r="AC90" s="1040"/>
      <c r="AD90" s="1040"/>
      <c r="AE90" s="1040"/>
      <c r="AF90" s="1040"/>
      <c r="AG90" s="1040"/>
      <c r="AH90" s="1040"/>
      <c r="AI90" s="1040"/>
      <c r="AJ90" s="936">
        <f t="shared" si="11"/>
        <v>395</v>
      </c>
      <c r="AK90" s="936"/>
      <c r="AL90" s="936"/>
      <c r="AM90" s="936">
        <f t="shared" si="12"/>
        <v>395</v>
      </c>
      <c r="AN90" s="1041">
        <f>SUM(AN87:AN89)</f>
        <v>8.9770000000000003</v>
      </c>
      <c r="AO90" s="1041">
        <f>SUM(AO87:AO89)</f>
        <v>5.2138</v>
      </c>
      <c r="AP90" s="1042"/>
      <c r="AQ90" s="1042"/>
      <c r="AR90" s="1043"/>
      <c r="AS90" s="1040"/>
      <c r="AT90" s="1044"/>
      <c r="AU90" s="1040"/>
      <c r="AV90" s="954"/>
      <c r="AW90" s="954"/>
    </row>
    <row r="91" spans="1:49" s="940" customFormat="1" ht="15" customHeight="1" x14ac:dyDescent="0.25">
      <c r="A91" s="1009">
        <v>1</v>
      </c>
      <c r="B91" s="934"/>
      <c r="C91" s="1009" t="s">
        <v>745</v>
      </c>
      <c r="D91" s="12" t="s">
        <v>29</v>
      </c>
      <c r="E91" s="11">
        <v>11</v>
      </c>
      <c r="F91" s="11">
        <v>56</v>
      </c>
      <c r="G91" s="11">
        <v>320</v>
      </c>
      <c r="H91" s="951"/>
      <c r="I91" s="951"/>
      <c r="J91" s="951"/>
      <c r="K91" s="951"/>
      <c r="L91" s="951"/>
      <c r="M91" s="951"/>
      <c r="N91" s="951"/>
      <c r="O91" s="947"/>
      <c r="P91" s="951">
        <v>160</v>
      </c>
      <c r="Q91" s="951"/>
      <c r="R91" s="951"/>
      <c r="S91" s="947">
        <f>SUM(P91:R91)</f>
        <v>160</v>
      </c>
      <c r="T91" s="1018"/>
      <c r="U91" s="951"/>
      <c r="V91" s="951"/>
      <c r="W91" s="947"/>
      <c r="X91" s="947"/>
      <c r="Y91" s="947"/>
      <c r="Z91" s="947"/>
      <c r="AA91" s="947"/>
      <c r="AB91" s="947"/>
      <c r="AC91" s="947"/>
      <c r="AD91" s="947"/>
      <c r="AE91" s="947"/>
      <c r="AF91" s="947"/>
      <c r="AG91" s="947"/>
      <c r="AH91" s="947"/>
      <c r="AI91" s="947"/>
      <c r="AJ91" s="935">
        <f t="shared" si="11"/>
        <v>160</v>
      </c>
      <c r="AK91" s="935"/>
      <c r="AL91" s="935"/>
      <c r="AM91" s="935">
        <f t="shared" si="12"/>
        <v>160</v>
      </c>
      <c r="AN91" s="1013">
        <f t="shared" si="13"/>
        <v>6.56</v>
      </c>
      <c r="AO91" s="1013">
        <f t="shared" si="14"/>
        <v>5.3440000000000003</v>
      </c>
      <c r="AP91" s="11"/>
      <c r="AQ91" s="1009"/>
      <c r="AR91" s="1009"/>
      <c r="AS91" s="951">
        <v>40</v>
      </c>
      <c r="AT91" s="951">
        <v>82</v>
      </c>
      <c r="AU91" s="1012">
        <v>2</v>
      </c>
      <c r="AV91" s="942">
        <v>33.4</v>
      </c>
      <c r="AW91" s="942"/>
    </row>
    <row r="92" spans="1:49" s="1045" customFormat="1" ht="15" customHeight="1" x14ac:dyDescent="0.25">
      <c r="A92" s="1036"/>
      <c r="B92" s="934"/>
      <c r="C92" s="953" t="s">
        <v>27</v>
      </c>
      <c r="D92" s="1038"/>
      <c r="E92" s="1039"/>
      <c r="F92" s="1039"/>
      <c r="G92" s="1039"/>
      <c r="H92" s="1040"/>
      <c r="I92" s="1040"/>
      <c r="J92" s="1040"/>
      <c r="K92" s="1040"/>
      <c r="L92" s="1040"/>
      <c r="M92" s="1040"/>
      <c r="N92" s="1040"/>
      <c r="O92" s="1040"/>
      <c r="P92" s="1040">
        <f>SUM(P91:P91)</f>
        <v>160</v>
      </c>
      <c r="Q92" s="1040"/>
      <c r="R92" s="1040"/>
      <c r="S92" s="1040">
        <f>SUM(S91:S91)</f>
        <v>160</v>
      </c>
      <c r="T92" s="1040"/>
      <c r="U92" s="1040"/>
      <c r="V92" s="1040"/>
      <c r="W92" s="1040"/>
      <c r="X92" s="1040"/>
      <c r="Y92" s="1040"/>
      <c r="Z92" s="1040"/>
      <c r="AA92" s="1040"/>
      <c r="AB92" s="1040"/>
      <c r="AC92" s="1040"/>
      <c r="AD92" s="1040"/>
      <c r="AE92" s="1040"/>
      <c r="AF92" s="1040"/>
      <c r="AG92" s="1040"/>
      <c r="AH92" s="1040"/>
      <c r="AI92" s="1040"/>
      <c r="AJ92" s="936">
        <f t="shared" si="11"/>
        <v>160</v>
      </c>
      <c r="AK92" s="936"/>
      <c r="AL92" s="936"/>
      <c r="AM92" s="936">
        <f t="shared" si="12"/>
        <v>160</v>
      </c>
      <c r="AN92" s="1041">
        <f>SUM(AN91:AN91)</f>
        <v>6.56</v>
      </c>
      <c r="AO92" s="1041">
        <f>SUM(AO91:AO91)</f>
        <v>5.3440000000000003</v>
      </c>
      <c r="AP92" s="1042"/>
      <c r="AQ92" s="1042"/>
      <c r="AR92" s="1043"/>
      <c r="AS92" s="1040"/>
      <c r="AT92" s="1044"/>
      <c r="AU92" s="1040"/>
      <c r="AV92" s="954"/>
      <c r="AW92" s="954"/>
    </row>
    <row r="93" spans="1:49" s="940" customFormat="1" ht="15" customHeight="1" x14ac:dyDescent="0.25">
      <c r="A93" s="1009">
        <v>1</v>
      </c>
      <c r="B93" s="934" t="s">
        <v>746</v>
      </c>
      <c r="C93" s="950" t="s">
        <v>747</v>
      </c>
      <c r="D93" s="12" t="s">
        <v>29</v>
      </c>
      <c r="E93" s="1014">
        <v>4</v>
      </c>
      <c r="F93" s="1014">
        <v>41</v>
      </c>
      <c r="G93" s="1014" t="s">
        <v>111</v>
      </c>
      <c r="H93" s="1012"/>
      <c r="I93" s="1012"/>
      <c r="J93" s="1012"/>
      <c r="K93" s="1012"/>
      <c r="L93" s="1012"/>
      <c r="M93" s="1012"/>
      <c r="N93" s="1012"/>
      <c r="O93" s="947"/>
      <c r="P93" s="1012">
        <v>9</v>
      </c>
      <c r="Q93" s="1012"/>
      <c r="R93" s="1012"/>
      <c r="S93" s="1047">
        <f>SUM(P93:R93)</f>
        <v>9</v>
      </c>
      <c r="T93" s="1046"/>
      <c r="U93" s="1012"/>
      <c r="V93" s="1012"/>
      <c r="W93" s="947"/>
      <c r="X93" s="947"/>
      <c r="Y93" s="947"/>
      <c r="Z93" s="947"/>
      <c r="AA93" s="947"/>
      <c r="AB93" s="947"/>
      <c r="AC93" s="947"/>
      <c r="AD93" s="947"/>
      <c r="AE93" s="947"/>
      <c r="AF93" s="947"/>
      <c r="AG93" s="947"/>
      <c r="AH93" s="947"/>
      <c r="AI93" s="947"/>
      <c r="AJ93" s="935">
        <f t="shared" si="11"/>
        <v>9</v>
      </c>
      <c r="AK93" s="935"/>
      <c r="AL93" s="935"/>
      <c r="AM93" s="935">
        <f t="shared" si="12"/>
        <v>9</v>
      </c>
      <c r="AN93" s="1013">
        <f t="shared" si="13"/>
        <v>8.1000000000000003E-2</v>
      </c>
      <c r="AO93" s="1013">
        <f t="shared" si="14"/>
        <v>2.6999999999999997E-3</v>
      </c>
      <c r="AP93" s="1014" t="s">
        <v>103</v>
      </c>
      <c r="AQ93" s="950"/>
      <c r="AR93" s="950"/>
      <c r="AS93" s="1012"/>
      <c r="AT93" s="1012">
        <v>9</v>
      </c>
      <c r="AU93" s="1012">
        <v>1</v>
      </c>
      <c r="AV93" s="942">
        <v>0.3</v>
      </c>
      <c r="AW93" s="942"/>
    </row>
    <row r="94" spans="1:49" s="1045" customFormat="1" ht="15" customHeight="1" x14ac:dyDescent="0.25">
      <c r="A94" s="1036"/>
      <c r="B94" s="934"/>
      <c r="C94" s="1043"/>
      <c r="D94" s="1038"/>
      <c r="E94" s="1042"/>
      <c r="F94" s="1042"/>
      <c r="G94" s="1042"/>
      <c r="H94" s="1044"/>
      <c r="I94" s="1044"/>
      <c r="J94" s="1044"/>
      <c r="K94" s="1044"/>
      <c r="L94" s="1044"/>
      <c r="M94" s="1044"/>
      <c r="N94" s="1044"/>
      <c r="O94" s="1048"/>
      <c r="P94" s="1044"/>
      <c r="Q94" s="1044"/>
      <c r="R94" s="1044"/>
      <c r="S94" s="1048"/>
      <c r="T94" s="1044"/>
      <c r="U94" s="1044"/>
      <c r="V94" s="1044"/>
      <c r="W94" s="1048"/>
      <c r="X94" s="1048"/>
      <c r="Y94" s="1048"/>
      <c r="Z94" s="1048"/>
      <c r="AA94" s="1048"/>
      <c r="AB94" s="1048"/>
      <c r="AC94" s="1048"/>
      <c r="AD94" s="1048"/>
      <c r="AE94" s="1048"/>
      <c r="AF94" s="1048"/>
      <c r="AG94" s="1048"/>
      <c r="AH94" s="1048"/>
      <c r="AI94" s="1048"/>
      <c r="AJ94" s="936"/>
      <c r="AK94" s="936"/>
      <c r="AL94" s="936"/>
      <c r="AM94" s="936"/>
      <c r="AN94" s="1041">
        <f>AN93</f>
        <v>8.1000000000000003E-2</v>
      </c>
      <c r="AO94" s="1041">
        <f>AO93</f>
        <v>2.6999999999999997E-3</v>
      </c>
      <c r="AP94" s="1042"/>
      <c r="AQ94" s="1043"/>
      <c r="AR94" s="1043"/>
      <c r="AS94" s="1044"/>
      <c r="AT94" s="1044"/>
      <c r="AU94" s="1044"/>
      <c r="AV94" s="954"/>
      <c r="AW94" s="954"/>
    </row>
    <row r="95" spans="1:49" s="940" customFormat="1" ht="15" customHeight="1" x14ac:dyDescent="0.25">
      <c r="A95" s="1009">
        <v>1</v>
      </c>
      <c r="B95" s="934" t="s">
        <v>748</v>
      </c>
      <c r="C95" s="950" t="s">
        <v>749</v>
      </c>
      <c r="D95" s="12" t="s">
        <v>29</v>
      </c>
      <c r="E95" s="1014">
        <v>3</v>
      </c>
      <c r="F95" s="1011">
        <v>56</v>
      </c>
      <c r="G95" s="1014" t="s">
        <v>111</v>
      </c>
      <c r="H95" s="1012"/>
      <c r="I95" s="1012"/>
      <c r="J95" s="1012"/>
      <c r="K95" s="1012"/>
      <c r="L95" s="1012"/>
      <c r="M95" s="1012"/>
      <c r="N95" s="1012"/>
      <c r="O95" s="947"/>
      <c r="P95" s="1012">
        <v>133</v>
      </c>
      <c r="Q95" s="1012"/>
      <c r="R95" s="1012"/>
      <c r="S95" s="947">
        <f>SUM(P95:R95)</f>
        <v>133</v>
      </c>
      <c r="T95" s="1012"/>
      <c r="U95" s="1012"/>
      <c r="V95" s="1012"/>
      <c r="W95" s="947"/>
      <c r="X95" s="947"/>
      <c r="Y95" s="947"/>
      <c r="Z95" s="947"/>
      <c r="AA95" s="947"/>
      <c r="AB95" s="947"/>
      <c r="AC95" s="947"/>
      <c r="AD95" s="947"/>
      <c r="AE95" s="947"/>
      <c r="AF95" s="947"/>
      <c r="AG95" s="947"/>
      <c r="AH95" s="947"/>
      <c r="AI95" s="947"/>
      <c r="AJ95" s="935">
        <f t="shared" si="11"/>
        <v>133</v>
      </c>
      <c r="AK95" s="935"/>
      <c r="AL95" s="935"/>
      <c r="AM95" s="935">
        <f t="shared" si="12"/>
        <v>133</v>
      </c>
      <c r="AN95" s="1013">
        <f t="shared" si="13"/>
        <v>0.15516666666666667</v>
      </c>
      <c r="AO95" s="1013">
        <f t="shared" si="14"/>
        <v>0.10640000000000001</v>
      </c>
      <c r="AP95" s="1014" t="s">
        <v>103</v>
      </c>
      <c r="AQ95" s="950"/>
      <c r="AR95" s="950"/>
      <c r="AS95" s="1012"/>
      <c r="AT95" s="1012">
        <v>42</v>
      </c>
      <c r="AU95" s="1012">
        <v>36</v>
      </c>
      <c r="AV95" s="942">
        <v>0.8</v>
      </c>
      <c r="AW95" s="942"/>
    </row>
    <row r="96" spans="1:49" s="1045" customFormat="1" ht="15" customHeight="1" x14ac:dyDescent="0.25">
      <c r="A96" s="1036"/>
      <c r="B96" s="934"/>
      <c r="C96" s="953" t="s">
        <v>27</v>
      </c>
      <c r="D96" s="1038"/>
      <c r="E96" s="1039"/>
      <c r="F96" s="1039"/>
      <c r="G96" s="1039"/>
      <c r="H96" s="1040"/>
      <c r="I96" s="1040"/>
      <c r="J96" s="1040"/>
      <c r="K96" s="1040"/>
      <c r="L96" s="1040"/>
      <c r="M96" s="1040"/>
      <c r="N96" s="1040"/>
      <c r="O96" s="1040"/>
      <c r="P96" s="1040">
        <f>SUM(P95:P95)</f>
        <v>133</v>
      </c>
      <c r="Q96" s="1040"/>
      <c r="R96" s="1040"/>
      <c r="S96" s="1040">
        <f>SUM(S95:S95)</f>
        <v>133</v>
      </c>
      <c r="T96" s="1040"/>
      <c r="U96" s="1040"/>
      <c r="V96" s="1040"/>
      <c r="W96" s="1040">
        <f>SUM(W95:W95)</f>
        <v>0</v>
      </c>
      <c r="X96" s="1040"/>
      <c r="Y96" s="1040"/>
      <c r="Z96" s="1040"/>
      <c r="AA96" s="1040"/>
      <c r="AB96" s="1040"/>
      <c r="AC96" s="1040"/>
      <c r="AD96" s="1040"/>
      <c r="AE96" s="1040"/>
      <c r="AF96" s="1040"/>
      <c r="AG96" s="1040"/>
      <c r="AH96" s="1040"/>
      <c r="AI96" s="1040"/>
      <c r="AJ96" s="936">
        <f t="shared" si="11"/>
        <v>133</v>
      </c>
      <c r="AK96" s="936"/>
      <c r="AL96" s="936"/>
      <c r="AM96" s="936">
        <f t="shared" si="12"/>
        <v>133</v>
      </c>
      <c r="AN96" s="1041">
        <f>SUM(AN95:AN95)</f>
        <v>0.15516666666666667</v>
      </c>
      <c r="AO96" s="1041">
        <f>SUM(AO95:AO95)</f>
        <v>0.10640000000000001</v>
      </c>
      <c r="AP96" s="1042"/>
      <c r="AQ96" s="1042"/>
      <c r="AR96" s="1043"/>
      <c r="AS96" s="1040"/>
      <c r="AT96" s="1044"/>
      <c r="AU96" s="1040"/>
      <c r="AV96" s="954"/>
      <c r="AW96" s="954"/>
    </row>
    <row r="97" spans="1:49" s="940" customFormat="1" ht="15" customHeight="1" x14ac:dyDescent="0.25">
      <c r="A97" s="1009">
        <v>1</v>
      </c>
      <c r="B97" s="934" t="s">
        <v>750</v>
      </c>
      <c r="C97" s="950" t="s">
        <v>751</v>
      </c>
      <c r="D97" s="12" t="s">
        <v>29</v>
      </c>
      <c r="E97" s="1014">
        <v>4</v>
      </c>
      <c r="F97" s="1014">
        <v>0</v>
      </c>
      <c r="G97" s="1014">
        <v>311</v>
      </c>
      <c r="H97" s="1012"/>
      <c r="I97" s="1012"/>
      <c r="J97" s="1012"/>
      <c r="K97" s="1012"/>
      <c r="L97" s="1012"/>
      <c r="M97" s="1012"/>
      <c r="N97" s="1012"/>
      <c r="O97" s="947"/>
      <c r="P97" s="1012"/>
      <c r="Q97" s="1012"/>
      <c r="R97" s="1012"/>
      <c r="S97" s="947"/>
      <c r="T97" s="1012">
        <v>480</v>
      </c>
      <c r="U97" s="1012"/>
      <c r="V97" s="1012"/>
      <c r="W97" s="947">
        <f t="shared" si="15"/>
        <v>480</v>
      </c>
      <c r="X97" s="947"/>
      <c r="Y97" s="947"/>
      <c r="Z97" s="947"/>
      <c r="AA97" s="947"/>
      <c r="AB97" s="947"/>
      <c r="AC97" s="947"/>
      <c r="AD97" s="947"/>
      <c r="AE97" s="947"/>
      <c r="AF97" s="947"/>
      <c r="AG97" s="947"/>
      <c r="AH97" s="947"/>
      <c r="AI97" s="947"/>
      <c r="AJ97" s="935">
        <f t="shared" si="11"/>
        <v>480</v>
      </c>
      <c r="AK97" s="935"/>
      <c r="AL97" s="935"/>
      <c r="AM97" s="935">
        <f t="shared" si="12"/>
        <v>480</v>
      </c>
      <c r="AN97" s="1013">
        <f t="shared" si="13"/>
        <v>4.1000000000000002E-2</v>
      </c>
      <c r="AO97" s="1013">
        <f t="shared" si="14"/>
        <v>3.3600000000000005E-2</v>
      </c>
      <c r="AP97" s="1014" t="s">
        <v>103</v>
      </c>
      <c r="AQ97" s="950"/>
      <c r="AR97" s="950"/>
      <c r="AS97" s="1012"/>
      <c r="AT97" s="1012">
        <v>41</v>
      </c>
      <c r="AU97" s="1012">
        <v>480</v>
      </c>
      <c r="AV97" s="942">
        <v>7.0000000000000007E-2</v>
      </c>
      <c r="AW97" s="942"/>
    </row>
    <row r="98" spans="1:49" s="940" customFormat="1" ht="15" customHeight="1" x14ac:dyDescent="0.25">
      <c r="A98" s="1009">
        <v>2</v>
      </c>
      <c r="B98" s="934" t="s">
        <v>750</v>
      </c>
      <c r="C98" s="950" t="s">
        <v>751</v>
      </c>
      <c r="D98" s="12" t="s">
        <v>29</v>
      </c>
      <c r="E98" s="1014">
        <v>34</v>
      </c>
      <c r="F98" s="1014">
        <v>42</v>
      </c>
      <c r="G98" s="1014">
        <v>474</v>
      </c>
      <c r="H98" s="1012"/>
      <c r="I98" s="1012"/>
      <c r="J98" s="1012"/>
      <c r="K98" s="1012"/>
      <c r="L98" s="1012"/>
      <c r="M98" s="1012"/>
      <c r="N98" s="1012"/>
      <c r="O98" s="947"/>
      <c r="P98" s="1012">
        <v>2400</v>
      </c>
      <c r="Q98" s="1012"/>
      <c r="R98" s="1012"/>
      <c r="S98" s="947">
        <f>SUM(P98:R98)</f>
        <v>2400</v>
      </c>
      <c r="T98" s="1012">
        <v>3834</v>
      </c>
      <c r="U98" s="1012"/>
      <c r="V98" s="1012"/>
      <c r="W98" s="947">
        <f t="shared" si="15"/>
        <v>3834</v>
      </c>
      <c r="X98" s="947"/>
      <c r="Y98" s="947"/>
      <c r="Z98" s="947"/>
      <c r="AA98" s="947"/>
      <c r="AB98" s="947"/>
      <c r="AC98" s="947"/>
      <c r="AD98" s="947"/>
      <c r="AE98" s="947"/>
      <c r="AF98" s="947"/>
      <c r="AG98" s="947"/>
      <c r="AH98" s="947"/>
      <c r="AI98" s="947"/>
      <c r="AJ98" s="935">
        <f t="shared" si="11"/>
        <v>6234</v>
      </c>
      <c r="AK98" s="935"/>
      <c r="AL98" s="935"/>
      <c r="AM98" s="935">
        <f t="shared" si="12"/>
        <v>6234</v>
      </c>
      <c r="AN98" s="1013">
        <f t="shared" si="13"/>
        <v>0.5324875</v>
      </c>
      <c r="AO98" s="1013">
        <f t="shared" si="14"/>
        <v>0.43638000000000005</v>
      </c>
      <c r="AP98" s="1014" t="s">
        <v>103</v>
      </c>
      <c r="AQ98" s="950"/>
      <c r="AR98" s="950"/>
      <c r="AS98" s="1012">
        <v>235</v>
      </c>
      <c r="AT98" s="1012">
        <v>41</v>
      </c>
      <c r="AU98" s="1012">
        <v>480</v>
      </c>
      <c r="AV98" s="942">
        <v>7.0000000000000007E-2</v>
      </c>
      <c r="AW98" s="942"/>
    </row>
    <row r="99" spans="1:49" s="940" customFormat="1" ht="15" customHeight="1" x14ac:dyDescent="0.25">
      <c r="A99" s="1009">
        <v>3</v>
      </c>
      <c r="B99" s="934" t="s">
        <v>750</v>
      </c>
      <c r="C99" s="950" t="s">
        <v>751</v>
      </c>
      <c r="D99" s="12" t="s">
        <v>29</v>
      </c>
      <c r="E99" s="1014">
        <v>52</v>
      </c>
      <c r="F99" s="1014">
        <v>42</v>
      </c>
      <c r="G99" s="1014">
        <v>474</v>
      </c>
      <c r="H99" s="1012"/>
      <c r="I99" s="1012"/>
      <c r="J99" s="1012"/>
      <c r="K99" s="1012"/>
      <c r="L99" s="1012"/>
      <c r="M99" s="1012"/>
      <c r="N99" s="1012"/>
      <c r="O99" s="947"/>
      <c r="P99" s="1012">
        <v>200</v>
      </c>
      <c r="Q99" s="1012"/>
      <c r="R99" s="1012"/>
      <c r="S99" s="947">
        <f>SUM(P99:R99)</f>
        <v>200</v>
      </c>
      <c r="T99" s="1012">
        <v>480</v>
      </c>
      <c r="U99" s="1012"/>
      <c r="V99" s="1012"/>
      <c r="W99" s="947">
        <f t="shared" si="15"/>
        <v>480</v>
      </c>
      <c r="X99" s="947"/>
      <c r="Y99" s="947"/>
      <c r="Z99" s="947"/>
      <c r="AA99" s="947"/>
      <c r="AB99" s="947"/>
      <c r="AC99" s="947"/>
      <c r="AD99" s="947"/>
      <c r="AE99" s="947"/>
      <c r="AF99" s="947"/>
      <c r="AG99" s="947"/>
      <c r="AH99" s="947"/>
      <c r="AI99" s="947"/>
      <c r="AJ99" s="935">
        <f t="shared" si="11"/>
        <v>680</v>
      </c>
      <c r="AK99" s="935"/>
      <c r="AL99" s="935"/>
      <c r="AM99" s="935">
        <f t="shared" si="12"/>
        <v>680</v>
      </c>
      <c r="AN99" s="1013">
        <f t="shared" si="13"/>
        <v>5.8083333333333334E-2</v>
      </c>
      <c r="AO99" s="1013">
        <f t="shared" si="14"/>
        <v>4.7600000000000003E-2</v>
      </c>
      <c r="AP99" s="1014" t="s">
        <v>103</v>
      </c>
      <c r="AQ99" s="950"/>
      <c r="AR99" s="950"/>
      <c r="AS99" s="1012"/>
      <c r="AT99" s="1012">
        <v>41</v>
      </c>
      <c r="AU99" s="1012">
        <v>480</v>
      </c>
      <c r="AV99" s="942">
        <v>7.0000000000000007E-2</v>
      </c>
      <c r="AW99" s="942"/>
    </row>
    <row r="100" spans="1:49" s="940" customFormat="1" ht="15" customHeight="1" x14ac:dyDescent="0.25">
      <c r="A100" s="1009">
        <v>4</v>
      </c>
      <c r="B100" s="934" t="s">
        <v>750</v>
      </c>
      <c r="C100" s="950" t="s">
        <v>751</v>
      </c>
      <c r="D100" s="12" t="s">
        <v>29</v>
      </c>
      <c r="E100" s="1014">
        <v>4</v>
      </c>
      <c r="F100" s="1014">
        <v>43</v>
      </c>
      <c r="G100" s="1014">
        <v>474</v>
      </c>
      <c r="H100" s="1012"/>
      <c r="I100" s="1012"/>
      <c r="J100" s="1012"/>
      <c r="K100" s="1012"/>
      <c r="L100" s="1012"/>
      <c r="M100" s="1012"/>
      <c r="N100" s="1012"/>
      <c r="O100" s="947"/>
      <c r="P100" s="1012"/>
      <c r="Q100" s="1012"/>
      <c r="R100" s="1012"/>
      <c r="S100" s="947"/>
      <c r="T100" s="1012">
        <v>1920</v>
      </c>
      <c r="U100" s="1012"/>
      <c r="V100" s="1012"/>
      <c r="W100" s="947">
        <f t="shared" si="15"/>
        <v>1920</v>
      </c>
      <c r="X100" s="947"/>
      <c r="Y100" s="947"/>
      <c r="Z100" s="947"/>
      <c r="AA100" s="947"/>
      <c r="AB100" s="947"/>
      <c r="AC100" s="947"/>
      <c r="AD100" s="947"/>
      <c r="AE100" s="947"/>
      <c r="AF100" s="947"/>
      <c r="AG100" s="947"/>
      <c r="AH100" s="947"/>
      <c r="AI100" s="947"/>
      <c r="AJ100" s="935">
        <f t="shared" si="11"/>
        <v>1920</v>
      </c>
      <c r="AK100" s="935"/>
      <c r="AL100" s="935"/>
      <c r="AM100" s="935">
        <f t="shared" si="12"/>
        <v>1920</v>
      </c>
      <c r="AN100" s="1013">
        <f t="shared" si="13"/>
        <v>0.16400000000000001</v>
      </c>
      <c r="AO100" s="1013">
        <f t="shared" si="14"/>
        <v>0.13440000000000002</v>
      </c>
      <c r="AP100" s="1014" t="s">
        <v>103</v>
      </c>
      <c r="AQ100" s="950"/>
      <c r="AR100" s="950"/>
      <c r="AS100" s="1012"/>
      <c r="AT100" s="1012">
        <v>41</v>
      </c>
      <c r="AU100" s="1012">
        <v>480</v>
      </c>
      <c r="AV100" s="942">
        <v>7.0000000000000007E-2</v>
      </c>
      <c r="AW100" s="942"/>
    </row>
    <row r="101" spans="1:49" s="940" customFormat="1" ht="15" customHeight="1" x14ac:dyDescent="0.25">
      <c r="A101" s="1009">
        <v>5</v>
      </c>
      <c r="B101" s="934" t="s">
        <v>750</v>
      </c>
      <c r="C101" s="950" t="s">
        <v>751</v>
      </c>
      <c r="D101" s="12" t="s">
        <v>29</v>
      </c>
      <c r="E101" s="1014">
        <v>4</v>
      </c>
      <c r="F101" s="1014">
        <v>44</v>
      </c>
      <c r="G101" s="1014">
        <v>255</v>
      </c>
      <c r="H101" s="1012"/>
      <c r="I101" s="1012"/>
      <c r="J101" s="1012"/>
      <c r="K101" s="1012"/>
      <c r="L101" s="1012"/>
      <c r="M101" s="1012"/>
      <c r="N101" s="1012"/>
      <c r="O101" s="947"/>
      <c r="P101" s="1012"/>
      <c r="Q101" s="1012"/>
      <c r="R101" s="1012"/>
      <c r="S101" s="947"/>
      <c r="T101" s="1012">
        <v>70</v>
      </c>
      <c r="U101" s="1012"/>
      <c r="V101" s="1012"/>
      <c r="W101" s="947">
        <f t="shared" si="15"/>
        <v>70</v>
      </c>
      <c r="X101" s="947"/>
      <c r="Y101" s="947"/>
      <c r="Z101" s="947"/>
      <c r="AA101" s="947"/>
      <c r="AB101" s="947"/>
      <c r="AC101" s="947"/>
      <c r="AD101" s="947"/>
      <c r="AE101" s="947"/>
      <c r="AF101" s="947"/>
      <c r="AG101" s="947"/>
      <c r="AH101" s="947"/>
      <c r="AI101" s="947"/>
      <c r="AJ101" s="935">
        <f t="shared" si="11"/>
        <v>70</v>
      </c>
      <c r="AK101" s="935"/>
      <c r="AL101" s="935"/>
      <c r="AM101" s="935">
        <f t="shared" si="12"/>
        <v>70</v>
      </c>
      <c r="AN101" s="1013">
        <f t="shared" si="13"/>
        <v>5.9791666666666665E-3</v>
      </c>
      <c r="AO101" s="1013">
        <f t="shared" si="14"/>
        <v>4.9000000000000007E-3</v>
      </c>
      <c r="AP101" s="1014" t="s">
        <v>103</v>
      </c>
      <c r="AQ101" s="950"/>
      <c r="AR101" s="950"/>
      <c r="AS101" s="1012"/>
      <c r="AT101" s="1012">
        <v>41</v>
      </c>
      <c r="AU101" s="1012">
        <v>480</v>
      </c>
      <c r="AV101" s="942">
        <v>7.0000000000000007E-2</v>
      </c>
      <c r="AW101" s="942"/>
    </row>
    <row r="102" spans="1:49" s="940" customFormat="1" ht="15" customHeight="1" x14ac:dyDescent="0.25">
      <c r="A102" s="1009">
        <v>6</v>
      </c>
      <c r="B102" s="934" t="s">
        <v>750</v>
      </c>
      <c r="C102" s="950" t="s">
        <v>751</v>
      </c>
      <c r="D102" s="12" t="s">
        <v>29</v>
      </c>
      <c r="E102" s="1014">
        <v>7</v>
      </c>
      <c r="F102" s="1014">
        <v>50</v>
      </c>
      <c r="G102" s="1014">
        <v>11</v>
      </c>
      <c r="H102" s="1012"/>
      <c r="I102" s="1012"/>
      <c r="J102" s="1012"/>
      <c r="K102" s="1012"/>
      <c r="L102" s="1012"/>
      <c r="M102" s="1012"/>
      <c r="N102" s="1012"/>
      <c r="O102" s="947"/>
      <c r="P102" s="1012"/>
      <c r="Q102" s="1012"/>
      <c r="R102" s="1012"/>
      <c r="S102" s="947"/>
      <c r="T102" s="1012">
        <v>360</v>
      </c>
      <c r="U102" s="1012"/>
      <c r="V102" s="1012"/>
      <c r="W102" s="947">
        <f t="shared" si="15"/>
        <v>360</v>
      </c>
      <c r="X102" s="947"/>
      <c r="Y102" s="947"/>
      <c r="Z102" s="947"/>
      <c r="AA102" s="947"/>
      <c r="AB102" s="947"/>
      <c r="AC102" s="947"/>
      <c r="AD102" s="947"/>
      <c r="AE102" s="947"/>
      <c r="AF102" s="947"/>
      <c r="AG102" s="947"/>
      <c r="AH102" s="947"/>
      <c r="AI102" s="947"/>
      <c r="AJ102" s="935">
        <f t="shared" si="11"/>
        <v>360</v>
      </c>
      <c r="AK102" s="935"/>
      <c r="AL102" s="935"/>
      <c r="AM102" s="935">
        <f t="shared" si="12"/>
        <v>360</v>
      </c>
      <c r="AN102" s="1013">
        <f t="shared" si="13"/>
        <v>3.075E-2</v>
      </c>
      <c r="AO102" s="1013">
        <f t="shared" si="14"/>
        <v>2.5200000000000004E-2</v>
      </c>
      <c r="AP102" s="1014" t="s">
        <v>103</v>
      </c>
      <c r="AQ102" s="950"/>
      <c r="AR102" s="950"/>
      <c r="AS102" s="1012"/>
      <c r="AT102" s="1012">
        <v>41</v>
      </c>
      <c r="AU102" s="1012">
        <v>480</v>
      </c>
      <c r="AV102" s="942">
        <v>7.0000000000000007E-2</v>
      </c>
      <c r="AW102" s="942"/>
    </row>
    <row r="103" spans="1:49" s="940" customFormat="1" ht="15" customHeight="1" x14ac:dyDescent="0.25">
      <c r="A103" s="1009">
        <v>7</v>
      </c>
      <c r="B103" s="934" t="s">
        <v>750</v>
      </c>
      <c r="C103" s="950" t="s">
        <v>751</v>
      </c>
      <c r="D103" s="12" t="s">
        <v>29</v>
      </c>
      <c r="E103" s="1014">
        <v>3</v>
      </c>
      <c r="F103" s="1014">
        <v>52</v>
      </c>
      <c r="G103" s="1014">
        <v>144</v>
      </c>
      <c r="H103" s="1012"/>
      <c r="I103" s="1012"/>
      <c r="J103" s="1012"/>
      <c r="K103" s="1012"/>
      <c r="L103" s="1012"/>
      <c r="M103" s="1012"/>
      <c r="N103" s="1012"/>
      <c r="O103" s="947"/>
      <c r="P103" s="1012">
        <v>20</v>
      </c>
      <c r="Q103" s="1012"/>
      <c r="R103" s="1012"/>
      <c r="S103" s="947">
        <f t="shared" ref="S103:S108" si="18">SUM(P103:R103)</f>
        <v>20</v>
      </c>
      <c r="T103" s="1012">
        <v>480</v>
      </c>
      <c r="U103" s="1012"/>
      <c r="V103" s="1012"/>
      <c r="W103" s="947">
        <f t="shared" si="15"/>
        <v>480</v>
      </c>
      <c r="X103" s="947"/>
      <c r="Y103" s="947"/>
      <c r="Z103" s="947"/>
      <c r="AA103" s="947"/>
      <c r="AB103" s="947"/>
      <c r="AC103" s="947"/>
      <c r="AD103" s="947"/>
      <c r="AE103" s="947"/>
      <c r="AF103" s="947"/>
      <c r="AG103" s="947"/>
      <c r="AH103" s="947"/>
      <c r="AI103" s="947"/>
      <c r="AJ103" s="935">
        <f t="shared" si="11"/>
        <v>500</v>
      </c>
      <c r="AK103" s="935"/>
      <c r="AL103" s="935"/>
      <c r="AM103" s="935">
        <f t="shared" si="12"/>
        <v>500</v>
      </c>
      <c r="AN103" s="1013">
        <f t="shared" si="13"/>
        <v>4.2708333333333334E-2</v>
      </c>
      <c r="AO103" s="1013">
        <f t="shared" si="14"/>
        <v>3.5000000000000003E-2</v>
      </c>
      <c r="AP103" s="1014" t="s">
        <v>103</v>
      </c>
      <c r="AQ103" s="950"/>
      <c r="AR103" s="950"/>
      <c r="AS103" s="1012"/>
      <c r="AT103" s="1012">
        <v>41</v>
      </c>
      <c r="AU103" s="1012">
        <v>480</v>
      </c>
      <c r="AV103" s="942">
        <v>7.0000000000000007E-2</v>
      </c>
      <c r="AW103" s="942"/>
    </row>
    <row r="104" spans="1:49" s="940" customFormat="1" ht="15" customHeight="1" x14ac:dyDescent="0.25">
      <c r="A104" s="1009">
        <v>8</v>
      </c>
      <c r="B104" s="934" t="s">
        <v>750</v>
      </c>
      <c r="C104" s="950" t="s">
        <v>751</v>
      </c>
      <c r="D104" s="12" t="s">
        <v>29</v>
      </c>
      <c r="E104" s="11">
        <v>6</v>
      </c>
      <c r="F104" s="11">
        <v>52</v>
      </c>
      <c r="G104" s="11">
        <v>11</v>
      </c>
      <c r="H104" s="951"/>
      <c r="I104" s="951"/>
      <c r="J104" s="951"/>
      <c r="K104" s="951"/>
      <c r="L104" s="1012"/>
      <c r="M104" s="1012"/>
      <c r="N104" s="1012"/>
      <c r="O104" s="947"/>
      <c r="P104" s="951">
        <v>480</v>
      </c>
      <c r="Q104" s="1012"/>
      <c r="R104" s="1012"/>
      <c r="S104" s="947">
        <f t="shared" si="18"/>
        <v>480</v>
      </c>
      <c r="T104" s="1012"/>
      <c r="U104" s="1012"/>
      <c r="V104" s="1012"/>
      <c r="W104" s="947"/>
      <c r="X104" s="947"/>
      <c r="Y104" s="947"/>
      <c r="Z104" s="947"/>
      <c r="AA104" s="947"/>
      <c r="AB104" s="947"/>
      <c r="AC104" s="947"/>
      <c r="AD104" s="947"/>
      <c r="AE104" s="947"/>
      <c r="AF104" s="947"/>
      <c r="AG104" s="947"/>
      <c r="AH104" s="947"/>
      <c r="AI104" s="947"/>
      <c r="AJ104" s="935">
        <f t="shared" si="11"/>
        <v>480</v>
      </c>
      <c r="AK104" s="935"/>
      <c r="AL104" s="935"/>
      <c r="AM104" s="935">
        <f t="shared" si="12"/>
        <v>480</v>
      </c>
      <c r="AN104" s="1013">
        <f t="shared" si="13"/>
        <v>4.1000000000000002E-2</v>
      </c>
      <c r="AO104" s="1013">
        <f t="shared" si="14"/>
        <v>3.3600000000000005E-2</v>
      </c>
      <c r="AP104" s="1014" t="s">
        <v>103</v>
      </c>
      <c r="AQ104" s="950"/>
      <c r="AR104" s="950"/>
      <c r="AS104" s="1012">
        <v>235</v>
      </c>
      <c r="AT104" s="1012">
        <v>41</v>
      </c>
      <c r="AU104" s="1012">
        <v>480</v>
      </c>
      <c r="AV104" s="942">
        <v>7.0000000000000007E-2</v>
      </c>
      <c r="AW104" s="942"/>
    </row>
    <row r="105" spans="1:49" s="940" customFormat="1" ht="15" customHeight="1" x14ac:dyDescent="0.25">
      <c r="A105" s="1009">
        <v>9</v>
      </c>
      <c r="B105" s="934" t="s">
        <v>750</v>
      </c>
      <c r="C105" s="950" t="s">
        <v>751</v>
      </c>
      <c r="D105" s="12" t="s">
        <v>29</v>
      </c>
      <c r="E105" s="11">
        <v>6</v>
      </c>
      <c r="F105" s="11">
        <v>53</v>
      </c>
      <c r="G105" s="11">
        <v>11</v>
      </c>
      <c r="H105" s="951"/>
      <c r="I105" s="951"/>
      <c r="J105" s="951"/>
      <c r="K105" s="951"/>
      <c r="L105" s="1012"/>
      <c r="M105" s="1012"/>
      <c r="N105" s="1012"/>
      <c r="O105" s="947"/>
      <c r="P105" s="951">
        <v>20</v>
      </c>
      <c r="Q105" s="1012"/>
      <c r="R105" s="1012"/>
      <c r="S105" s="947">
        <f t="shared" si="18"/>
        <v>20</v>
      </c>
      <c r="T105" s="1012"/>
      <c r="U105" s="1012"/>
      <c r="V105" s="1012"/>
      <c r="W105" s="947"/>
      <c r="X105" s="947"/>
      <c r="Y105" s="947"/>
      <c r="Z105" s="947"/>
      <c r="AA105" s="947"/>
      <c r="AB105" s="947"/>
      <c r="AC105" s="947"/>
      <c r="AD105" s="947"/>
      <c r="AE105" s="947"/>
      <c r="AF105" s="947"/>
      <c r="AG105" s="947"/>
      <c r="AH105" s="947"/>
      <c r="AI105" s="947"/>
      <c r="AJ105" s="935">
        <f t="shared" si="11"/>
        <v>20</v>
      </c>
      <c r="AK105" s="935"/>
      <c r="AL105" s="935"/>
      <c r="AM105" s="935">
        <f t="shared" si="12"/>
        <v>20</v>
      </c>
      <c r="AN105" s="1013">
        <f t="shared" si="13"/>
        <v>1.7083333333333332E-3</v>
      </c>
      <c r="AO105" s="1013">
        <f t="shared" si="14"/>
        <v>1.4000000000000002E-3</v>
      </c>
      <c r="AP105" s="1014" t="s">
        <v>103</v>
      </c>
      <c r="AQ105" s="950"/>
      <c r="AR105" s="950"/>
      <c r="AS105" s="1012">
        <v>235</v>
      </c>
      <c r="AT105" s="1012">
        <v>41</v>
      </c>
      <c r="AU105" s="1012">
        <v>480</v>
      </c>
      <c r="AV105" s="942">
        <v>7.0000000000000007E-2</v>
      </c>
      <c r="AW105" s="942"/>
    </row>
    <row r="106" spans="1:49" s="940" customFormat="1" ht="15" customHeight="1" x14ac:dyDescent="0.25">
      <c r="A106" s="1009">
        <v>10</v>
      </c>
      <c r="B106" s="934" t="s">
        <v>750</v>
      </c>
      <c r="C106" s="950" t="s">
        <v>751</v>
      </c>
      <c r="D106" s="12" t="s">
        <v>29</v>
      </c>
      <c r="E106" s="11">
        <v>1</v>
      </c>
      <c r="F106" s="11">
        <v>54</v>
      </c>
      <c r="G106" s="11">
        <v>11</v>
      </c>
      <c r="H106" s="951"/>
      <c r="I106" s="951"/>
      <c r="J106" s="951"/>
      <c r="K106" s="951"/>
      <c r="L106" s="1012"/>
      <c r="M106" s="1012"/>
      <c r="N106" s="1012"/>
      <c r="O106" s="947"/>
      <c r="P106" s="951">
        <v>20</v>
      </c>
      <c r="Q106" s="1012"/>
      <c r="R106" s="1012"/>
      <c r="S106" s="947">
        <f t="shared" si="18"/>
        <v>20</v>
      </c>
      <c r="T106" s="1012"/>
      <c r="U106" s="1012"/>
      <c r="V106" s="1012"/>
      <c r="W106" s="947"/>
      <c r="X106" s="947"/>
      <c r="Y106" s="947"/>
      <c r="Z106" s="947"/>
      <c r="AA106" s="947"/>
      <c r="AB106" s="947"/>
      <c r="AC106" s="947"/>
      <c r="AD106" s="947"/>
      <c r="AE106" s="947"/>
      <c r="AF106" s="947"/>
      <c r="AG106" s="947"/>
      <c r="AH106" s="947"/>
      <c r="AI106" s="947"/>
      <c r="AJ106" s="935">
        <f t="shared" si="11"/>
        <v>20</v>
      </c>
      <c r="AK106" s="935"/>
      <c r="AL106" s="935"/>
      <c r="AM106" s="935">
        <f t="shared" si="12"/>
        <v>20</v>
      </c>
      <c r="AN106" s="1013">
        <f t="shared" si="13"/>
        <v>1.7083333333333332E-3</v>
      </c>
      <c r="AO106" s="1013">
        <f t="shared" si="14"/>
        <v>1.4000000000000002E-3</v>
      </c>
      <c r="AP106" s="1014" t="s">
        <v>103</v>
      </c>
      <c r="AQ106" s="950"/>
      <c r="AR106" s="950"/>
      <c r="AS106" s="1012">
        <v>235</v>
      </c>
      <c r="AT106" s="1012">
        <v>41</v>
      </c>
      <c r="AU106" s="1012">
        <v>480</v>
      </c>
      <c r="AV106" s="942">
        <v>7.0000000000000007E-2</v>
      </c>
      <c r="AW106" s="942"/>
    </row>
    <row r="107" spans="1:49" s="940" customFormat="1" ht="15" customHeight="1" x14ac:dyDescent="0.25">
      <c r="A107" s="1009">
        <v>11</v>
      </c>
      <c r="B107" s="934" t="s">
        <v>750</v>
      </c>
      <c r="C107" s="950" t="s">
        <v>751</v>
      </c>
      <c r="D107" s="12" t="s">
        <v>29</v>
      </c>
      <c r="E107" s="11">
        <v>8</v>
      </c>
      <c r="F107" s="11">
        <v>54</v>
      </c>
      <c r="G107" s="11">
        <v>144</v>
      </c>
      <c r="H107" s="951"/>
      <c r="I107" s="951"/>
      <c r="J107" s="951"/>
      <c r="K107" s="951"/>
      <c r="L107" s="1012"/>
      <c r="M107" s="1012"/>
      <c r="N107" s="1012"/>
      <c r="O107" s="947"/>
      <c r="P107" s="951">
        <v>578</v>
      </c>
      <c r="Q107" s="1012"/>
      <c r="R107" s="1012"/>
      <c r="S107" s="947">
        <f t="shared" si="18"/>
        <v>578</v>
      </c>
      <c r="T107" s="1012"/>
      <c r="U107" s="1012"/>
      <c r="V107" s="1012"/>
      <c r="W107" s="947"/>
      <c r="X107" s="947"/>
      <c r="Y107" s="947"/>
      <c r="Z107" s="947"/>
      <c r="AA107" s="947"/>
      <c r="AB107" s="947"/>
      <c r="AC107" s="947"/>
      <c r="AD107" s="947"/>
      <c r="AE107" s="947"/>
      <c r="AF107" s="947"/>
      <c r="AG107" s="947"/>
      <c r="AH107" s="947"/>
      <c r="AI107" s="947"/>
      <c r="AJ107" s="935">
        <f t="shared" si="11"/>
        <v>578</v>
      </c>
      <c r="AK107" s="935"/>
      <c r="AL107" s="935"/>
      <c r="AM107" s="935">
        <f t="shared" si="12"/>
        <v>578</v>
      </c>
      <c r="AN107" s="1013">
        <f t="shared" si="13"/>
        <v>4.9370833333333336E-2</v>
      </c>
      <c r="AO107" s="1013">
        <f t="shared" si="14"/>
        <v>4.0460000000000003E-2</v>
      </c>
      <c r="AP107" s="1014" t="s">
        <v>103</v>
      </c>
      <c r="AQ107" s="950"/>
      <c r="AR107" s="950"/>
      <c r="AS107" s="1012">
        <v>235</v>
      </c>
      <c r="AT107" s="1012">
        <v>41</v>
      </c>
      <c r="AU107" s="1012">
        <v>480</v>
      </c>
      <c r="AV107" s="942">
        <v>7.0000000000000007E-2</v>
      </c>
      <c r="AW107" s="942"/>
    </row>
    <row r="108" spans="1:49" s="940" customFormat="1" ht="15" customHeight="1" x14ac:dyDescent="0.25">
      <c r="A108" s="1009">
        <v>12</v>
      </c>
      <c r="B108" s="934" t="s">
        <v>750</v>
      </c>
      <c r="C108" s="950" t="s">
        <v>751</v>
      </c>
      <c r="D108" s="12" t="s">
        <v>29</v>
      </c>
      <c r="E108" s="11">
        <v>9</v>
      </c>
      <c r="F108" s="11">
        <v>54</v>
      </c>
      <c r="G108" s="11">
        <v>11</v>
      </c>
      <c r="H108" s="951"/>
      <c r="I108" s="951"/>
      <c r="J108" s="951"/>
      <c r="K108" s="951"/>
      <c r="L108" s="1012"/>
      <c r="M108" s="1012"/>
      <c r="N108" s="1012"/>
      <c r="O108" s="947"/>
      <c r="P108" s="951">
        <v>160</v>
      </c>
      <c r="Q108" s="1012"/>
      <c r="R108" s="1012"/>
      <c r="S108" s="947">
        <f t="shared" si="18"/>
        <v>160</v>
      </c>
      <c r="T108" s="1012"/>
      <c r="U108" s="1012"/>
      <c r="V108" s="1012"/>
      <c r="W108" s="947"/>
      <c r="X108" s="947"/>
      <c r="Y108" s="947"/>
      <c r="Z108" s="947"/>
      <c r="AA108" s="947"/>
      <c r="AB108" s="947"/>
      <c r="AC108" s="947"/>
      <c r="AD108" s="947"/>
      <c r="AE108" s="947"/>
      <c r="AF108" s="947"/>
      <c r="AG108" s="947"/>
      <c r="AH108" s="947"/>
      <c r="AI108" s="947"/>
      <c r="AJ108" s="935">
        <f t="shared" si="11"/>
        <v>160</v>
      </c>
      <c r="AK108" s="935"/>
      <c r="AL108" s="935"/>
      <c r="AM108" s="935">
        <f t="shared" si="12"/>
        <v>160</v>
      </c>
      <c r="AN108" s="1013">
        <f t="shared" si="13"/>
        <v>1.3666666666666666E-2</v>
      </c>
      <c r="AO108" s="1013">
        <f t="shared" si="14"/>
        <v>1.1200000000000002E-2</v>
      </c>
      <c r="AP108" s="1014" t="s">
        <v>103</v>
      </c>
      <c r="AQ108" s="950"/>
      <c r="AR108" s="950"/>
      <c r="AS108" s="1012">
        <v>235</v>
      </c>
      <c r="AT108" s="1012">
        <v>41</v>
      </c>
      <c r="AU108" s="1012">
        <v>480</v>
      </c>
      <c r="AV108" s="942">
        <v>7.0000000000000007E-2</v>
      </c>
      <c r="AW108" s="942"/>
    </row>
    <row r="109" spans="1:49" s="940" customFormat="1" ht="15" customHeight="1" x14ac:dyDescent="0.25">
      <c r="A109" s="1009">
        <v>13</v>
      </c>
      <c r="B109" s="934" t="s">
        <v>750</v>
      </c>
      <c r="C109" s="950" t="s">
        <v>751</v>
      </c>
      <c r="D109" s="12" t="s">
        <v>29</v>
      </c>
      <c r="E109" s="1014">
        <v>9</v>
      </c>
      <c r="F109" s="1014">
        <v>54</v>
      </c>
      <c r="G109" s="1014">
        <v>144</v>
      </c>
      <c r="H109" s="1012"/>
      <c r="I109" s="1012"/>
      <c r="J109" s="1012"/>
      <c r="K109" s="1012"/>
      <c r="L109" s="1012"/>
      <c r="M109" s="1012"/>
      <c r="N109" s="1012"/>
      <c r="O109" s="947"/>
      <c r="P109" s="1012"/>
      <c r="Q109" s="1012"/>
      <c r="R109" s="1012"/>
      <c r="S109" s="947"/>
      <c r="T109" s="1012">
        <v>648</v>
      </c>
      <c r="U109" s="1012"/>
      <c r="V109" s="1012"/>
      <c r="W109" s="947">
        <f t="shared" si="15"/>
        <v>648</v>
      </c>
      <c r="X109" s="947"/>
      <c r="Y109" s="947"/>
      <c r="Z109" s="947"/>
      <c r="AA109" s="947"/>
      <c r="AB109" s="947"/>
      <c r="AC109" s="947"/>
      <c r="AD109" s="947"/>
      <c r="AE109" s="947"/>
      <c r="AF109" s="947"/>
      <c r="AG109" s="947"/>
      <c r="AH109" s="947"/>
      <c r="AI109" s="947"/>
      <c r="AJ109" s="935">
        <f t="shared" si="11"/>
        <v>648</v>
      </c>
      <c r="AK109" s="935"/>
      <c r="AL109" s="935"/>
      <c r="AM109" s="935">
        <f t="shared" si="12"/>
        <v>648</v>
      </c>
      <c r="AN109" s="1013">
        <f t="shared" si="13"/>
        <v>5.5350000000000003E-2</v>
      </c>
      <c r="AO109" s="1013">
        <f t="shared" si="14"/>
        <v>4.5360000000000004E-2</v>
      </c>
      <c r="AP109" s="1014" t="s">
        <v>103</v>
      </c>
      <c r="AQ109" s="950"/>
      <c r="AR109" s="950"/>
      <c r="AS109" s="1012"/>
      <c r="AT109" s="1012">
        <v>41</v>
      </c>
      <c r="AU109" s="1012">
        <v>480</v>
      </c>
      <c r="AV109" s="942">
        <v>7.0000000000000007E-2</v>
      </c>
      <c r="AW109" s="942"/>
    </row>
    <row r="110" spans="1:49" s="940" customFormat="1" ht="15" customHeight="1" x14ac:dyDescent="0.25">
      <c r="A110" s="1009">
        <v>14</v>
      </c>
      <c r="B110" s="934" t="s">
        <v>750</v>
      </c>
      <c r="C110" s="950" t="s">
        <v>751</v>
      </c>
      <c r="D110" s="12" t="s">
        <v>29</v>
      </c>
      <c r="E110" s="11">
        <v>1</v>
      </c>
      <c r="F110" s="11">
        <v>55</v>
      </c>
      <c r="G110" s="11">
        <v>11</v>
      </c>
      <c r="H110" s="951"/>
      <c r="I110" s="951"/>
      <c r="J110" s="951"/>
      <c r="K110" s="951"/>
      <c r="L110" s="1012"/>
      <c r="M110" s="1012"/>
      <c r="N110" s="1012"/>
      <c r="O110" s="947"/>
      <c r="P110" s="951">
        <v>80</v>
      </c>
      <c r="Q110" s="1012"/>
      <c r="R110" s="1012"/>
      <c r="S110" s="947">
        <f>SUM(P110:R110)</f>
        <v>80</v>
      </c>
      <c r="T110" s="1012"/>
      <c r="U110" s="1012"/>
      <c r="V110" s="1012"/>
      <c r="W110" s="947"/>
      <c r="X110" s="947"/>
      <c r="Y110" s="947"/>
      <c r="Z110" s="947"/>
      <c r="AA110" s="947"/>
      <c r="AB110" s="947"/>
      <c r="AC110" s="947"/>
      <c r="AD110" s="947"/>
      <c r="AE110" s="947"/>
      <c r="AF110" s="947"/>
      <c r="AG110" s="947"/>
      <c r="AH110" s="947"/>
      <c r="AI110" s="947"/>
      <c r="AJ110" s="935">
        <f t="shared" si="11"/>
        <v>80</v>
      </c>
      <c r="AK110" s="935"/>
      <c r="AL110" s="935"/>
      <c r="AM110" s="935">
        <f t="shared" si="12"/>
        <v>80</v>
      </c>
      <c r="AN110" s="1013">
        <f t="shared" si="13"/>
        <v>6.8333333333333328E-3</v>
      </c>
      <c r="AO110" s="1013">
        <f t="shared" si="14"/>
        <v>5.6000000000000008E-3</v>
      </c>
      <c r="AP110" s="1014" t="s">
        <v>103</v>
      </c>
      <c r="AQ110" s="950"/>
      <c r="AR110" s="950"/>
      <c r="AS110" s="1012">
        <v>235</v>
      </c>
      <c r="AT110" s="1012">
        <v>41</v>
      </c>
      <c r="AU110" s="1012">
        <v>480</v>
      </c>
      <c r="AV110" s="942">
        <v>7.0000000000000007E-2</v>
      </c>
      <c r="AW110" s="942"/>
    </row>
    <row r="111" spans="1:49" s="940" customFormat="1" ht="15" customHeight="1" x14ac:dyDescent="0.25">
      <c r="A111" s="1009">
        <v>15</v>
      </c>
      <c r="B111" s="934" t="s">
        <v>750</v>
      </c>
      <c r="C111" s="950" t="s">
        <v>751</v>
      </c>
      <c r="D111" s="12" t="s">
        <v>29</v>
      </c>
      <c r="E111" s="11">
        <v>4</v>
      </c>
      <c r="F111" s="11">
        <v>55</v>
      </c>
      <c r="G111" s="11">
        <v>11</v>
      </c>
      <c r="H111" s="951"/>
      <c r="I111" s="951"/>
      <c r="J111" s="951"/>
      <c r="K111" s="951"/>
      <c r="L111" s="1012"/>
      <c r="M111" s="1012"/>
      <c r="N111" s="1012"/>
      <c r="O111" s="947"/>
      <c r="P111" s="951">
        <v>440</v>
      </c>
      <c r="Q111" s="1012"/>
      <c r="R111" s="1012"/>
      <c r="S111" s="947">
        <f>SUM(P111:R111)</f>
        <v>440</v>
      </c>
      <c r="T111" s="1012"/>
      <c r="U111" s="1012"/>
      <c r="V111" s="1012"/>
      <c r="W111" s="947"/>
      <c r="X111" s="947"/>
      <c r="Y111" s="947"/>
      <c r="Z111" s="947"/>
      <c r="AA111" s="947"/>
      <c r="AB111" s="947"/>
      <c r="AC111" s="947"/>
      <c r="AD111" s="947"/>
      <c r="AE111" s="947"/>
      <c r="AF111" s="947"/>
      <c r="AG111" s="947"/>
      <c r="AH111" s="947"/>
      <c r="AI111" s="947"/>
      <c r="AJ111" s="935">
        <f t="shared" si="11"/>
        <v>440</v>
      </c>
      <c r="AK111" s="935"/>
      <c r="AL111" s="935"/>
      <c r="AM111" s="935">
        <f t="shared" si="12"/>
        <v>440</v>
      </c>
      <c r="AN111" s="1013">
        <f t="shared" si="13"/>
        <v>3.758333333333333E-2</v>
      </c>
      <c r="AO111" s="1013">
        <f t="shared" si="14"/>
        <v>3.0800000000000004E-2</v>
      </c>
      <c r="AP111" s="1014" t="s">
        <v>103</v>
      </c>
      <c r="AQ111" s="950"/>
      <c r="AR111" s="950"/>
      <c r="AS111" s="1012">
        <v>235</v>
      </c>
      <c r="AT111" s="1012">
        <v>41</v>
      </c>
      <c r="AU111" s="1012">
        <v>480</v>
      </c>
      <c r="AV111" s="942">
        <v>7.0000000000000007E-2</v>
      </c>
      <c r="AW111" s="942"/>
    </row>
    <row r="112" spans="1:49" s="940" customFormat="1" ht="15" customHeight="1" x14ac:dyDescent="0.25">
      <c r="A112" s="1009">
        <v>16</v>
      </c>
      <c r="B112" s="934" t="s">
        <v>750</v>
      </c>
      <c r="C112" s="950" t="s">
        <v>751</v>
      </c>
      <c r="D112" s="12" t="s">
        <v>29</v>
      </c>
      <c r="E112" s="11">
        <v>6</v>
      </c>
      <c r="F112" s="11">
        <v>55</v>
      </c>
      <c r="G112" s="11">
        <v>11</v>
      </c>
      <c r="H112" s="951"/>
      <c r="I112" s="951"/>
      <c r="J112" s="951"/>
      <c r="K112" s="951"/>
      <c r="L112" s="1012"/>
      <c r="M112" s="1012"/>
      <c r="N112" s="1012"/>
      <c r="O112" s="947"/>
      <c r="P112" s="951">
        <v>260</v>
      </c>
      <c r="Q112" s="1012"/>
      <c r="R112" s="1012"/>
      <c r="S112" s="947">
        <f>SUM(P112:R112)</f>
        <v>260</v>
      </c>
      <c r="T112" s="1012"/>
      <c r="U112" s="1012"/>
      <c r="V112" s="1012"/>
      <c r="W112" s="947"/>
      <c r="X112" s="947"/>
      <c r="Y112" s="947"/>
      <c r="Z112" s="947"/>
      <c r="AA112" s="947"/>
      <c r="AB112" s="947"/>
      <c r="AC112" s="947"/>
      <c r="AD112" s="947"/>
      <c r="AE112" s="947"/>
      <c r="AF112" s="947"/>
      <c r="AG112" s="947"/>
      <c r="AH112" s="947"/>
      <c r="AI112" s="947"/>
      <c r="AJ112" s="935">
        <f t="shared" si="11"/>
        <v>260</v>
      </c>
      <c r="AK112" s="935"/>
      <c r="AL112" s="935"/>
      <c r="AM112" s="935">
        <f t="shared" si="12"/>
        <v>260</v>
      </c>
      <c r="AN112" s="1013">
        <f t="shared" si="13"/>
        <v>2.2208333333333333E-2</v>
      </c>
      <c r="AO112" s="1013">
        <f t="shared" si="14"/>
        <v>1.8200000000000004E-2</v>
      </c>
      <c r="AP112" s="1014" t="s">
        <v>103</v>
      </c>
      <c r="AQ112" s="950"/>
      <c r="AR112" s="950"/>
      <c r="AS112" s="1012">
        <v>235</v>
      </c>
      <c r="AT112" s="1012">
        <v>41</v>
      </c>
      <c r="AU112" s="1012">
        <v>480</v>
      </c>
      <c r="AV112" s="942">
        <v>7.0000000000000007E-2</v>
      </c>
      <c r="AW112" s="942"/>
    </row>
    <row r="113" spans="1:49" s="940" customFormat="1" ht="15" customHeight="1" x14ac:dyDescent="0.25">
      <c r="A113" s="1009">
        <v>17</v>
      </c>
      <c r="B113" s="934" t="s">
        <v>750</v>
      </c>
      <c r="C113" s="950" t="s">
        <v>751</v>
      </c>
      <c r="D113" s="12" t="s">
        <v>29</v>
      </c>
      <c r="E113" s="11">
        <v>7</v>
      </c>
      <c r="F113" s="11">
        <v>55</v>
      </c>
      <c r="G113" s="11">
        <v>11</v>
      </c>
      <c r="H113" s="951"/>
      <c r="I113" s="951"/>
      <c r="J113" s="951"/>
      <c r="K113" s="951"/>
      <c r="L113" s="1012"/>
      <c r="M113" s="1012"/>
      <c r="N113" s="1012"/>
      <c r="O113" s="947"/>
      <c r="P113" s="951">
        <v>80</v>
      </c>
      <c r="Q113" s="1012"/>
      <c r="R113" s="1012"/>
      <c r="S113" s="947">
        <f>SUM(P113:R113)</f>
        <v>80</v>
      </c>
      <c r="T113" s="1012"/>
      <c r="U113" s="1012"/>
      <c r="V113" s="1012"/>
      <c r="W113" s="947"/>
      <c r="X113" s="947"/>
      <c r="Y113" s="947"/>
      <c r="Z113" s="947"/>
      <c r="AA113" s="947"/>
      <c r="AB113" s="947"/>
      <c r="AC113" s="947"/>
      <c r="AD113" s="947"/>
      <c r="AE113" s="947"/>
      <c r="AF113" s="947"/>
      <c r="AG113" s="947"/>
      <c r="AH113" s="947"/>
      <c r="AI113" s="947"/>
      <c r="AJ113" s="935">
        <f t="shared" si="11"/>
        <v>80</v>
      </c>
      <c r="AK113" s="935"/>
      <c r="AL113" s="935"/>
      <c r="AM113" s="935">
        <f t="shared" si="12"/>
        <v>80</v>
      </c>
      <c r="AN113" s="1013">
        <f t="shared" si="13"/>
        <v>6.8333333333333328E-3</v>
      </c>
      <c r="AO113" s="1013">
        <f t="shared" si="14"/>
        <v>5.6000000000000008E-3</v>
      </c>
      <c r="AP113" s="1014" t="s">
        <v>103</v>
      </c>
      <c r="AQ113" s="950"/>
      <c r="AR113" s="950"/>
      <c r="AS113" s="1012">
        <v>235</v>
      </c>
      <c r="AT113" s="1012">
        <v>41</v>
      </c>
      <c r="AU113" s="1012">
        <v>480</v>
      </c>
      <c r="AV113" s="942">
        <v>7.0000000000000007E-2</v>
      </c>
      <c r="AW113" s="942"/>
    </row>
    <row r="114" spans="1:49" s="940" customFormat="1" ht="15" customHeight="1" x14ac:dyDescent="0.25">
      <c r="A114" s="1009">
        <v>18</v>
      </c>
      <c r="B114" s="934" t="s">
        <v>750</v>
      </c>
      <c r="C114" s="950" t="s">
        <v>751</v>
      </c>
      <c r="D114" s="12" t="s">
        <v>29</v>
      </c>
      <c r="E114" s="1014">
        <v>1</v>
      </c>
      <c r="F114" s="1014">
        <v>56</v>
      </c>
      <c r="G114" s="1014">
        <v>53</v>
      </c>
      <c r="H114" s="1012"/>
      <c r="I114" s="1012"/>
      <c r="J114" s="1012"/>
      <c r="K114" s="1012"/>
      <c r="L114" s="1012"/>
      <c r="M114" s="1012"/>
      <c r="N114" s="1012"/>
      <c r="O114" s="947"/>
      <c r="P114" s="1012"/>
      <c r="Q114" s="1012"/>
      <c r="R114" s="1012"/>
      <c r="S114" s="947"/>
      <c r="T114" s="1012">
        <v>480</v>
      </c>
      <c r="U114" s="1012"/>
      <c r="V114" s="1012"/>
      <c r="W114" s="947">
        <f t="shared" si="15"/>
        <v>480</v>
      </c>
      <c r="X114" s="947"/>
      <c r="Y114" s="947"/>
      <c r="Z114" s="947"/>
      <c r="AA114" s="947"/>
      <c r="AB114" s="947"/>
      <c r="AC114" s="947"/>
      <c r="AD114" s="947"/>
      <c r="AE114" s="947"/>
      <c r="AF114" s="947"/>
      <c r="AG114" s="947"/>
      <c r="AH114" s="947"/>
      <c r="AI114" s="947"/>
      <c r="AJ114" s="935">
        <f t="shared" si="11"/>
        <v>480</v>
      </c>
      <c r="AK114" s="935"/>
      <c r="AL114" s="935"/>
      <c r="AM114" s="935">
        <f t="shared" si="12"/>
        <v>480</v>
      </c>
      <c r="AN114" s="1013">
        <f t="shared" si="13"/>
        <v>4.1000000000000002E-2</v>
      </c>
      <c r="AO114" s="1013">
        <f t="shared" si="14"/>
        <v>3.3600000000000005E-2</v>
      </c>
      <c r="AP114" s="1014" t="s">
        <v>103</v>
      </c>
      <c r="AQ114" s="950"/>
      <c r="AR114" s="950"/>
      <c r="AS114" s="1012"/>
      <c r="AT114" s="1012">
        <v>41</v>
      </c>
      <c r="AU114" s="1012">
        <v>480</v>
      </c>
      <c r="AV114" s="942">
        <v>7.0000000000000007E-2</v>
      </c>
      <c r="AW114" s="942"/>
    </row>
    <row r="115" spans="1:49" s="940" customFormat="1" ht="15" customHeight="1" x14ac:dyDescent="0.25">
      <c r="A115" s="1009">
        <v>19</v>
      </c>
      <c r="B115" s="934" t="s">
        <v>750</v>
      </c>
      <c r="C115" s="950" t="s">
        <v>751</v>
      </c>
      <c r="D115" s="12" t="s">
        <v>29</v>
      </c>
      <c r="E115" s="1014">
        <v>1</v>
      </c>
      <c r="F115" s="1014">
        <v>56</v>
      </c>
      <c r="G115" s="1014">
        <v>144</v>
      </c>
      <c r="H115" s="1012"/>
      <c r="I115" s="1012"/>
      <c r="J115" s="1012"/>
      <c r="K115" s="1012"/>
      <c r="L115" s="1012"/>
      <c r="M115" s="1012"/>
      <c r="N115" s="1012"/>
      <c r="O115" s="947"/>
      <c r="P115" s="1012"/>
      <c r="Q115" s="1012"/>
      <c r="R115" s="1012"/>
      <c r="S115" s="947"/>
      <c r="T115" s="1012">
        <v>222</v>
      </c>
      <c r="U115" s="1012"/>
      <c r="V115" s="1012"/>
      <c r="W115" s="947">
        <f t="shared" si="15"/>
        <v>222</v>
      </c>
      <c r="X115" s="947"/>
      <c r="Y115" s="947"/>
      <c r="Z115" s="947"/>
      <c r="AA115" s="947"/>
      <c r="AB115" s="947"/>
      <c r="AC115" s="947"/>
      <c r="AD115" s="947"/>
      <c r="AE115" s="947"/>
      <c r="AF115" s="947"/>
      <c r="AG115" s="947"/>
      <c r="AH115" s="947"/>
      <c r="AI115" s="947"/>
      <c r="AJ115" s="935">
        <f t="shared" si="11"/>
        <v>222</v>
      </c>
      <c r="AK115" s="935"/>
      <c r="AL115" s="935"/>
      <c r="AM115" s="935">
        <f t="shared" si="12"/>
        <v>222</v>
      </c>
      <c r="AN115" s="1013">
        <f t="shared" si="13"/>
        <v>1.89625E-2</v>
      </c>
      <c r="AO115" s="1013">
        <f t="shared" si="14"/>
        <v>1.5540000000000002E-2</v>
      </c>
      <c r="AP115" s="1014" t="s">
        <v>103</v>
      </c>
      <c r="AQ115" s="950"/>
      <c r="AR115" s="950"/>
      <c r="AS115" s="1012"/>
      <c r="AT115" s="1012">
        <v>41</v>
      </c>
      <c r="AU115" s="1012">
        <v>480</v>
      </c>
      <c r="AV115" s="942">
        <v>7.0000000000000007E-2</v>
      </c>
      <c r="AW115" s="942"/>
    </row>
    <row r="116" spans="1:49" s="940" customFormat="1" ht="15" customHeight="1" x14ac:dyDescent="0.25">
      <c r="A116" s="1009">
        <v>20</v>
      </c>
      <c r="B116" s="934" t="s">
        <v>750</v>
      </c>
      <c r="C116" s="950" t="s">
        <v>751</v>
      </c>
      <c r="D116" s="12" t="s">
        <v>29</v>
      </c>
      <c r="E116" s="1014">
        <v>2</v>
      </c>
      <c r="F116" s="1014">
        <v>56</v>
      </c>
      <c r="G116" s="1014">
        <v>144</v>
      </c>
      <c r="H116" s="1012"/>
      <c r="I116" s="1012"/>
      <c r="J116" s="1012"/>
      <c r="K116" s="1012"/>
      <c r="L116" s="1012"/>
      <c r="M116" s="1012"/>
      <c r="N116" s="1012"/>
      <c r="O116" s="947"/>
      <c r="P116" s="1012">
        <v>40</v>
      </c>
      <c r="Q116" s="1012"/>
      <c r="R116" s="1012"/>
      <c r="S116" s="947">
        <f>SUM(P116:R116)</f>
        <v>40</v>
      </c>
      <c r="T116" s="1012">
        <v>480</v>
      </c>
      <c r="U116" s="1012"/>
      <c r="V116" s="1012"/>
      <c r="W116" s="947">
        <f t="shared" si="15"/>
        <v>480</v>
      </c>
      <c r="X116" s="947"/>
      <c r="Y116" s="947"/>
      <c r="Z116" s="947"/>
      <c r="AA116" s="947"/>
      <c r="AB116" s="947"/>
      <c r="AC116" s="947"/>
      <c r="AD116" s="947"/>
      <c r="AE116" s="947"/>
      <c r="AF116" s="947"/>
      <c r="AG116" s="947"/>
      <c r="AH116" s="947"/>
      <c r="AI116" s="947"/>
      <c r="AJ116" s="935">
        <f t="shared" si="11"/>
        <v>520</v>
      </c>
      <c r="AK116" s="935"/>
      <c r="AL116" s="935"/>
      <c r="AM116" s="935">
        <f t="shared" si="12"/>
        <v>520</v>
      </c>
      <c r="AN116" s="1013">
        <f t="shared" si="13"/>
        <v>4.4416666666666667E-2</v>
      </c>
      <c r="AO116" s="1013">
        <f t="shared" si="14"/>
        <v>3.6400000000000009E-2</v>
      </c>
      <c r="AP116" s="1014" t="s">
        <v>103</v>
      </c>
      <c r="AQ116" s="950"/>
      <c r="AR116" s="950"/>
      <c r="AS116" s="1012"/>
      <c r="AT116" s="1012">
        <v>41</v>
      </c>
      <c r="AU116" s="1012">
        <v>480</v>
      </c>
      <c r="AV116" s="942">
        <v>7.0000000000000007E-2</v>
      </c>
      <c r="AW116" s="942"/>
    </row>
    <row r="117" spans="1:49" s="940" customFormat="1" ht="15" customHeight="1" x14ac:dyDescent="0.25">
      <c r="A117" s="1009">
        <v>21</v>
      </c>
      <c r="B117" s="934" t="s">
        <v>750</v>
      </c>
      <c r="C117" s="950" t="s">
        <v>751</v>
      </c>
      <c r="D117" s="12" t="s">
        <v>29</v>
      </c>
      <c r="E117" s="1014" t="s">
        <v>752</v>
      </c>
      <c r="F117" s="1014">
        <v>56</v>
      </c>
      <c r="G117" s="1014">
        <v>144</v>
      </c>
      <c r="H117" s="1012"/>
      <c r="I117" s="1012"/>
      <c r="J117" s="1012"/>
      <c r="K117" s="1012"/>
      <c r="L117" s="1012"/>
      <c r="M117" s="1012"/>
      <c r="N117" s="1012"/>
      <c r="O117" s="947"/>
      <c r="P117" s="1012"/>
      <c r="Q117" s="1012"/>
      <c r="R117" s="1012"/>
      <c r="S117" s="947"/>
      <c r="T117" s="1012">
        <v>33</v>
      </c>
      <c r="U117" s="1012"/>
      <c r="V117" s="1012"/>
      <c r="W117" s="947">
        <f t="shared" si="15"/>
        <v>33</v>
      </c>
      <c r="X117" s="947"/>
      <c r="Y117" s="947"/>
      <c r="Z117" s="947"/>
      <c r="AA117" s="947"/>
      <c r="AB117" s="947"/>
      <c r="AC117" s="947"/>
      <c r="AD117" s="947"/>
      <c r="AE117" s="947"/>
      <c r="AF117" s="947"/>
      <c r="AG117" s="947"/>
      <c r="AH117" s="947"/>
      <c r="AI117" s="947"/>
      <c r="AJ117" s="935">
        <f t="shared" si="11"/>
        <v>33</v>
      </c>
      <c r="AK117" s="935"/>
      <c r="AL117" s="935"/>
      <c r="AM117" s="935">
        <f t="shared" si="12"/>
        <v>33</v>
      </c>
      <c r="AN117" s="1013">
        <f t="shared" si="13"/>
        <v>2.8187500000000001E-3</v>
      </c>
      <c r="AO117" s="1013">
        <f t="shared" si="14"/>
        <v>2.31E-3</v>
      </c>
      <c r="AP117" s="1014" t="s">
        <v>103</v>
      </c>
      <c r="AQ117" s="950"/>
      <c r="AR117" s="950"/>
      <c r="AS117" s="1012"/>
      <c r="AT117" s="1012">
        <v>41</v>
      </c>
      <c r="AU117" s="1012">
        <v>480</v>
      </c>
      <c r="AV117" s="942">
        <v>7.0000000000000007E-2</v>
      </c>
      <c r="AW117" s="942"/>
    </row>
    <row r="118" spans="1:49" s="940" customFormat="1" ht="15" customHeight="1" x14ac:dyDescent="0.25">
      <c r="A118" s="1009">
        <v>22</v>
      </c>
      <c r="B118" s="934" t="s">
        <v>750</v>
      </c>
      <c r="C118" s="950" t="s">
        <v>751</v>
      </c>
      <c r="D118" s="12" t="s">
        <v>29</v>
      </c>
      <c r="E118" s="11">
        <v>2</v>
      </c>
      <c r="F118" s="11">
        <v>57</v>
      </c>
      <c r="G118" s="11">
        <v>144</v>
      </c>
      <c r="H118" s="951"/>
      <c r="I118" s="951"/>
      <c r="J118" s="951"/>
      <c r="K118" s="951"/>
      <c r="L118" s="1012"/>
      <c r="M118" s="1012"/>
      <c r="N118" s="1012"/>
      <c r="O118" s="947"/>
      <c r="P118" s="951">
        <v>20</v>
      </c>
      <c r="Q118" s="1012"/>
      <c r="R118" s="1012"/>
      <c r="S118" s="947">
        <f>SUM(P118:R118)</f>
        <v>20</v>
      </c>
      <c r="T118" s="1012"/>
      <c r="U118" s="1012"/>
      <c r="V118" s="1012"/>
      <c r="W118" s="947"/>
      <c r="X118" s="947"/>
      <c r="Y118" s="947"/>
      <c r="Z118" s="947"/>
      <c r="AA118" s="947"/>
      <c r="AB118" s="947"/>
      <c r="AC118" s="947"/>
      <c r="AD118" s="947"/>
      <c r="AE118" s="947"/>
      <c r="AF118" s="947"/>
      <c r="AG118" s="947"/>
      <c r="AH118" s="947"/>
      <c r="AI118" s="947"/>
      <c r="AJ118" s="935">
        <f t="shared" si="11"/>
        <v>20</v>
      </c>
      <c r="AK118" s="935"/>
      <c r="AL118" s="935"/>
      <c r="AM118" s="935">
        <f t="shared" si="12"/>
        <v>20</v>
      </c>
      <c r="AN118" s="1013">
        <f t="shared" si="13"/>
        <v>1.7083333333333332E-3</v>
      </c>
      <c r="AO118" s="1013">
        <f t="shared" si="14"/>
        <v>1.4000000000000002E-3</v>
      </c>
      <c r="AP118" s="1014" t="s">
        <v>103</v>
      </c>
      <c r="AQ118" s="950"/>
      <c r="AR118" s="950"/>
      <c r="AS118" s="1012">
        <v>235</v>
      </c>
      <c r="AT118" s="1012">
        <v>41</v>
      </c>
      <c r="AU118" s="1012">
        <v>480</v>
      </c>
      <c r="AV118" s="942">
        <v>7.0000000000000007E-2</v>
      </c>
      <c r="AW118" s="942"/>
    </row>
    <row r="119" spans="1:49" s="940" customFormat="1" ht="15" customHeight="1" x14ac:dyDescent="0.25">
      <c r="A119" s="1009">
        <v>23</v>
      </c>
      <c r="B119" s="934" t="s">
        <v>750</v>
      </c>
      <c r="C119" s="950" t="s">
        <v>751</v>
      </c>
      <c r="D119" s="12" t="s">
        <v>29</v>
      </c>
      <c r="E119" s="1014">
        <v>1</v>
      </c>
      <c r="F119" s="1014">
        <v>59</v>
      </c>
      <c r="G119" s="1014">
        <v>144</v>
      </c>
      <c r="H119" s="1012"/>
      <c r="I119" s="1012"/>
      <c r="J119" s="1012"/>
      <c r="K119" s="1012"/>
      <c r="L119" s="1012"/>
      <c r="M119" s="1012"/>
      <c r="N119" s="1012"/>
      <c r="O119" s="947"/>
      <c r="P119" s="1012">
        <v>620</v>
      </c>
      <c r="Q119" s="1012"/>
      <c r="R119" s="1012"/>
      <c r="S119" s="947">
        <f>SUM(P119:R119)</f>
        <v>620</v>
      </c>
      <c r="T119" s="1012">
        <v>60</v>
      </c>
      <c r="U119" s="1012"/>
      <c r="V119" s="1012"/>
      <c r="W119" s="947">
        <f t="shared" si="15"/>
        <v>60</v>
      </c>
      <c r="X119" s="947"/>
      <c r="Y119" s="947"/>
      <c r="Z119" s="947"/>
      <c r="AA119" s="947"/>
      <c r="AB119" s="947"/>
      <c r="AC119" s="947"/>
      <c r="AD119" s="947"/>
      <c r="AE119" s="947"/>
      <c r="AF119" s="947"/>
      <c r="AG119" s="947"/>
      <c r="AH119" s="947"/>
      <c r="AI119" s="947"/>
      <c r="AJ119" s="935">
        <f t="shared" si="11"/>
        <v>680</v>
      </c>
      <c r="AK119" s="935"/>
      <c r="AL119" s="935"/>
      <c r="AM119" s="935">
        <f t="shared" si="12"/>
        <v>680</v>
      </c>
      <c r="AN119" s="1013">
        <f t="shared" si="13"/>
        <v>5.8083333333333334E-2</v>
      </c>
      <c r="AO119" s="1013">
        <f t="shared" si="14"/>
        <v>4.7600000000000003E-2</v>
      </c>
      <c r="AP119" s="1014" t="s">
        <v>103</v>
      </c>
      <c r="AQ119" s="950"/>
      <c r="AR119" s="950"/>
      <c r="AS119" s="1012"/>
      <c r="AT119" s="1012">
        <v>41</v>
      </c>
      <c r="AU119" s="1012">
        <v>480</v>
      </c>
      <c r="AV119" s="942">
        <v>7.0000000000000007E-2</v>
      </c>
      <c r="AW119" s="942"/>
    </row>
    <row r="120" spans="1:49" s="940" customFormat="1" ht="15" customHeight="1" x14ac:dyDescent="0.25">
      <c r="A120" s="1009">
        <v>24</v>
      </c>
      <c r="B120" s="934" t="s">
        <v>750</v>
      </c>
      <c r="C120" s="950" t="s">
        <v>751</v>
      </c>
      <c r="D120" s="12" t="s">
        <v>29</v>
      </c>
      <c r="E120" s="1014">
        <v>12</v>
      </c>
      <c r="F120" s="1014">
        <v>70</v>
      </c>
      <c r="G120" s="1014">
        <v>710</v>
      </c>
      <c r="H120" s="1012"/>
      <c r="I120" s="1012"/>
      <c r="J120" s="1012"/>
      <c r="K120" s="1012"/>
      <c r="L120" s="1012"/>
      <c r="M120" s="1012"/>
      <c r="N120" s="1012"/>
      <c r="O120" s="947"/>
      <c r="P120" s="1012"/>
      <c r="Q120" s="1012"/>
      <c r="R120" s="1012"/>
      <c r="S120" s="947"/>
      <c r="T120" s="1012">
        <v>600</v>
      </c>
      <c r="U120" s="1012"/>
      <c r="V120" s="1012"/>
      <c r="W120" s="947">
        <f t="shared" si="15"/>
        <v>600</v>
      </c>
      <c r="X120" s="947"/>
      <c r="Y120" s="947"/>
      <c r="Z120" s="947"/>
      <c r="AA120" s="947"/>
      <c r="AB120" s="947"/>
      <c r="AC120" s="947"/>
      <c r="AD120" s="947"/>
      <c r="AE120" s="947"/>
      <c r="AF120" s="947"/>
      <c r="AG120" s="947"/>
      <c r="AH120" s="947"/>
      <c r="AI120" s="947"/>
      <c r="AJ120" s="935">
        <f t="shared" si="11"/>
        <v>600</v>
      </c>
      <c r="AK120" s="935"/>
      <c r="AL120" s="935"/>
      <c r="AM120" s="935">
        <f t="shared" si="12"/>
        <v>600</v>
      </c>
      <c r="AN120" s="1013">
        <f t="shared" si="13"/>
        <v>5.1250000000000004E-2</v>
      </c>
      <c r="AO120" s="1013">
        <f t="shared" si="14"/>
        <v>4.200000000000001E-2</v>
      </c>
      <c r="AP120" s="1014" t="s">
        <v>103</v>
      </c>
      <c r="AQ120" s="950"/>
      <c r="AR120" s="950"/>
      <c r="AS120" s="1012"/>
      <c r="AT120" s="1012">
        <v>41</v>
      </c>
      <c r="AU120" s="1012">
        <v>480</v>
      </c>
      <c r="AV120" s="942">
        <v>7.0000000000000007E-2</v>
      </c>
      <c r="AW120" s="942"/>
    </row>
    <row r="121" spans="1:49" s="1045" customFormat="1" ht="15" customHeight="1" x14ac:dyDescent="0.25">
      <c r="A121" s="1036"/>
      <c r="B121" s="1037"/>
      <c r="C121" s="953" t="s">
        <v>27</v>
      </c>
      <c r="D121" s="1038"/>
      <c r="E121" s="1039"/>
      <c r="F121" s="1039"/>
      <c r="G121" s="1039"/>
      <c r="H121" s="1040"/>
      <c r="I121" s="1040"/>
      <c r="J121" s="1040"/>
      <c r="K121" s="1040"/>
      <c r="L121" s="1040"/>
      <c r="M121" s="1040"/>
      <c r="N121" s="1040"/>
      <c r="O121" s="1040"/>
      <c r="P121" s="1040">
        <f t="shared" ref="P121:W121" si="19">SUM(P97:P120)</f>
        <v>5418</v>
      </c>
      <c r="Q121" s="1040"/>
      <c r="R121" s="1040"/>
      <c r="S121" s="1040">
        <f t="shared" si="19"/>
        <v>5418</v>
      </c>
      <c r="T121" s="1040">
        <f t="shared" si="19"/>
        <v>10147</v>
      </c>
      <c r="U121" s="1040"/>
      <c r="V121" s="1040"/>
      <c r="W121" s="1040">
        <f t="shared" si="19"/>
        <v>10147</v>
      </c>
      <c r="X121" s="1040"/>
      <c r="Y121" s="1040"/>
      <c r="Z121" s="1040"/>
      <c r="AA121" s="1040"/>
      <c r="AB121" s="1040"/>
      <c r="AC121" s="1040"/>
      <c r="AD121" s="1040"/>
      <c r="AE121" s="1040"/>
      <c r="AF121" s="1040"/>
      <c r="AG121" s="1040"/>
      <c r="AH121" s="1040"/>
      <c r="AI121" s="1040"/>
      <c r="AJ121" s="936">
        <f t="shared" si="11"/>
        <v>15565</v>
      </c>
      <c r="AK121" s="936"/>
      <c r="AL121" s="936"/>
      <c r="AM121" s="936">
        <f t="shared" si="12"/>
        <v>15565</v>
      </c>
      <c r="AN121" s="1041">
        <f>SUM(AN97:AN120)</f>
        <v>1.3295104166666667</v>
      </c>
      <c r="AO121" s="1041">
        <f>SUM(AO97:AO120)</f>
        <v>1.08955</v>
      </c>
      <c r="AP121" s="1042"/>
      <c r="AQ121" s="1042"/>
      <c r="AR121" s="1043"/>
      <c r="AS121" s="1040"/>
      <c r="AT121" s="1044"/>
      <c r="AU121" s="1040"/>
      <c r="AV121" s="954"/>
      <c r="AW121" s="954"/>
    </row>
    <row r="122" spans="1:49" s="940" customFormat="1" ht="15" customHeight="1" x14ac:dyDescent="0.25">
      <c r="A122" s="1009">
        <v>1</v>
      </c>
      <c r="B122" s="934" t="s">
        <v>753</v>
      </c>
      <c r="C122" s="950" t="s">
        <v>754</v>
      </c>
      <c r="D122" s="12" t="s">
        <v>29</v>
      </c>
      <c r="E122" s="1011">
        <v>0</v>
      </c>
      <c r="F122" s="1011">
        <v>0</v>
      </c>
      <c r="G122" s="1011">
        <v>0</v>
      </c>
      <c r="H122" s="1012"/>
      <c r="I122" s="1012"/>
      <c r="J122" s="1012"/>
      <c r="K122" s="1012"/>
      <c r="L122" s="1012"/>
      <c r="M122" s="1012"/>
      <c r="N122" s="1012"/>
      <c r="O122" s="947"/>
      <c r="P122" s="1012"/>
      <c r="Q122" s="1012"/>
      <c r="R122" s="1012"/>
      <c r="S122" s="947"/>
      <c r="T122" s="1012">
        <v>301</v>
      </c>
      <c r="U122" s="1012"/>
      <c r="V122" s="1012"/>
      <c r="W122" s="947">
        <f t="shared" si="15"/>
        <v>301</v>
      </c>
      <c r="X122" s="947"/>
      <c r="Y122" s="947"/>
      <c r="Z122" s="947"/>
      <c r="AA122" s="947"/>
      <c r="AB122" s="947"/>
      <c r="AC122" s="947"/>
      <c r="AD122" s="947"/>
      <c r="AE122" s="947"/>
      <c r="AF122" s="947"/>
      <c r="AG122" s="947"/>
      <c r="AH122" s="947"/>
      <c r="AI122" s="947"/>
      <c r="AJ122" s="935">
        <f t="shared" si="11"/>
        <v>301</v>
      </c>
      <c r="AK122" s="935"/>
      <c r="AL122" s="935"/>
      <c r="AM122" s="935">
        <f t="shared" si="12"/>
        <v>301</v>
      </c>
      <c r="AN122" s="1013">
        <f t="shared" ref="AN122:AN172" si="20">(AM122*AT122/1000)/AU122</f>
        <v>2.5710416666666666E-2</v>
      </c>
      <c r="AO122" s="1013">
        <f t="shared" ref="AO122:AO172" si="21">AM122*AV122/1000</f>
        <v>2.1070000000000002E-2</v>
      </c>
      <c r="AP122" s="1014" t="s">
        <v>103</v>
      </c>
      <c r="AQ122" s="950"/>
      <c r="AR122" s="950"/>
      <c r="AS122" s="1012">
        <v>100</v>
      </c>
      <c r="AT122" s="1012">
        <v>41</v>
      </c>
      <c r="AU122" s="1012">
        <v>480</v>
      </c>
      <c r="AV122" s="942">
        <v>7.0000000000000007E-2</v>
      </c>
      <c r="AW122" s="942"/>
    </row>
    <row r="123" spans="1:49" s="940" customFormat="1" ht="15" customHeight="1" x14ac:dyDescent="0.25">
      <c r="A123" s="1009">
        <v>2</v>
      </c>
      <c r="B123" s="934" t="s">
        <v>753</v>
      </c>
      <c r="C123" s="950" t="s">
        <v>754</v>
      </c>
      <c r="D123" s="12" t="s">
        <v>29</v>
      </c>
      <c r="E123" s="1014">
        <v>30</v>
      </c>
      <c r="F123" s="1014">
        <v>41</v>
      </c>
      <c r="G123" s="1014">
        <v>42</v>
      </c>
      <c r="H123" s="1012"/>
      <c r="I123" s="1012"/>
      <c r="J123" s="1012"/>
      <c r="K123" s="1012"/>
      <c r="L123" s="1012"/>
      <c r="M123" s="1012"/>
      <c r="N123" s="1012"/>
      <c r="O123" s="947"/>
      <c r="P123" s="1012"/>
      <c r="Q123" s="1012"/>
      <c r="R123" s="1012"/>
      <c r="S123" s="947"/>
      <c r="T123" s="1012">
        <v>20</v>
      </c>
      <c r="U123" s="1012"/>
      <c r="V123" s="1012"/>
      <c r="W123" s="947">
        <f>SUM(T123:V123)</f>
        <v>20</v>
      </c>
      <c r="X123" s="947"/>
      <c r="Y123" s="947"/>
      <c r="Z123" s="947"/>
      <c r="AA123" s="947"/>
      <c r="AB123" s="947"/>
      <c r="AC123" s="947"/>
      <c r="AD123" s="947"/>
      <c r="AE123" s="947"/>
      <c r="AF123" s="947"/>
      <c r="AG123" s="947"/>
      <c r="AH123" s="947"/>
      <c r="AI123" s="947"/>
      <c r="AJ123" s="935">
        <f t="shared" si="11"/>
        <v>20</v>
      </c>
      <c r="AK123" s="935"/>
      <c r="AL123" s="935"/>
      <c r="AM123" s="935">
        <f t="shared" si="12"/>
        <v>20</v>
      </c>
      <c r="AN123" s="1013">
        <f t="shared" si="20"/>
        <v>1.7083333333333332E-3</v>
      </c>
      <c r="AO123" s="1013">
        <f t="shared" si="21"/>
        <v>1.4000000000000002E-3</v>
      </c>
      <c r="AP123" s="1014" t="s">
        <v>103</v>
      </c>
      <c r="AQ123" s="950"/>
      <c r="AR123" s="950"/>
      <c r="AS123" s="1012"/>
      <c r="AT123" s="1012">
        <v>41</v>
      </c>
      <c r="AU123" s="1012">
        <v>480</v>
      </c>
      <c r="AV123" s="942">
        <v>7.0000000000000007E-2</v>
      </c>
      <c r="AW123" s="942"/>
    </row>
    <row r="124" spans="1:49" s="940" customFormat="1" ht="15" customHeight="1" x14ac:dyDescent="0.25">
      <c r="A124" s="1009">
        <v>3</v>
      </c>
      <c r="B124" s="934" t="s">
        <v>753</v>
      </c>
      <c r="C124" s="950" t="s">
        <v>754</v>
      </c>
      <c r="D124" s="12" t="s">
        <v>29</v>
      </c>
      <c r="E124" s="1014">
        <v>30</v>
      </c>
      <c r="F124" s="1014">
        <v>41</v>
      </c>
      <c r="G124" s="1014" t="s">
        <v>111</v>
      </c>
      <c r="H124" s="1012"/>
      <c r="I124" s="1012"/>
      <c r="J124" s="1012"/>
      <c r="K124" s="1012"/>
      <c r="L124" s="1012"/>
      <c r="M124" s="1012"/>
      <c r="N124" s="1012"/>
      <c r="O124" s="947"/>
      <c r="P124" s="1012">
        <v>160</v>
      </c>
      <c r="Q124" s="1012"/>
      <c r="R124" s="1012"/>
      <c r="S124" s="947">
        <f>SUM(P124:R124)</f>
        <v>160</v>
      </c>
      <c r="T124" s="1012">
        <v>340</v>
      </c>
      <c r="U124" s="1012"/>
      <c r="V124" s="1012"/>
      <c r="W124" s="947">
        <f>SUM(T124:V124)</f>
        <v>340</v>
      </c>
      <c r="X124" s="947"/>
      <c r="Y124" s="947"/>
      <c r="Z124" s="947"/>
      <c r="AA124" s="947"/>
      <c r="AB124" s="947"/>
      <c r="AC124" s="947"/>
      <c r="AD124" s="947"/>
      <c r="AE124" s="947"/>
      <c r="AF124" s="947"/>
      <c r="AG124" s="947"/>
      <c r="AH124" s="947"/>
      <c r="AI124" s="947"/>
      <c r="AJ124" s="935">
        <f t="shared" si="11"/>
        <v>500</v>
      </c>
      <c r="AK124" s="935"/>
      <c r="AL124" s="935"/>
      <c r="AM124" s="935">
        <f t="shared" si="12"/>
        <v>500</v>
      </c>
      <c r="AN124" s="1013">
        <f t="shared" si="20"/>
        <v>4.2708333333333334E-2</v>
      </c>
      <c r="AO124" s="1013">
        <f t="shared" si="21"/>
        <v>3.5000000000000003E-2</v>
      </c>
      <c r="AP124" s="1014" t="s">
        <v>103</v>
      </c>
      <c r="AQ124" s="950"/>
      <c r="AR124" s="950"/>
      <c r="AS124" s="1012"/>
      <c r="AT124" s="1012">
        <v>41</v>
      </c>
      <c r="AU124" s="1012">
        <v>480</v>
      </c>
      <c r="AV124" s="942">
        <v>7.0000000000000007E-2</v>
      </c>
      <c r="AW124" s="942"/>
    </row>
    <row r="125" spans="1:49" s="940" customFormat="1" ht="15" customHeight="1" x14ac:dyDescent="0.25">
      <c r="A125" s="1009">
        <v>4</v>
      </c>
      <c r="B125" s="934" t="s">
        <v>753</v>
      </c>
      <c r="C125" s="950" t="s">
        <v>754</v>
      </c>
      <c r="D125" s="12" t="s">
        <v>29</v>
      </c>
      <c r="E125" s="1014">
        <v>1</v>
      </c>
      <c r="F125" s="1014">
        <v>42</v>
      </c>
      <c r="G125" s="1014">
        <v>42</v>
      </c>
      <c r="H125" s="1012"/>
      <c r="I125" s="1012"/>
      <c r="J125" s="1012"/>
      <c r="K125" s="1012"/>
      <c r="L125" s="1012"/>
      <c r="M125" s="1012"/>
      <c r="N125" s="1012"/>
      <c r="O125" s="947"/>
      <c r="P125" s="1012"/>
      <c r="Q125" s="1012"/>
      <c r="R125" s="1012"/>
      <c r="S125" s="947"/>
      <c r="T125" s="1012">
        <v>1301</v>
      </c>
      <c r="U125" s="1012"/>
      <c r="V125" s="1012"/>
      <c r="W125" s="947">
        <f>SUM(T125:V125)</f>
        <v>1301</v>
      </c>
      <c r="X125" s="947"/>
      <c r="Y125" s="947"/>
      <c r="Z125" s="947"/>
      <c r="AA125" s="947"/>
      <c r="AB125" s="947"/>
      <c r="AC125" s="947"/>
      <c r="AD125" s="947"/>
      <c r="AE125" s="947"/>
      <c r="AF125" s="947"/>
      <c r="AG125" s="947"/>
      <c r="AH125" s="947"/>
      <c r="AI125" s="947"/>
      <c r="AJ125" s="935">
        <f t="shared" si="11"/>
        <v>1301</v>
      </c>
      <c r="AK125" s="935"/>
      <c r="AL125" s="935"/>
      <c r="AM125" s="935">
        <f t="shared" si="12"/>
        <v>1301</v>
      </c>
      <c r="AN125" s="1013">
        <f t="shared" si="20"/>
        <v>0.11112708333333333</v>
      </c>
      <c r="AO125" s="1013">
        <f t="shared" si="21"/>
        <v>9.1070000000000012E-2</v>
      </c>
      <c r="AP125" s="1014" t="s">
        <v>103</v>
      </c>
      <c r="AQ125" s="950"/>
      <c r="AR125" s="950"/>
      <c r="AS125" s="1012"/>
      <c r="AT125" s="1012">
        <v>41</v>
      </c>
      <c r="AU125" s="1012">
        <v>480</v>
      </c>
      <c r="AV125" s="942">
        <v>7.0000000000000007E-2</v>
      </c>
      <c r="AW125" s="942"/>
    </row>
    <row r="126" spans="1:49" s="940" customFormat="1" ht="15" customHeight="1" x14ac:dyDescent="0.25">
      <c r="A126" s="1009">
        <v>5</v>
      </c>
      <c r="B126" s="934" t="s">
        <v>753</v>
      </c>
      <c r="C126" s="950" t="s">
        <v>754</v>
      </c>
      <c r="D126" s="12" t="s">
        <v>29</v>
      </c>
      <c r="E126" s="1014">
        <v>1</v>
      </c>
      <c r="F126" s="1014">
        <v>42</v>
      </c>
      <c r="G126" s="1014" t="s">
        <v>111</v>
      </c>
      <c r="H126" s="1012"/>
      <c r="I126" s="1012"/>
      <c r="J126" s="1012"/>
      <c r="K126" s="1012"/>
      <c r="L126" s="1012"/>
      <c r="M126" s="1012"/>
      <c r="N126" s="1012"/>
      <c r="O126" s="947"/>
      <c r="P126" s="1012">
        <v>600</v>
      </c>
      <c r="Q126" s="1012"/>
      <c r="R126" s="1012"/>
      <c r="S126" s="947">
        <f t="shared" ref="S126:S132" si="22">SUM(P126:R126)</f>
        <v>600</v>
      </c>
      <c r="T126" s="1012">
        <v>20</v>
      </c>
      <c r="U126" s="1012"/>
      <c r="V126" s="1012"/>
      <c r="W126" s="947">
        <f>SUM(T126:V126)</f>
        <v>20</v>
      </c>
      <c r="X126" s="947"/>
      <c r="Y126" s="947"/>
      <c r="Z126" s="947"/>
      <c r="AA126" s="947"/>
      <c r="AB126" s="947"/>
      <c r="AC126" s="947"/>
      <c r="AD126" s="947"/>
      <c r="AE126" s="947"/>
      <c r="AF126" s="947"/>
      <c r="AG126" s="947"/>
      <c r="AH126" s="947"/>
      <c r="AI126" s="947"/>
      <c r="AJ126" s="935">
        <f t="shared" si="11"/>
        <v>620</v>
      </c>
      <c r="AK126" s="935"/>
      <c r="AL126" s="935"/>
      <c r="AM126" s="935">
        <f t="shared" si="12"/>
        <v>620</v>
      </c>
      <c r="AN126" s="1013">
        <f t="shared" si="20"/>
        <v>5.2958333333333336E-2</v>
      </c>
      <c r="AO126" s="1013">
        <f t="shared" si="21"/>
        <v>4.3400000000000008E-2</v>
      </c>
      <c r="AP126" s="1014" t="s">
        <v>103</v>
      </c>
      <c r="AQ126" s="950"/>
      <c r="AR126" s="950"/>
      <c r="AS126" s="1012"/>
      <c r="AT126" s="1012">
        <v>41</v>
      </c>
      <c r="AU126" s="1012">
        <v>480</v>
      </c>
      <c r="AV126" s="942">
        <v>7.0000000000000007E-2</v>
      </c>
      <c r="AW126" s="942"/>
    </row>
    <row r="127" spans="1:49" s="940" customFormat="1" ht="15" customHeight="1" x14ac:dyDescent="0.25">
      <c r="A127" s="1009">
        <v>6</v>
      </c>
      <c r="B127" s="934" t="s">
        <v>753</v>
      </c>
      <c r="C127" s="950" t="s">
        <v>754</v>
      </c>
      <c r="D127" s="12" t="s">
        <v>29</v>
      </c>
      <c r="E127" s="11">
        <v>14</v>
      </c>
      <c r="F127" s="11">
        <v>42</v>
      </c>
      <c r="G127" s="11" t="s">
        <v>111</v>
      </c>
      <c r="H127" s="951"/>
      <c r="I127" s="951"/>
      <c r="J127" s="951"/>
      <c r="K127" s="951"/>
      <c r="L127" s="1012"/>
      <c r="M127" s="1012"/>
      <c r="N127" s="1012"/>
      <c r="O127" s="947"/>
      <c r="P127" s="951">
        <v>220</v>
      </c>
      <c r="Q127" s="1012"/>
      <c r="R127" s="1012"/>
      <c r="S127" s="947">
        <f t="shared" si="22"/>
        <v>220</v>
      </c>
      <c r="T127" s="1012"/>
      <c r="U127" s="1012"/>
      <c r="V127" s="1012"/>
      <c r="W127" s="947"/>
      <c r="X127" s="947"/>
      <c r="Y127" s="947"/>
      <c r="Z127" s="947"/>
      <c r="AA127" s="947"/>
      <c r="AB127" s="947"/>
      <c r="AC127" s="947"/>
      <c r="AD127" s="947"/>
      <c r="AE127" s="947"/>
      <c r="AF127" s="947"/>
      <c r="AG127" s="947"/>
      <c r="AH127" s="947"/>
      <c r="AI127" s="947"/>
      <c r="AJ127" s="935">
        <f t="shared" si="11"/>
        <v>220</v>
      </c>
      <c r="AK127" s="935"/>
      <c r="AL127" s="935"/>
      <c r="AM127" s="935">
        <f t="shared" si="12"/>
        <v>220</v>
      </c>
      <c r="AN127" s="1013">
        <f t="shared" si="20"/>
        <v>1.8791666666666665E-2</v>
      </c>
      <c r="AO127" s="1013">
        <f t="shared" si="21"/>
        <v>1.5400000000000002E-2</v>
      </c>
      <c r="AP127" s="1014" t="s">
        <v>103</v>
      </c>
      <c r="AQ127" s="950"/>
      <c r="AR127" s="950"/>
      <c r="AS127" s="1012"/>
      <c r="AT127" s="1012">
        <v>41</v>
      </c>
      <c r="AU127" s="1012">
        <v>480</v>
      </c>
      <c r="AV127" s="942">
        <v>7.0000000000000007E-2</v>
      </c>
      <c r="AW127" s="942"/>
    </row>
    <row r="128" spans="1:49" s="940" customFormat="1" ht="15" customHeight="1" x14ac:dyDescent="0.25">
      <c r="A128" s="1009">
        <v>7</v>
      </c>
      <c r="B128" s="934" t="s">
        <v>753</v>
      </c>
      <c r="C128" s="950" t="s">
        <v>754</v>
      </c>
      <c r="D128" s="12" t="s">
        <v>29</v>
      </c>
      <c r="E128" s="11">
        <v>27</v>
      </c>
      <c r="F128" s="11">
        <v>42</v>
      </c>
      <c r="G128" s="11" t="s">
        <v>111</v>
      </c>
      <c r="H128" s="951"/>
      <c r="I128" s="951"/>
      <c r="J128" s="951"/>
      <c r="K128" s="951"/>
      <c r="L128" s="1012"/>
      <c r="M128" s="1012"/>
      <c r="N128" s="1012"/>
      <c r="O128" s="947"/>
      <c r="P128" s="951">
        <v>540</v>
      </c>
      <c r="Q128" s="1012"/>
      <c r="R128" s="1012"/>
      <c r="S128" s="947">
        <f t="shared" si="22"/>
        <v>540</v>
      </c>
      <c r="T128" s="1012"/>
      <c r="U128" s="1012"/>
      <c r="V128" s="1012"/>
      <c r="W128" s="947"/>
      <c r="X128" s="947"/>
      <c r="Y128" s="947"/>
      <c r="Z128" s="947"/>
      <c r="AA128" s="947"/>
      <c r="AB128" s="947"/>
      <c r="AC128" s="947"/>
      <c r="AD128" s="947"/>
      <c r="AE128" s="947"/>
      <c r="AF128" s="947"/>
      <c r="AG128" s="947"/>
      <c r="AH128" s="947"/>
      <c r="AI128" s="947"/>
      <c r="AJ128" s="935">
        <f t="shared" si="11"/>
        <v>540</v>
      </c>
      <c r="AK128" s="935"/>
      <c r="AL128" s="935"/>
      <c r="AM128" s="935">
        <f t="shared" si="12"/>
        <v>540</v>
      </c>
      <c r="AN128" s="1013">
        <f t="shared" si="20"/>
        <v>4.6124999999999999E-2</v>
      </c>
      <c r="AO128" s="1013">
        <f t="shared" si="21"/>
        <v>3.7800000000000007E-2</v>
      </c>
      <c r="AP128" s="1014" t="s">
        <v>103</v>
      </c>
      <c r="AQ128" s="950"/>
      <c r="AR128" s="950"/>
      <c r="AS128" s="1012"/>
      <c r="AT128" s="1012">
        <v>41</v>
      </c>
      <c r="AU128" s="1012">
        <v>480</v>
      </c>
      <c r="AV128" s="942">
        <v>7.0000000000000007E-2</v>
      </c>
      <c r="AW128" s="942"/>
    </row>
    <row r="129" spans="1:49" s="940" customFormat="1" ht="15" customHeight="1" x14ac:dyDescent="0.25">
      <c r="A129" s="1009">
        <v>8</v>
      </c>
      <c r="B129" s="934" t="s">
        <v>753</v>
      </c>
      <c r="C129" s="950" t="s">
        <v>754</v>
      </c>
      <c r="D129" s="12" t="s">
        <v>29</v>
      </c>
      <c r="E129" s="11">
        <v>31</v>
      </c>
      <c r="F129" s="11">
        <v>42</v>
      </c>
      <c r="G129" s="11" t="s">
        <v>111</v>
      </c>
      <c r="H129" s="951"/>
      <c r="I129" s="951"/>
      <c r="J129" s="951"/>
      <c r="K129" s="951"/>
      <c r="L129" s="1012"/>
      <c r="M129" s="1012"/>
      <c r="N129" s="1012"/>
      <c r="O129" s="947"/>
      <c r="P129" s="951">
        <v>280</v>
      </c>
      <c r="Q129" s="1012"/>
      <c r="R129" s="1012"/>
      <c r="S129" s="947">
        <f t="shared" si="22"/>
        <v>280</v>
      </c>
      <c r="T129" s="1012"/>
      <c r="U129" s="1012"/>
      <c r="V129" s="1012"/>
      <c r="W129" s="947"/>
      <c r="X129" s="947"/>
      <c r="Y129" s="947"/>
      <c r="Z129" s="947"/>
      <c r="AA129" s="947"/>
      <c r="AB129" s="947"/>
      <c r="AC129" s="947"/>
      <c r="AD129" s="947"/>
      <c r="AE129" s="947"/>
      <c r="AF129" s="947"/>
      <c r="AG129" s="947"/>
      <c r="AH129" s="947"/>
      <c r="AI129" s="947"/>
      <c r="AJ129" s="935">
        <f t="shared" si="11"/>
        <v>280</v>
      </c>
      <c r="AK129" s="935"/>
      <c r="AL129" s="935"/>
      <c r="AM129" s="935">
        <f t="shared" si="12"/>
        <v>280</v>
      </c>
      <c r="AN129" s="1013">
        <f t="shared" si="20"/>
        <v>2.3916666666666666E-2</v>
      </c>
      <c r="AO129" s="1013">
        <f t="shared" si="21"/>
        <v>1.9600000000000003E-2</v>
      </c>
      <c r="AP129" s="1014" t="s">
        <v>103</v>
      </c>
      <c r="AQ129" s="950"/>
      <c r="AR129" s="950"/>
      <c r="AS129" s="1012"/>
      <c r="AT129" s="1012">
        <v>41</v>
      </c>
      <c r="AU129" s="1012">
        <v>480</v>
      </c>
      <c r="AV129" s="942">
        <v>7.0000000000000007E-2</v>
      </c>
      <c r="AW129" s="942"/>
    </row>
    <row r="130" spans="1:49" s="940" customFormat="1" ht="15" customHeight="1" x14ac:dyDescent="0.25">
      <c r="A130" s="1009">
        <v>9</v>
      </c>
      <c r="B130" s="934" t="s">
        <v>753</v>
      </c>
      <c r="C130" s="950" t="s">
        <v>754</v>
      </c>
      <c r="D130" s="12" t="s">
        <v>29</v>
      </c>
      <c r="E130" s="1021">
        <v>1</v>
      </c>
      <c r="F130" s="1011">
        <v>43</v>
      </c>
      <c r="G130" s="1011" t="s">
        <v>111</v>
      </c>
      <c r="H130" s="1012"/>
      <c r="I130" s="1012"/>
      <c r="J130" s="1012"/>
      <c r="K130" s="1012"/>
      <c r="L130" s="1012"/>
      <c r="M130" s="1012"/>
      <c r="N130" s="1012"/>
      <c r="O130" s="947"/>
      <c r="P130" s="1012">
        <v>1060</v>
      </c>
      <c r="Q130" s="1012"/>
      <c r="R130" s="1012"/>
      <c r="S130" s="947">
        <f t="shared" si="22"/>
        <v>1060</v>
      </c>
      <c r="T130" s="1012">
        <v>480</v>
      </c>
      <c r="U130" s="1012"/>
      <c r="V130" s="1012"/>
      <c r="W130" s="947">
        <f>SUM(T130:V130)</f>
        <v>480</v>
      </c>
      <c r="X130" s="947"/>
      <c r="Y130" s="947"/>
      <c r="Z130" s="947"/>
      <c r="AA130" s="947"/>
      <c r="AB130" s="947"/>
      <c r="AC130" s="947"/>
      <c r="AD130" s="947"/>
      <c r="AE130" s="947"/>
      <c r="AF130" s="947"/>
      <c r="AG130" s="947"/>
      <c r="AH130" s="947"/>
      <c r="AI130" s="947"/>
      <c r="AJ130" s="935">
        <f t="shared" si="11"/>
        <v>1540</v>
      </c>
      <c r="AK130" s="935"/>
      <c r="AL130" s="935"/>
      <c r="AM130" s="935">
        <f t="shared" si="12"/>
        <v>1540</v>
      </c>
      <c r="AN130" s="1013">
        <f t="shared" si="20"/>
        <v>0.13154166666666667</v>
      </c>
      <c r="AO130" s="1013">
        <f t="shared" si="21"/>
        <v>0.10780000000000001</v>
      </c>
      <c r="AP130" s="1014" t="s">
        <v>103</v>
      </c>
      <c r="AQ130" s="950"/>
      <c r="AR130" s="950"/>
      <c r="AS130" s="1012"/>
      <c r="AT130" s="1012">
        <v>41</v>
      </c>
      <c r="AU130" s="1012">
        <v>480</v>
      </c>
      <c r="AV130" s="942">
        <v>7.0000000000000007E-2</v>
      </c>
      <c r="AW130" s="942"/>
    </row>
    <row r="131" spans="1:49" s="940" customFormat="1" ht="15" customHeight="1" x14ac:dyDescent="0.25">
      <c r="A131" s="1009">
        <v>10</v>
      </c>
      <c r="B131" s="934" t="s">
        <v>753</v>
      </c>
      <c r="C131" s="950" t="s">
        <v>754</v>
      </c>
      <c r="D131" s="12" t="s">
        <v>29</v>
      </c>
      <c r="E131" s="11">
        <v>11</v>
      </c>
      <c r="F131" s="11">
        <v>51</v>
      </c>
      <c r="G131" s="11">
        <v>144</v>
      </c>
      <c r="H131" s="951"/>
      <c r="I131" s="951"/>
      <c r="J131" s="951"/>
      <c r="K131" s="951"/>
      <c r="L131" s="1012"/>
      <c r="M131" s="1012"/>
      <c r="N131" s="1012"/>
      <c r="O131" s="947"/>
      <c r="P131" s="951">
        <v>60</v>
      </c>
      <c r="Q131" s="1012"/>
      <c r="R131" s="1012"/>
      <c r="S131" s="947">
        <f t="shared" si="22"/>
        <v>60</v>
      </c>
      <c r="T131" s="1012"/>
      <c r="U131" s="1012"/>
      <c r="V131" s="1012"/>
      <c r="W131" s="947"/>
      <c r="X131" s="947"/>
      <c r="Y131" s="947"/>
      <c r="Z131" s="947"/>
      <c r="AA131" s="947"/>
      <c r="AB131" s="947"/>
      <c r="AC131" s="947"/>
      <c r="AD131" s="947"/>
      <c r="AE131" s="947"/>
      <c r="AF131" s="947"/>
      <c r="AG131" s="947"/>
      <c r="AH131" s="947"/>
      <c r="AI131" s="947"/>
      <c r="AJ131" s="935">
        <f t="shared" si="11"/>
        <v>60</v>
      </c>
      <c r="AK131" s="935"/>
      <c r="AL131" s="935"/>
      <c r="AM131" s="935">
        <f t="shared" si="12"/>
        <v>60</v>
      </c>
      <c r="AN131" s="1013">
        <f t="shared" si="20"/>
        <v>5.1250000000000002E-3</v>
      </c>
      <c r="AO131" s="1013">
        <f t="shared" si="21"/>
        <v>4.2000000000000006E-3</v>
      </c>
      <c r="AP131" s="1014" t="s">
        <v>103</v>
      </c>
      <c r="AQ131" s="950"/>
      <c r="AR131" s="950"/>
      <c r="AS131" s="1012"/>
      <c r="AT131" s="1012">
        <v>41</v>
      </c>
      <c r="AU131" s="1012">
        <v>480</v>
      </c>
      <c r="AV131" s="942">
        <v>7.0000000000000007E-2</v>
      </c>
      <c r="AW131" s="942"/>
    </row>
    <row r="132" spans="1:49" s="940" customFormat="1" ht="15" customHeight="1" x14ac:dyDescent="0.25">
      <c r="A132" s="1009">
        <v>11</v>
      </c>
      <c r="B132" s="934" t="s">
        <v>753</v>
      </c>
      <c r="C132" s="950" t="s">
        <v>754</v>
      </c>
      <c r="D132" s="12" t="s">
        <v>29</v>
      </c>
      <c r="E132" s="11">
        <v>7</v>
      </c>
      <c r="F132" s="11">
        <v>52</v>
      </c>
      <c r="G132" s="11">
        <v>144</v>
      </c>
      <c r="H132" s="951"/>
      <c r="I132" s="951"/>
      <c r="J132" s="951"/>
      <c r="K132" s="951"/>
      <c r="L132" s="1012"/>
      <c r="M132" s="1012"/>
      <c r="N132" s="1012"/>
      <c r="O132" s="947"/>
      <c r="P132" s="951">
        <v>20</v>
      </c>
      <c r="Q132" s="1012"/>
      <c r="R132" s="1012"/>
      <c r="S132" s="947">
        <f t="shared" si="22"/>
        <v>20</v>
      </c>
      <c r="T132" s="1012"/>
      <c r="U132" s="1012"/>
      <c r="V132" s="1012"/>
      <c r="W132" s="947"/>
      <c r="X132" s="947"/>
      <c r="Y132" s="947"/>
      <c r="Z132" s="947"/>
      <c r="AA132" s="947"/>
      <c r="AB132" s="947"/>
      <c r="AC132" s="947"/>
      <c r="AD132" s="947"/>
      <c r="AE132" s="947"/>
      <c r="AF132" s="947"/>
      <c r="AG132" s="947"/>
      <c r="AH132" s="947"/>
      <c r="AI132" s="947"/>
      <c r="AJ132" s="935">
        <f t="shared" ref="AJ132:AJ195" si="23">H132+L132+P132+T132+AF132</f>
        <v>20</v>
      </c>
      <c r="AK132" s="935"/>
      <c r="AL132" s="935"/>
      <c r="AM132" s="935">
        <f t="shared" ref="AM132:AM195" si="24">K132+O132+S132+W132+AI132</f>
        <v>20</v>
      </c>
      <c r="AN132" s="1013">
        <f t="shared" si="20"/>
        <v>1.7083333333333332E-3</v>
      </c>
      <c r="AO132" s="1013">
        <f t="shared" si="21"/>
        <v>1.4000000000000002E-3</v>
      </c>
      <c r="AP132" s="1014" t="s">
        <v>103</v>
      </c>
      <c r="AQ132" s="950"/>
      <c r="AR132" s="950"/>
      <c r="AS132" s="1012"/>
      <c r="AT132" s="1012">
        <v>41</v>
      </c>
      <c r="AU132" s="1012">
        <v>480</v>
      </c>
      <c r="AV132" s="942">
        <v>7.0000000000000007E-2</v>
      </c>
      <c r="AW132" s="942"/>
    </row>
    <row r="133" spans="1:49" s="940" customFormat="1" ht="15" customHeight="1" x14ac:dyDescent="0.25">
      <c r="A133" s="1009">
        <v>12</v>
      </c>
      <c r="B133" s="934" t="s">
        <v>753</v>
      </c>
      <c r="C133" s="950" t="s">
        <v>754</v>
      </c>
      <c r="D133" s="12" t="s">
        <v>29</v>
      </c>
      <c r="E133" s="1014">
        <v>1</v>
      </c>
      <c r="F133" s="1014">
        <v>53</v>
      </c>
      <c r="G133" s="1014">
        <v>144</v>
      </c>
      <c r="H133" s="1012"/>
      <c r="I133" s="1012"/>
      <c r="J133" s="1012"/>
      <c r="K133" s="1012"/>
      <c r="L133" s="1012"/>
      <c r="M133" s="1012"/>
      <c r="N133" s="1012"/>
      <c r="O133" s="947"/>
      <c r="P133" s="1012"/>
      <c r="Q133" s="1012"/>
      <c r="R133" s="1012"/>
      <c r="S133" s="947"/>
      <c r="T133" s="1012">
        <v>1560</v>
      </c>
      <c r="U133" s="1012"/>
      <c r="V133" s="1012"/>
      <c r="W133" s="947">
        <f>SUM(T133:V133)</f>
        <v>1560</v>
      </c>
      <c r="X133" s="947"/>
      <c r="Y133" s="947"/>
      <c r="Z133" s="947"/>
      <c r="AA133" s="947"/>
      <c r="AB133" s="947"/>
      <c r="AC133" s="947"/>
      <c r="AD133" s="947"/>
      <c r="AE133" s="947"/>
      <c r="AF133" s="947"/>
      <c r="AG133" s="947"/>
      <c r="AH133" s="947"/>
      <c r="AI133" s="947"/>
      <c r="AJ133" s="935">
        <f t="shared" si="23"/>
        <v>1560</v>
      </c>
      <c r="AK133" s="935"/>
      <c r="AL133" s="935"/>
      <c r="AM133" s="935">
        <f t="shared" si="24"/>
        <v>1560</v>
      </c>
      <c r="AN133" s="1013">
        <f t="shared" si="20"/>
        <v>0.13325000000000001</v>
      </c>
      <c r="AO133" s="1013">
        <f t="shared" si="21"/>
        <v>0.10920000000000002</v>
      </c>
      <c r="AP133" s="1014" t="s">
        <v>103</v>
      </c>
      <c r="AQ133" s="950"/>
      <c r="AR133" s="950"/>
      <c r="AS133" s="1012"/>
      <c r="AT133" s="1012">
        <v>41</v>
      </c>
      <c r="AU133" s="1012">
        <v>480</v>
      </c>
      <c r="AV133" s="942">
        <v>7.0000000000000007E-2</v>
      </c>
      <c r="AW133" s="942"/>
    </row>
    <row r="134" spans="1:49" s="940" customFormat="1" ht="15" customHeight="1" x14ac:dyDescent="0.25">
      <c r="A134" s="1009">
        <v>13</v>
      </c>
      <c r="B134" s="934" t="s">
        <v>753</v>
      </c>
      <c r="C134" s="950" t="s">
        <v>754</v>
      </c>
      <c r="D134" s="12" t="s">
        <v>29</v>
      </c>
      <c r="E134" s="11">
        <v>6</v>
      </c>
      <c r="F134" s="11">
        <v>54</v>
      </c>
      <c r="G134" s="11">
        <v>144</v>
      </c>
      <c r="H134" s="951"/>
      <c r="I134" s="951"/>
      <c r="J134" s="951"/>
      <c r="K134" s="951"/>
      <c r="L134" s="1012"/>
      <c r="M134" s="1012"/>
      <c r="N134" s="1012"/>
      <c r="O134" s="947"/>
      <c r="P134" s="951">
        <v>180</v>
      </c>
      <c r="Q134" s="1012"/>
      <c r="R134" s="1012"/>
      <c r="S134" s="947">
        <f>SUM(P134:R134)</f>
        <v>180</v>
      </c>
      <c r="T134" s="1012"/>
      <c r="U134" s="1012"/>
      <c r="V134" s="1012"/>
      <c r="W134" s="947"/>
      <c r="X134" s="947"/>
      <c r="Y134" s="947"/>
      <c r="Z134" s="947"/>
      <c r="AA134" s="947"/>
      <c r="AB134" s="947"/>
      <c r="AC134" s="947"/>
      <c r="AD134" s="947"/>
      <c r="AE134" s="947"/>
      <c r="AF134" s="947"/>
      <c r="AG134" s="947"/>
      <c r="AH134" s="947"/>
      <c r="AI134" s="947"/>
      <c r="AJ134" s="935">
        <f t="shared" si="23"/>
        <v>180</v>
      </c>
      <c r="AK134" s="935"/>
      <c r="AL134" s="935"/>
      <c r="AM134" s="935">
        <f t="shared" si="24"/>
        <v>180</v>
      </c>
      <c r="AN134" s="1013">
        <f t="shared" si="20"/>
        <v>1.5375E-2</v>
      </c>
      <c r="AO134" s="1013">
        <f t="shared" si="21"/>
        <v>1.2600000000000002E-2</v>
      </c>
      <c r="AP134" s="1014" t="s">
        <v>103</v>
      </c>
      <c r="AQ134" s="950"/>
      <c r="AR134" s="950"/>
      <c r="AS134" s="1012"/>
      <c r="AT134" s="1012">
        <v>41</v>
      </c>
      <c r="AU134" s="1012">
        <v>480</v>
      </c>
      <c r="AV134" s="942">
        <v>7.0000000000000007E-2</v>
      </c>
      <c r="AW134" s="942"/>
    </row>
    <row r="135" spans="1:49" s="940" customFormat="1" ht="15" customHeight="1" x14ac:dyDescent="0.25">
      <c r="A135" s="1009">
        <v>14</v>
      </c>
      <c r="B135" s="934" t="s">
        <v>753</v>
      </c>
      <c r="C135" s="950" t="s">
        <v>754</v>
      </c>
      <c r="D135" s="12" t="s">
        <v>29</v>
      </c>
      <c r="E135" s="1014">
        <v>28</v>
      </c>
      <c r="F135" s="1014">
        <v>54</v>
      </c>
      <c r="G135" s="1014">
        <v>42</v>
      </c>
      <c r="H135" s="1012"/>
      <c r="I135" s="1012"/>
      <c r="J135" s="1012"/>
      <c r="K135" s="1012"/>
      <c r="L135" s="1012"/>
      <c r="M135" s="1012"/>
      <c r="N135" s="1012"/>
      <c r="O135" s="947"/>
      <c r="P135" s="1012"/>
      <c r="Q135" s="1012"/>
      <c r="R135" s="1012"/>
      <c r="S135" s="947"/>
      <c r="T135" s="1012">
        <v>80</v>
      </c>
      <c r="U135" s="1012"/>
      <c r="V135" s="1012"/>
      <c r="W135" s="947">
        <f>SUM(T135:V135)</f>
        <v>80</v>
      </c>
      <c r="X135" s="947"/>
      <c r="Y135" s="947"/>
      <c r="Z135" s="947"/>
      <c r="AA135" s="947"/>
      <c r="AB135" s="947"/>
      <c r="AC135" s="947"/>
      <c r="AD135" s="947"/>
      <c r="AE135" s="947"/>
      <c r="AF135" s="947"/>
      <c r="AG135" s="947"/>
      <c r="AH135" s="947"/>
      <c r="AI135" s="947"/>
      <c r="AJ135" s="935">
        <f t="shared" si="23"/>
        <v>80</v>
      </c>
      <c r="AK135" s="935"/>
      <c r="AL135" s="935"/>
      <c r="AM135" s="935">
        <f t="shared" si="24"/>
        <v>80</v>
      </c>
      <c r="AN135" s="1013">
        <f t="shared" si="20"/>
        <v>6.8333333333333328E-3</v>
      </c>
      <c r="AO135" s="1013">
        <f t="shared" si="21"/>
        <v>5.6000000000000008E-3</v>
      </c>
      <c r="AP135" s="1014" t="s">
        <v>103</v>
      </c>
      <c r="AQ135" s="950"/>
      <c r="AR135" s="950"/>
      <c r="AS135" s="1012"/>
      <c r="AT135" s="1012">
        <v>41</v>
      </c>
      <c r="AU135" s="1012">
        <v>480</v>
      </c>
      <c r="AV135" s="942">
        <v>7.0000000000000007E-2</v>
      </c>
      <c r="AW135" s="942"/>
    </row>
    <row r="136" spans="1:49" s="940" customFormat="1" ht="15" customHeight="1" x14ac:dyDescent="0.25">
      <c r="A136" s="1009">
        <v>15</v>
      </c>
      <c r="B136" s="934" t="s">
        <v>753</v>
      </c>
      <c r="C136" s="950" t="s">
        <v>754</v>
      </c>
      <c r="D136" s="12" t="s">
        <v>29</v>
      </c>
      <c r="E136" s="1014">
        <v>8</v>
      </c>
      <c r="F136" s="1014">
        <v>55</v>
      </c>
      <c r="G136" s="1014">
        <v>144</v>
      </c>
      <c r="H136" s="1012"/>
      <c r="I136" s="1012"/>
      <c r="J136" s="1012"/>
      <c r="K136" s="1012"/>
      <c r="L136" s="1012"/>
      <c r="M136" s="1012"/>
      <c r="N136" s="1012"/>
      <c r="O136" s="947"/>
      <c r="P136" s="1012">
        <v>40</v>
      </c>
      <c r="Q136" s="1012"/>
      <c r="R136" s="1012"/>
      <c r="S136" s="947">
        <f>SUM(P136:R136)</f>
        <v>40</v>
      </c>
      <c r="T136" s="1012">
        <v>480</v>
      </c>
      <c r="U136" s="1012"/>
      <c r="V136" s="1012"/>
      <c r="W136" s="947">
        <f>SUM(T136:V136)</f>
        <v>480</v>
      </c>
      <c r="X136" s="947"/>
      <c r="Y136" s="947"/>
      <c r="Z136" s="947"/>
      <c r="AA136" s="947"/>
      <c r="AB136" s="947"/>
      <c r="AC136" s="947"/>
      <c r="AD136" s="947"/>
      <c r="AE136" s="947"/>
      <c r="AF136" s="947"/>
      <c r="AG136" s="947"/>
      <c r="AH136" s="947"/>
      <c r="AI136" s="947"/>
      <c r="AJ136" s="935">
        <f t="shared" si="23"/>
        <v>520</v>
      </c>
      <c r="AK136" s="935"/>
      <c r="AL136" s="935"/>
      <c r="AM136" s="935">
        <f t="shared" si="24"/>
        <v>520</v>
      </c>
      <c r="AN136" s="1013">
        <f t="shared" si="20"/>
        <v>4.4416666666666667E-2</v>
      </c>
      <c r="AO136" s="1013">
        <f t="shared" si="21"/>
        <v>3.6400000000000009E-2</v>
      </c>
      <c r="AP136" s="1014" t="s">
        <v>103</v>
      </c>
      <c r="AQ136" s="950"/>
      <c r="AR136" s="950"/>
      <c r="AS136" s="1012"/>
      <c r="AT136" s="1012">
        <v>41</v>
      </c>
      <c r="AU136" s="1012">
        <v>480</v>
      </c>
      <c r="AV136" s="942">
        <v>7.0000000000000007E-2</v>
      </c>
      <c r="AW136" s="942"/>
    </row>
    <row r="137" spans="1:49" s="940" customFormat="1" ht="15" customHeight="1" x14ac:dyDescent="0.25">
      <c r="A137" s="1009">
        <v>16</v>
      </c>
      <c r="B137" s="934" t="s">
        <v>753</v>
      </c>
      <c r="C137" s="950" t="s">
        <v>754</v>
      </c>
      <c r="D137" s="12" t="s">
        <v>29</v>
      </c>
      <c r="E137" s="1014">
        <v>17</v>
      </c>
      <c r="F137" s="1014">
        <v>55</v>
      </c>
      <c r="G137" s="1014">
        <v>144</v>
      </c>
      <c r="H137" s="1012"/>
      <c r="I137" s="1012"/>
      <c r="J137" s="1012"/>
      <c r="K137" s="1012"/>
      <c r="L137" s="1012"/>
      <c r="M137" s="1012"/>
      <c r="N137" s="1012"/>
      <c r="O137" s="947"/>
      <c r="P137" s="1012"/>
      <c r="Q137" s="1012"/>
      <c r="R137" s="1012"/>
      <c r="S137" s="947"/>
      <c r="T137" s="1012">
        <v>360</v>
      </c>
      <c r="U137" s="1012"/>
      <c r="V137" s="1012"/>
      <c r="W137" s="947">
        <f>SUM(T137:V137)</f>
        <v>360</v>
      </c>
      <c r="X137" s="947"/>
      <c r="Y137" s="947"/>
      <c r="Z137" s="947"/>
      <c r="AA137" s="947"/>
      <c r="AB137" s="947"/>
      <c r="AC137" s="947"/>
      <c r="AD137" s="947"/>
      <c r="AE137" s="947"/>
      <c r="AF137" s="947"/>
      <c r="AG137" s="947"/>
      <c r="AH137" s="947"/>
      <c r="AI137" s="947"/>
      <c r="AJ137" s="935">
        <f t="shared" si="23"/>
        <v>360</v>
      </c>
      <c r="AK137" s="935"/>
      <c r="AL137" s="935"/>
      <c r="AM137" s="935">
        <f t="shared" si="24"/>
        <v>360</v>
      </c>
      <c r="AN137" s="1013">
        <f t="shared" si="20"/>
        <v>3.075E-2</v>
      </c>
      <c r="AO137" s="1013">
        <f t="shared" si="21"/>
        <v>2.5200000000000004E-2</v>
      </c>
      <c r="AP137" s="1014" t="s">
        <v>103</v>
      </c>
      <c r="AQ137" s="950"/>
      <c r="AR137" s="950"/>
      <c r="AS137" s="1012"/>
      <c r="AT137" s="1012">
        <v>41</v>
      </c>
      <c r="AU137" s="1012">
        <v>480</v>
      </c>
      <c r="AV137" s="942">
        <v>7.0000000000000007E-2</v>
      </c>
      <c r="AW137" s="942"/>
    </row>
    <row r="138" spans="1:49" s="940" customFormat="1" ht="15" customHeight="1" x14ac:dyDescent="0.25">
      <c r="A138" s="1009">
        <v>17</v>
      </c>
      <c r="B138" s="934" t="s">
        <v>753</v>
      </c>
      <c r="C138" s="950" t="s">
        <v>754</v>
      </c>
      <c r="D138" s="12" t="s">
        <v>29</v>
      </c>
      <c r="E138" s="1014">
        <v>21</v>
      </c>
      <c r="F138" s="1014">
        <v>55</v>
      </c>
      <c r="G138" s="1014">
        <v>144</v>
      </c>
      <c r="H138" s="1012"/>
      <c r="I138" s="1012"/>
      <c r="J138" s="1012"/>
      <c r="K138" s="1012"/>
      <c r="L138" s="1012"/>
      <c r="M138" s="1012"/>
      <c r="N138" s="1012"/>
      <c r="O138" s="947"/>
      <c r="P138" s="1012">
        <v>20</v>
      </c>
      <c r="Q138" s="1012"/>
      <c r="R138" s="1012"/>
      <c r="S138" s="947">
        <f>SUM(P138:R138)</f>
        <v>20</v>
      </c>
      <c r="T138" s="1012">
        <v>1380</v>
      </c>
      <c r="U138" s="1012"/>
      <c r="V138" s="1012"/>
      <c r="W138" s="947">
        <f>SUM(T138:V138)</f>
        <v>1380</v>
      </c>
      <c r="X138" s="947"/>
      <c r="Y138" s="947"/>
      <c r="Z138" s="947"/>
      <c r="AA138" s="947"/>
      <c r="AB138" s="947"/>
      <c r="AC138" s="947"/>
      <c r="AD138" s="947"/>
      <c r="AE138" s="947"/>
      <c r="AF138" s="947"/>
      <c r="AG138" s="947"/>
      <c r="AH138" s="947"/>
      <c r="AI138" s="947"/>
      <c r="AJ138" s="935">
        <f t="shared" si="23"/>
        <v>1400</v>
      </c>
      <c r="AK138" s="935"/>
      <c r="AL138" s="935"/>
      <c r="AM138" s="935">
        <f t="shared" si="24"/>
        <v>1400</v>
      </c>
      <c r="AN138" s="1013">
        <f t="shared" si="20"/>
        <v>0.11958333333333333</v>
      </c>
      <c r="AO138" s="1013">
        <f t="shared" si="21"/>
        <v>9.8000000000000018E-2</v>
      </c>
      <c r="AP138" s="1014" t="s">
        <v>103</v>
      </c>
      <c r="AQ138" s="950"/>
      <c r="AR138" s="950"/>
      <c r="AS138" s="1012"/>
      <c r="AT138" s="1012">
        <v>41</v>
      </c>
      <c r="AU138" s="1012">
        <v>480</v>
      </c>
      <c r="AV138" s="942">
        <v>7.0000000000000007E-2</v>
      </c>
      <c r="AW138" s="942"/>
    </row>
    <row r="139" spans="1:49" s="940" customFormat="1" ht="15" customHeight="1" x14ac:dyDescent="0.25">
      <c r="A139" s="1009">
        <v>18</v>
      </c>
      <c r="B139" s="934" t="s">
        <v>753</v>
      </c>
      <c r="C139" s="950" t="s">
        <v>754</v>
      </c>
      <c r="D139" s="12" t="s">
        <v>29</v>
      </c>
      <c r="E139" s="11">
        <v>22</v>
      </c>
      <c r="F139" s="11">
        <v>55</v>
      </c>
      <c r="G139" s="11">
        <v>144</v>
      </c>
      <c r="H139" s="951"/>
      <c r="I139" s="951"/>
      <c r="J139" s="951"/>
      <c r="K139" s="951"/>
      <c r="L139" s="1012"/>
      <c r="M139" s="1012"/>
      <c r="N139" s="1012"/>
      <c r="O139" s="947"/>
      <c r="P139" s="951">
        <v>20</v>
      </c>
      <c r="Q139" s="1012"/>
      <c r="R139" s="1012"/>
      <c r="S139" s="947">
        <f>SUM(P139:R139)</f>
        <v>20</v>
      </c>
      <c r="T139" s="1012"/>
      <c r="U139" s="1012"/>
      <c r="V139" s="1012"/>
      <c r="W139" s="947"/>
      <c r="X139" s="947"/>
      <c r="Y139" s="947"/>
      <c r="Z139" s="947"/>
      <c r="AA139" s="947"/>
      <c r="AB139" s="947"/>
      <c r="AC139" s="947"/>
      <c r="AD139" s="947"/>
      <c r="AE139" s="947"/>
      <c r="AF139" s="947"/>
      <c r="AG139" s="947"/>
      <c r="AH139" s="947"/>
      <c r="AI139" s="947"/>
      <c r="AJ139" s="935">
        <f t="shared" si="23"/>
        <v>20</v>
      </c>
      <c r="AK139" s="935"/>
      <c r="AL139" s="935"/>
      <c r="AM139" s="935">
        <f t="shared" si="24"/>
        <v>20</v>
      </c>
      <c r="AN139" s="1013">
        <f t="shared" si="20"/>
        <v>1.7083333333333332E-3</v>
      </c>
      <c r="AO139" s="1013">
        <f t="shared" si="21"/>
        <v>1.4000000000000002E-3</v>
      </c>
      <c r="AP139" s="1014" t="s">
        <v>103</v>
      </c>
      <c r="AQ139" s="950"/>
      <c r="AR139" s="950"/>
      <c r="AS139" s="1012"/>
      <c r="AT139" s="1012">
        <v>41</v>
      </c>
      <c r="AU139" s="1012">
        <v>480</v>
      </c>
      <c r="AV139" s="942">
        <v>7.0000000000000007E-2</v>
      </c>
      <c r="AW139" s="942"/>
    </row>
    <row r="140" spans="1:49" s="940" customFormat="1" ht="15" customHeight="1" x14ac:dyDescent="0.25">
      <c r="A140" s="1009">
        <v>19</v>
      </c>
      <c r="B140" s="934" t="s">
        <v>753</v>
      </c>
      <c r="C140" s="950" t="s">
        <v>754</v>
      </c>
      <c r="D140" s="12" t="s">
        <v>29</v>
      </c>
      <c r="E140" s="1014">
        <v>26</v>
      </c>
      <c r="F140" s="1014">
        <v>55</v>
      </c>
      <c r="G140" s="1014">
        <v>144</v>
      </c>
      <c r="H140" s="1012"/>
      <c r="I140" s="1012"/>
      <c r="J140" s="1012"/>
      <c r="K140" s="1012"/>
      <c r="L140" s="1012"/>
      <c r="M140" s="1012"/>
      <c r="N140" s="1012"/>
      <c r="O140" s="947"/>
      <c r="P140" s="1012">
        <v>520</v>
      </c>
      <c r="Q140" s="1012"/>
      <c r="R140" s="1012"/>
      <c r="S140" s="947">
        <f>SUM(P140:R140)</f>
        <v>520</v>
      </c>
      <c r="T140" s="1012">
        <v>1720</v>
      </c>
      <c r="U140" s="1012"/>
      <c r="V140" s="1012"/>
      <c r="W140" s="947">
        <f>SUM(T140:V140)</f>
        <v>1720</v>
      </c>
      <c r="X140" s="947"/>
      <c r="Y140" s="947"/>
      <c r="Z140" s="947"/>
      <c r="AA140" s="947"/>
      <c r="AB140" s="947"/>
      <c r="AC140" s="947"/>
      <c r="AD140" s="947"/>
      <c r="AE140" s="947"/>
      <c r="AF140" s="947"/>
      <c r="AG140" s="947"/>
      <c r="AH140" s="947"/>
      <c r="AI140" s="947"/>
      <c r="AJ140" s="935">
        <f t="shared" si="23"/>
        <v>2240</v>
      </c>
      <c r="AK140" s="935"/>
      <c r="AL140" s="935"/>
      <c r="AM140" s="935">
        <f t="shared" si="24"/>
        <v>2240</v>
      </c>
      <c r="AN140" s="1013">
        <f t="shared" si="20"/>
        <v>0.19133333333333333</v>
      </c>
      <c r="AO140" s="1013">
        <f t="shared" si="21"/>
        <v>0.15680000000000002</v>
      </c>
      <c r="AP140" s="1014" t="s">
        <v>103</v>
      </c>
      <c r="AQ140" s="950"/>
      <c r="AR140" s="950"/>
      <c r="AS140" s="1012"/>
      <c r="AT140" s="1012">
        <v>41</v>
      </c>
      <c r="AU140" s="1012">
        <v>480</v>
      </c>
      <c r="AV140" s="942">
        <v>7.0000000000000007E-2</v>
      </c>
      <c r="AW140" s="942"/>
    </row>
    <row r="141" spans="1:49" s="940" customFormat="1" ht="15" customHeight="1" x14ac:dyDescent="0.25">
      <c r="A141" s="1009">
        <v>21</v>
      </c>
      <c r="B141" s="934" t="s">
        <v>753</v>
      </c>
      <c r="C141" s="950" t="s">
        <v>754</v>
      </c>
      <c r="D141" s="12" t="s">
        <v>29</v>
      </c>
      <c r="E141" s="11">
        <v>35</v>
      </c>
      <c r="F141" s="11">
        <v>55</v>
      </c>
      <c r="G141" s="11">
        <v>144</v>
      </c>
      <c r="H141" s="951"/>
      <c r="I141" s="951"/>
      <c r="J141" s="951"/>
      <c r="K141" s="951"/>
      <c r="L141" s="1012"/>
      <c r="M141" s="1012"/>
      <c r="N141" s="1012"/>
      <c r="O141" s="947"/>
      <c r="P141" s="951">
        <v>20</v>
      </c>
      <c r="Q141" s="1012"/>
      <c r="R141" s="1012"/>
      <c r="S141" s="947">
        <f>SUM(P141:R141)</f>
        <v>20</v>
      </c>
      <c r="T141" s="1012"/>
      <c r="U141" s="1012"/>
      <c r="V141" s="1012"/>
      <c r="W141" s="947"/>
      <c r="X141" s="947"/>
      <c r="Y141" s="947"/>
      <c r="Z141" s="947"/>
      <c r="AA141" s="947"/>
      <c r="AB141" s="947"/>
      <c r="AC141" s="947"/>
      <c r="AD141" s="947"/>
      <c r="AE141" s="947"/>
      <c r="AF141" s="947"/>
      <c r="AG141" s="947"/>
      <c r="AH141" s="947"/>
      <c r="AI141" s="947"/>
      <c r="AJ141" s="935">
        <f t="shared" si="23"/>
        <v>20</v>
      </c>
      <c r="AK141" s="935"/>
      <c r="AL141" s="935"/>
      <c r="AM141" s="935">
        <f t="shared" si="24"/>
        <v>20</v>
      </c>
      <c r="AN141" s="1013">
        <f t="shared" si="20"/>
        <v>1.7083333333333332E-3</v>
      </c>
      <c r="AO141" s="1013">
        <f t="shared" si="21"/>
        <v>1.4000000000000002E-3</v>
      </c>
      <c r="AP141" s="1014" t="s">
        <v>103</v>
      </c>
      <c r="AQ141" s="950"/>
      <c r="AR141" s="950"/>
      <c r="AS141" s="1012"/>
      <c r="AT141" s="1012">
        <v>41</v>
      </c>
      <c r="AU141" s="1012">
        <v>480</v>
      </c>
      <c r="AV141" s="942">
        <v>7.0000000000000007E-2</v>
      </c>
      <c r="AW141" s="942"/>
    </row>
    <row r="142" spans="1:49" s="940" customFormat="1" ht="15" customHeight="1" x14ac:dyDescent="0.25">
      <c r="A142" s="1009">
        <v>22</v>
      </c>
      <c r="B142" s="934" t="s">
        <v>753</v>
      </c>
      <c r="C142" s="950" t="s">
        <v>754</v>
      </c>
      <c r="D142" s="12" t="s">
        <v>29</v>
      </c>
      <c r="E142" s="1014">
        <v>46</v>
      </c>
      <c r="F142" s="1014">
        <v>55</v>
      </c>
      <c r="G142" s="1014">
        <v>144</v>
      </c>
      <c r="H142" s="1012"/>
      <c r="I142" s="1012"/>
      <c r="J142" s="1012"/>
      <c r="K142" s="1012"/>
      <c r="L142" s="1012"/>
      <c r="M142" s="1012"/>
      <c r="N142" s="1012"/>
      <c r="O142" s="947"/>
      <c r="P142" s="1012"/>
      <c r="Q142" s="1012"/>
      <c r="R142" s="1012"/>
      <c r="S142" s="947"/>
      <c r="T142" s="1012">
        <v>480</v>
      </c>
      <c r="U142" s="1012"/>
      <c r="V142" s="1012"/>
      <c r="W142" s="947">
        <f>SUM(T142:V142)</f>
        <v>480</v>
      </c>
      <c r="X142" s="947"/>
      <c r="Y142" s="947"/>
      <c r="Z142" s="947"/>
      <c r="AA142" s="947"/>
      <c r="AB142" s="947"/>
      <c r="AC142" s="947"/>
      <c r="AD142" s="947"/>
      <c r="AE142" s="947"/>
      <c r="AF142" s="947"/>
      <c r="AG142" s="947"/>
      <c r="AH142" s="947"/>
      <c r="AI142" s="947"/>
      <c r="AJ142" s="935">
        <f t="shared" si="23"/>
        <v>480</v>
      </c>
      <c r="AK142" s="935"/>
      <c r="AL142" s="935"/>
      <c r="AM142" s="935">
        <f t="shared" si="24"/>
        <v>480</v>
      </c>
      <c r="AN142" s="1013">
        <f t="shared" si="20"/>
        <v>4.1000000000000002E-2</v>
      </c>
      <c r="AO142" s="1013">
        <f t="shared" si="21"/>
        <v>3.3600000000000005E-2</v>
      </c>
      <c r="AP142" s="1014" t="s">
        <v>103</v>
      </c>
      <c r="AQ142" s="950"/>
      <c r="AR142" s="950"/>
      <c r="AS142" s="1012"/>
      <c r="AT142" s="1012">
        <v>41</v>
      </c>
      <c r="AU142" s="1012">
        <v>480</v>
      </c>
      <c r="AV142" s="942">
        <v>7.0000000000000007E-2</v>
      </c>
      <c r="AW142" s="942"/>
    </row>
    <row r="143" spans="1:49" s="940" customFormat="1" ht="15" customHeight="1" x14ac:dyDescent="0.25">
      <c r="A143" s="1009">
        <v>24</v>
      </c>
      <c r="B143" s="934" t="s">
        <v>753</v>
      </c>
      <c r="C143" s="950" t="s">
        <v>754</v>
      </c>
      <c r="D143" s="12" t="s">
        <v>29</v>
      </c>
      <c r="E143" s="1014">
        <v>2</v>
      </c>
      <c r="F143" s="1014">
        <v>58</v>
      </c>
      <c r="G143" s="1014">
        <v>144</v>
      </c>
      <c r="H143" s="1012"/>
      <c r="I143" s="1012"/>
      <c r="J143" s="1012"/>
      <c r="K143" s="1012"/>
      <c r="L143" s="1012"/>
      <c r="M143" s="1012"/>
      <c r="N143" s="1012"/>
      <c r="O143" s="947"/>
      <c r="P143" s="1012">
        <v>480</v>
      </c>
      <c r="Q143" s="1012"/>
      <c r="R143" s="1012"/>
      <c r="S143" s="947">
        <f>SUM(P143:R143)</f>
        <v>480</v>
      </c>
      <c r="T143" s="1012">
        <v>480</v>
      </c>
      <c r="U143" s="1012"/>
      <c r="V143" s="1012"/>
      <c r="W143" s="947">
        <f>SUM(T143:V143)</f>
        <v>480</v>
      </c>
      <c r="X143" s="947"/>
      <c r="Y143" s="947"/>
      <c r="Z143" s="947"/>
      <c r="AA143" s="947"/>
      <c r="AB143" s="947"/>
      <c r="AC143" s="947"/>
      <c r="AD143" s="947"/>
      <c r="AE143" s="947"/>
      <c r="AF143" s="947"/>
      <c r="AG143" s="947"/>
      <c r="AH143" s="947"/>
      <c r="AI143" s="947"/>
      <c r="AJ143" s="935">
        <f t="shared" si="23"/>
        <v>960</v>
      </c>
      <c r="AK143" s="935"/>
      <c r="AL143" s="935"/>
      <c r="AM143" s="935">
        <f t="shared" si="24"/>
        <v>960</v>
      </c>
      <c r="AN143" s="1013">
        <f t="shared" si="20"/>
        <v>8.2000000000000003E-2</v>
      </c>
      <c r="AO143" s="1013">
        <f t="shared" si="21"/>
        <v>6.720000000000001E-2</v>
      </c>
      <c r="AP143" s="1014" t="s">
        <v>103</v>
      </c>
      <c r="AQ143" s="950"/>
      <c r="AR143" s="950"/>
      <c r="AS143" s="1012"/>
      <c r="AT143" s="1012">
        <v>41</v>
      </c>
      <c r="AU143" s="1012">
        <v>480</v>
      </c>
      <c r="AV143" s="942">
        <v>7.0000000000000007E-2</v>
      </c>
      <c r="AW143" s="942"/>
    </row>
    <row r="144" spans="1:49" s="940" customFormat="1" ht="15" customHeight="1" x14ac:dyDescent="0.25">
      <c r="A144" s="1009">
        <v>25</v>
      </c>
      <c r="B144" s="934" t="s">
        <v>753</v>
      </c>
      <c r="C144" s="950" t="s">
        <v>754</v>
      </c>
      <c r="D144" s="12" t="s">
        <v>29</v>
      </c>
      <c r="E144" s="11">
        <v>1</v>
      </c>
      <c r="F144" s="11">
        <v>59</v>
      </c>
      <c r="G144" s="11">
        <v>144</v>
      </c>
      <c r="H144" s="951"/>
      <c r="I144" s="951"/>
      <c r="J144" s="951"/>
      <c r="K144" s="951"/>
      <c r="L144" s="1012"/>
      <c r="M144" s="1012"/>
      <c r="N144" s="1012"/>
      <c r="O144" s="947"/>
      <c r="P144" s="951">
        <v>933</v>
      </c>
      <c r="Q144" s="1012"/>
      <c r="R144" s="1012"/>
      <c r="S144" s="947">
        <f>SUM(P144:R144)</f>
        <v>933</v>
      </c>
      <c r="T144" s="1012"/>
      <c r="U144" s="1012"/>
      <c r="V144" s="1012"/>
      <c r="W144" s="947"/>
      <c r="X144" s="947"/>
      <c r="Y144" s="947"/>
      <c r="Z144" s="947"/>
      <c r="AA144" s="947"/>
      <c r="AB144" s="947"/>
      <c r="AC144" s="947"/>
      <c r="AD144" s="947"/>
      <c r="AE144" s="947"/>
      <c r="AF144" s="947"/>
      <c r="AG144" s="947"/>
      <c r="AH144" s="947"/>
      <c r="AI144" s="947"/>
      <c r="AJ144" s="935">
        <f t="shared" si="23"/>
        <v>933</v>
      </c>
      <c r="AK144" s="935"/>
      <c r="AL144" s="935"/>
      <c r="AM144" s="935">
        <f t="shared" si="24"/>
        <v>933</v>
      </c>
      <c r="AN144" s="1013">
        <f t="shared" si="20"/>
        <v>7.9693749999999994E-2</v>
      </c>
      <c r="AO144" s="1013">
        <f t="shared" si="21"/>
        <v>6.5310000000000007E-2</v>
      </c>
      <c r="AP144" s="1014" t="s">
        <v>103</v>
      </c>
      <c r="AQ144" s="950"/>
      <c r="AR144" s="950"/>
      <c r="AS144" s="1012"/>
      <c r="AT144" s="1012">
        <v>41</v>
      </c>
      <c r="AU144" s="1012">
        <v>480</v>
      </c>
      <c r="AV144" s="942">
        <v>7.0000000000000007E-2</v>
      </c>
      <c r="AW144" s="942"/>
    </row>
    <row r="145" spans="1:49" s="940" customFormat="1" ht="15" customHeight="1" x14ac:dyDescent="0.25">
      <c r="A145" s="1009">
        <v>26</v>
      </c>
      <c r="B145" s="934" t="s">
        <v>753</v>
      </c>
      <c r="C145" s="950" t="s">
        <v>754</v>
      </c>
      <c r="D145" s="12" t="s">
        <v>29</v>
      </c>
      <c r="E145" s="1014">
        <v>29</v>
      </c>
      <c r="F145" s="1014">
        <v>60</v>
      </c>
      <c r="G145" s="1014">
        <v>144</v>
      </c>
      <c r="H145" s="1012"/>
      <c r="I145" s="1012"/>
      <c r="J145" s="1012"/>
      <c r="K145" s="1012"/>
      <c r="L145" s="1012"/>
      <c r="M145" s="1012"/>
      <c r="N145" s="1012"/>
      <c r="O145" s="947"/>
      <c r="P145" s="1012"/>
      <c r="Q145" s="1012"/>
      <c r="R145" s="1012"/>
      <c r="S145" s="947"/>
      <c r="T145" s="1012">
        <v>80</v>
      </c>
      <c r="U145" s="1012"/>
      <c r="V145" s="1012"/>
      <c r="W145" s="947">
        <f>SUM(T145:V145)</f>
        <v>80</v>
      </c>
      <c r="X145" s="947"/>
      <c r="Y145" s="947"/>
      <c r="Z145" s="947"/>
      <c r="AA145" s="947"/>
      <c r="AB145" s="947"/>
      <c r="AC145" s="947"/>
      <c r="AD145" s="947"/>
      <c r="AE145" s="947"/>
      <c r="AF145" s="947"/>
      <c r="AG145" s="947"/>
      <c r="AH145" s="947"/>
      <c r="AI145" s="947"/>
      <c r="AJ145" s="935">
        <f t="shared" si="23"/>
        <v>80</v>
      </c>
      <c r="AK145" s="935"/>
      <c r="AL145" s="935"/>
      <c r="AM145" s="935">
        <f t="shared" si="24"/>
        <v>80</v>
      </c>
      <c r="AN145" s="1013">
        <f t="shared" si="20"/>
        <v>6.8333333333333328E-3</v>
      </c>
      <c r="AO145" s="1013">
        <f t="shared" si="21"/>
        <v>5.6000000000000008E-3</v>
      </c>
      <c r="AP145" s="1014" t="s">
        <v>103</v>
      </c>
      <c r="AQ145" s="950"/>
      <c r="AR145" s="950"/>
      <c r="AS145" s="1012"/>
      <c r="AT145" s="1012">
        <v>41</v>
      </c>
      <c r="AU145" s="1012">
        <v>480</v>
      </c>
      <c r="AV145" s="942">
        <v>7.0000000000000007E-2</v>
      </c>
      <c r="AW145" s="942"/>
    </row>
    <row r="146" spans="1:49" s="940" customFormat="1" ht="15" customHeight="1" x14ac:dyDescent="0.25">
      <c r="A146" s="1009">
        <v>27</v>
      </c>
      <c r="B146" s="934" t="s">
        <v>753</v>
      </c>
      <c r="C146" s="950" t="s">
        <v>754</v>
      </c>
      <c r="D146" s="12" t="s">
        <v>29</v>
      </c>
      <c r="E146" s="11">
        <v>29</v>
      </c>
      <c r="F146" s="11" t="s">
        <v>513</v>
      </c>
      <c r="G146" s="11">
        <v>144</v>
      </c>
      <c r="H146" s="951"/>
      <c r="I146" s="951"/>
      <c r="J146" s="951"/>
      <c r="K146" s="951"/>
      <c r="L146" s="1012"/>
      <c r="M146" s="1012"/>
      <c r="N146" s="1012"/>
      <c r="O146" s="947"/>
      <c r="P146" s="951">
        <v>140</v>
      </c>
      <c r="Q146" s="1012"/>
      <c r="R146" s="1012"/>
      <c r="S146" s="947">
        <f>SUM(P146:R146)</f>
        <v>140</v>
      </c>
      <c r="T146" s="1012"/>
      <c r="U146" s="1012"/>
      <c r="V146" s="1012"/>
      <c r="W146" s="947"/>
      <c r="X146" s="947"/>
      <c r="Y146" s="947"/>
      <c r="Z146" s="947"/>
      <c r="AA146" s="947"/>
      <c r="AB146" s="947"/>
      <c r="AC146" s="947"/>
      <c r="AD146" s="947"/>
      <c r="AE146" s="947"/>
      <c r="AF146" s="947"/>
      <c r="AG146" s="947"/>
      <c r="AH146" s="947"/>
      <c r="AI146" s="947"/>
      <c r="AJ146" s="935">
        <f t="shared" si="23"/>
        <v>140</v>
      </c>
      <c r="AK146" s="935"/>
      <c r="AL146" s="935"/>
      <c r="AM146" s="935">
        <f t="shared" si="24"/>
        <v>140</v>
      </c>
      <c r="AN146" s="1013">
        <f t="shared" si="20"/>
        <v>1.1958333333333333E-2</v>
      </c>
      <c r="AO146" s="1013">
        <f t="shared" si="21"/>
        <v>9.8000000000000014E-3</v>
      </c>
      <c r="AP146" s="1014" t="s">
        <v>103</v>
      </c>
      <c r="AQ146" s="950"/>
      <c r="AR146" s="950"/>
      <c r="AS146" s="1012"/>
      <c r="AT146" s="1012">
        <v>41</v>
      </c>
      <c r="AU146" s="1012">
        <v>480</v>
      </c>
      <c r="AV146" s="942">
        <v>7.0000000000000007E-2</v>
      </c>
      <c r="AW146" s="942"/>
    </row>
    <row r="147" spans="1:49" s="1045" customFormat="1" ht="15" customHeight="1" x14ac:dyDescent="0.25">
      <c r="A147" s="1036"/>
      <c r="B147" s="1037"/>
      <c r="C147" s="953" t="s">
        <v>27</v>
      </c>
      <c r="D147" s="1038"/>
      <c r="E147" s="1039"/>
      <c r="F147" s="1039"/>
      <c r="G147" s="1039"/>
      <c r="H147" s="1040"/>
      <c r="I147" s="1040"/>
      <c r="J147" s="1040"/>
      <c r="K147" s="1040"/>
      <c r="L147" s="1040"/>
      <c r="M147" s="1040"/>
      <c r="N147" s="1040"/>
      <c r="O147" s="1040"/>
      <c r="P147" s="1040">
        <f t="shared" ref="P147:W147" si="25">SUM(P122:P146)</f>
        <v>5293</v>
      </c>
      <c r="Q147" s="1040"/>
      <c r="R147" s="1040"/>
      <c r="S147" s="1040">
        <f t="shared" si="25"/>
        <v>5293</v>
      </c>
      <c r="T147" s="1040">
        <f t="shared" si="25"/>
        <v>9082</v>
      </c>
      <c r="U147" s="1040"/>
      <c r="V147" s="1040"/>
      <c r="W147" s="1040">
        <f t="shared" si="25"/>
        <v>9082</v>
      </c>
      <c r="X147" s="1040"/>
      <c r="Y147" s="1040"/>
      <c r="Z147" s="1040"/>
      <c r="AA147" s="1040"/>
      <c r="AB147" s="1040"/>
      <c r="AC147" s="1040"/>
      <c r="AD147" s="1040"/>
      <c r="AE147" s="1040"/>
      <c r="AF147" s="1040"/>
      <c r="AG147" s="1040"/>
      <c r="AH147" s="1040"/>
      <c r="AI147" s="1040"/>
      <c r="AJ147" s="936">
        <f>H147+L147+P147+T147+AF147</f>
        <v>14375</v>
      </c>
      <c r="AK147" s="936"/>
      <c r="AL147" s="936"/>
      <c r="AM147" s="936">
        <f t="shared" si="24"/>
        <v>14375</v>
      </c>
      <c r="AN147" s="1041">
        <f>SUM(AN122:AN146)</f>
        <v>1.227864583333333</v>
      </c>
      <c r="AO147" s="1041">
        <f>SUM(AO122:AO146)</f>
        <v>1.0062499999999999</v>
      </c>
      <c r="AP147" s="1042"/>
      <c r="AQ147" s="1042"/>
      <c r="AR147" s="1043"/>
      <c r="AS147" s="1040"/>
      <c r="AT147" s="1044"/>
      <c r="AU147" s="1040"/>
      <c r="AV147" s="954"/>
      <c r="AW147" s="954"/>
    </row>
    <row r="148" spans="1:49" s="940" customFormat="1" ht="15" customHeight="1" x14ac:dyDescent="0.25">
      <c r="A148" s="1009">
        <v>1</v>
      </c>
      <c r="B148" s="934" t="s">
        <v>714</v>
      </c>
      <c r="C148" s="950" t="s">
        <v>755</v>
      </c>
      <c r="D148" s="12" t="s">
        <v>29</v>
      </c>
      <c r="E148" s="1011">
        <v>0</v>
      </c>
      <c r="F148" s="1011">
        <v>0</v>
      </c>
      <c r="G148" s="1011">
        <v>0</v>
      </c>
      <c r="H148" s="1012"/>
      <c r="I148" s="1012"/>
      <c r="J148" s="1012"/>
      <c r="K148" s="1012"/>
      <c r="L148" s="951"/>
      <c r="M148" s="951"/>
      <c r="N148" s="951"/>
      <c r="O148" s="947"/>
      <c r="P148" s="951"/>
      <c r="Q148" s="951"/>
      <c r="R148" s="951"/>
      <c r="S148" s="947"/>
      <c r="T148" s="951">
        <v>1988</v>
      </c>
      <c r="U148" s="951"/>
      <c r="V148" s="951"/>
      <c r="W148" s="947">
        <f>SUM(T148:V148)</f>
        <v>1988</v>
      </c>
      <c r="X148" s="947"/>
      <c r="Y148" s="947"/>
      <c r="Z148" s="947"/>
      <c r="AA148" s="947"/>
      <c r="AB148" s="947"/>
      <c r="AC148" s="947"/>
      <c r="AD148" s="947"/>
      <c r="AE148" s="947"/>
      <c r="AF148" s="947"/>
      <c r="AG148" s="947"/>
      <c r="AH148" s="947"/>
      <c r="AI148" s="947"/>
      <c r="AJ148" s="935">
        <f t="shared" si="23"/>
        <v>1988</v>
      </c>
      <c r="AK148" s="935"/>
      <c r="AL148" s="935"/>
      <c r="AM148" s="935">
        <f t="shared" si="24"/>
        <v>1988</v>
      </c>
      <c r="AN148" s="1013">
        <f t="shared" ref="AN148:AN161" si="26">(AM148*AT148/1000)/AU148</f>
        <v>272.35599999999999</v>
      </c>
      <c r="AO148" s="1013">
        <f t="shared" ref="AO148:AO161" si="27">AM148*AV148/1000</f>
        <v>225.63800000000001</v>
      </c>
      <c r="AP148" s="1014"/>
      <c r="AQ148" s="950" t="s">
        <v>756</v>
      </c>
      <c r="AR148" s="950"/>
      <c r="AS148" s="1012">
        <v>1988</v>
      </c>
      <c r="AT148" s="1012">
        <v>137</v>
      </c>
      <c r="AU148" s="1012">
        <v>1</v>
      </c>
      <c r="AV148" s="942">
        <v>113.5</v>
      </c>
      <c r="AW148" s="942"/>
    </row>
    <row r="149" spans="1:49" s="940" customFormat="1" ht="15" customHeight="1" x14ac:dyDescent="0.25">
      <c r="A149" s="1009">
        <v>2</v>
      </c>
      <c r="B149" s="934" t="s">
        <v>714</v>
      </c>
      <c r="C149" s="950" t="s">
        <v>715</v>
      </c>
      <c r="D149" s="12" t="s">
        <v>29</v>
      </c>
      <c r="E149" s="1021">
        <v>7</v>
      </c>
      <c r="F149" s="1011">
        <v>66</v>
      </c>
      <c r="G149" s="1011">
        <v>0</v>
      </c>
      <c r="H149" s="1012"/>
      <c r="I149" s="1012"/>
      <c r="J149" s="1012"/>
      <c r="K149" s="1012"/>
      <c r="L149" s="951"/>
      <c r="M149" s="951"/>
      <c r="N149" s="951"/>
      <c r="O149" s="947"/>
      <c r="P149" s="951"/>
      <c r="Q149" s="951"/>
      <c r="R149" s="951"/>
      <c r="S149" s="947"/>
      <c r="T149" s="951">
        <v>140</v>
      </c>
      <c r="U149" s="951"/>
      <c r="V149" s="951">
        <v>96</v>
      </c>
      <c r="W149" s="947">
        <f>SUM(T149:V149)</f>
        <v>236</v>
      </c>
      <c r="X149" s="947"/>
      <c r="Y149" s="947"/>
      <c r="Z149" s="947"/>
      <c r="AA149" s="947"/>
      <c r="AB149" s="947"/>
      <c r="AC149" s="947"/>
      <c r="AD149" s="947"/>
      <c r="AE149" s="947"/>
      <c r="AF149" s="947"/>
      <c r="AG149" s="947"/>
      <c r="AH149" s="947"/>
      <c r="AI149" s="947"/>
      <c r="AJ149" s="935">
        <f t="shared" si="23"/>
        <v>140</v>
      </c>
      <c r="AK149" s="935"/>
      <c r="AL149" s="935">
        <f>J149+N149+R149+V149+AH149</f>
        <v>96</v>
      </c>
      <c r="AM149" s="935">
        <f t="shared" si="24"/>
        <v>236</v>
      </c>
      <c r="AN149" s="1013">
        <f t="shared" si="26"/>
        <v>32.332000000000001</v>
      </c>
      <c r="AO149" s="1013">
        <f t="shared" si="27"/>
        <v>26.786000000000001</v>
      </c>
      <c r="AP149" s="1014"/>
      <c r="AQ149" s="950" t="s">
        <v>756</v>
      </c>
      <c r="AR149" s="950"/>
      <c r="AS149" s="1012">
        <v>236</v>
      </c>
      <c r="AT149" s="1012">
        <v>137</v>
      </c>
      <c r="AU149" s="1012">
        <v>1</v>
      </c>
      <c r="AV149" s="942">
        <v>113.5</v>
      </c>
      <c r="AW149" s="942"/>
    </row>
    <row r="150" spans="1:49" s="940" customFormat="1" ht="15" customHeight="1" x14ac:dyDescent="0.25">
      <c r="A150" s="1009">
        <v>3</v>
      </c>
      <c r="B150" s="934" t="s">
        <v>714</v>
      </c>
      <c r="C150" s="950" t="s">
        <v>715</v>
      </c>
      <c r="D150" s="12" t="s">
        <v>29</v>
      </c>
      <c r="E150" s="1011">
        <v>25</v>
      </c>
      <c r="F150" s="1011">
        <v>71</v>
      </c>
      <c r="G150" s="1011" t="s">
        <v>757</v>
      </c>
      <c r="H150" s="1012"/>
      <c r="I150" s="1012"/>
      <c r="J150" s="1012"/>
      <c r="K150" s="1012"/>
      <c r="L150" s="951"/>
      <c r="M150" s="951"/>
      <c r="N150" s="951"/>
      <c r="O150" s="947"/>
      <c r="P150" s="951">
        <v>127</v>
      </c>
      <c r="Q150" s="951"/>
      <c r="R150" s="951"/>
      <c r="S150" s="947">
        <f t="shared" ref="S150:S156" si="28">SUM(P150:R150)</f>
        <v>127</v>
      </c>
      <c r="T150" s="951"/>
      <c r="U150" s="951"/>
      <c r="V150" s="951"/>
      <c r="W150" s="947"/>
      <c r="X150" s="947"/>
      <c r="Y150" s="947"/>
      <c r="Z150" s="947"/>
      <c r="AA150" s="947"/>
      <c r="AB150" s="947"/>
      <c r="AC150" s="947"/>
      <c r="AD150" s="947"/>
      <c r="AE150" s="947"/>
      <c r="AF150" s="947"/>
      <c r="AG150" s="947"/>
      <c r="AH150" s="947"/>
      <c r="AI150" s="947"/>
      <c r="AJ150" s="935">
        <f t="shared" si="23"/>
        <v>127</v>
      </c>
      <c r="AK150" s="935"/>
      <c r="AL150" s="935"/>
      <c r="AM150" s="935">
        <f t="shared" si="24"/>
        <v>127</v>
      </c>
      <c r="AN150" s="1013">
        <f t="shared" si="26"/>
        <v>17.399000000000001</v>
      </c>
      <c r="AO150" s="1013">
        <f t="shared" si="27"/>
        <v>14.4145</v>
      </c>
      <c r="AP150" s="1014"/>
      <c r="AQ150" s="950" t="s">
        <v>756</v>
      </c>
      <c r="AR150" s="950"/>
      <c r="AS150" s="1012"/>
      <c r="AT150" s="1012">
        <v>137</v>
      </c>
      <c r="AU150" s="1012">
        <v>1</v>
      </c>
      <c r="AV150" s="942">
        <v>113.5</v>
      </c>
      <c r="AW150" s="942"/>
    </row>
    <row r="151" spans="1:49" s="940" customFormat="1" ht="15" customHeight="1" x14ac:dyDescent="0.25">
      <c r="A151" s="1009">
        <v>4</v>
      </c>
      <c r="B151" s="934" t="s">
        <v>714</v>
      </c>
      <c r="C151" s="950" t="s">
        <v>715</v>
      </c>
      <c r="D151" s="12" t="s">
        <v>29</v>
      </c>
      <c r="E151" s="1011">
        <v>43</v>
      </c>
      <c r="F151" s="1011">
        <v>75</v>
      </c>
      <c r="G151" s="1011">
        <v>15</v>
      </c>
      <c r="H151" s="1012"/>
      <c r="I151" s="1012"/>
      <c r="J151" s="1012"/>
      <c r="K151" s="1012"/>
      <c r="L151" s="951"/>
      <c r="M151" s="951"/>
      <c r="N151" s="951"/>
      <c r="O151" s="947"/>
      <c r="P151" s="951">
        <v>12</v>
      </c>
      <c r="Q151" s="951"/>
      <c r="R151" s="951"/>
      <c r="S151" s="947">
        <f t="shared" si="28"/>
        <v>12</v>
      </c>
      <c r="T151" s="951"/>
      <c r="U151" s="951"/>
      <c r="V151" s="951"/>
      <c r="W151" s="947"/>
      <c r="X151" s="947"/>
      <c r="Y151" s="947"/>
      <c r="Z151" s="947"/>
      <c r="AA151" s="947"/>
      <c r="AB151" s="947"/>
      <c r="AC151" s="947"/>
      <c r="AD151" s="947"/>
      <c r="AE151" s="947"/>
      <c r="AF151" s="947"/>
      <c r="AG151" s="947"/>
      <c r="AH151" s="947"/>
      <c r="AI151" s="947"/>
      <c r="AJ151" s="935">
        <f t="shared" si="23"/>
        <v>12</v>
      </c>
      <c r="AK151" s="935"/>
      <c r="AL151" s="935"/>
      <c r="AM151" s="935">
        <f t="shared" si="24"/>
        <v>12</v>
      </c>
      <c r="AN151" s="1013">
        <f t="shared" si="26"/>
        <v>1.6439999999999999</v>
      </c>
      <c r="AO151" s="1013">
        <f t="shared" si="27"/>
        <v>1.3620000000000001</v>
      </c>
      <c r="AP151" s="1014"/>
      <c r="AQ151" s="950" t="s">
        <v>756</v>
      </c>
      <c r="AR151" s="950"/>
      <c r="AS151" s="1012"/>
      <c r="AT151" s="1012">
        <v>137</v>
      </c>
      <c r="AU151" s="1012">
        <v>1</v>
      </c>
      <c r="AV151" s="942">
        <v>113.5</v>
      </c>
      <c r="AW151" s="942"/>
    </row>
    <row r="152" spans="1:49" s="940" customFormat="1" ht="15" customHeight="1" x14ac:dyDescent="0.25">
      <c r="A152" s="1009">
        <v>5</v>
      </c>
      <c r="B152" s="934" t="s">
        <v>714</v>
      </c>
      <c r="C152" s="950" t="s">
        <v>715</v>
      </c>
      <c r="D152" s="12" t="s">
        <v>29</v>
      </c>
      <c r="E152" s="1011">
        <v>12</v>
      </c>
      <c r="F152" s="1011">
        <v>76</v>
      </c>
      <c r="G152" s="1011" t="s">
        <v>758</v>
      </c>
      <c r="H152" s="1012"/>
      <c r="I152" s="1012"/>
      <c r="J152" s="1012"/>
      <c r="K152" s="1012"/>
      <c r="L152" s="951"/>
      <c r="M152" s="951"/>
      <c r="N152" s="951"/>
      <c r="O152" s="947"/>
      <c r="P152" s="951">
        <v>504</v>
      </c>
      <c r="Q152" s="951"/>
      <c r="R152" s="951"/>
      <c r="S152" s="947">
        <f t="shared" si="28"/>
        <v>504</v>
      </c>
      <c r="T152" s="951"/>
      <c r="U152" s="951"/>
      <c r="V152" s="951"/>
      <c r="W152" s="947"/>
      <c r="X152" s="947"/>
      <c r="Y152" s="947"/>
      <c r="Z152" s="947"/>
      <c r="AA152" s="947"/>
      <c r="AB152" s="947"/>
      <c r="AC152" s="947"/>
      <c r="AD152" s="947"/>
      <c r="AE152" s="947"/>
      <c r="AF152" s="947"/>
      <c r="AG152" s="947"/>
      <c r="AH152" s="947"/>
      <c r="AI152" s="947"/>
      <c r="AJ152" s="935">
        <f t="shared" si="23"/>
        <v>504</v>
      </c>
      <c r="AK152" s="935"/>
      <c r="AL152" s="935"/>
      <c r="AM152" s="935">
        <f t="shared" si="24"/>
        <v>504</v>
      </c>
      <c r="AN152" s="1013">
        <f t="shared" si="26"/>
        <v>69.048000000000002</v>
      </c>
      <c r="AO152" s="1013">
        <f t="shared" si="27"/>
        <v>57.204000000000001</v>
      </c>
      <c r="AP152" s="1014"/>
      <c r="AQ152" s="950" t="s">
        <v>756</v>
      </c>
      <c r="AR152" s="950"/>
      <c r="AS152" s="1012"/>
      <c r="AT152" s="1012">
        <v>137</v>
      </c>
      <c r="AU152" s="1012">
        <v>1</v>
      </c>
      <c r="AV152" s="942">
        <v>113.5</v>
      </c>
      <c r="AW152" s="942"/>
    </row>
    <row r="153" spans="1:49" s="940" customFormat="1" ht="15" customHeight="1" x14ac:dyDescent="0.25">
      <c r="A153" s="1009">
        <v>6</v>
      </c>
      <c r="B153" s="934" t="s">
        <v>714</v>
      </c>
      <c r="C153" s="950" t="s">
        <v>715</v>
      </c>
      <c r="D153" s="12" t="s">
        <v>29</v>
      </c>
      <c r="E153" s="1010">
        <v>1</v>
      </c>
      <c r="F153" s="1011">
        <v>77</v>
      </c>
      <c r="G153" s="1011">
        <v>912</v>
      </c>
      <c r="H153" s="1012"/>
      <c r="I153" s="1012"/>
      <c r="J153" s="1012"/>
      <c r="K153" s="1012"/>
      <c r="L153" s="951"/>
      <c r="M153" s="951"/>
      <c r="N153" s="951"/>
      <c r="O153" s="947"/>
      <c r="P153" s="951">
        <v>480</v>
      </c>
      <c r="Q153" s="951"/>
      <c r="R153" s="951"/>
      <c r="S153" s="947">
        <f t="shared" si="28"/>
        <v>480</v>
      </c>
      <c r="T153" s="951"/>
      <c r="U153" s="951"/>
      <c r="V153" s="951"/>
      <c r="W153" s="947"/>
      <c r="X153" s="947"/>
      <c r="Y153" s="947"/>
      <c r="Z153" s="947"/>
      <c r="AA153" s="947"/>
      <c r="AB153" s="947"/>
      <c r="AC153" s="947"/>
      <c r="AD153" s="947"/>
      <c r="AE153" s="947"/>
      <c r="AF153" s="947"/>
      <c r="AG153" s="947"/>
      <c r="AH153" s="947"/>
      <c r="AI153" s="947"/>
      <c r="AJ153" s="935">
        <f t="shared" si="23"/>
        <v>480</v>
      </c>
      <c r="AK153" s="935"/>
      <c r="AL153" s="935"/>
      <c r="AM153" s="935">
        <f t="shared" si="24"/>
        <v>480</v>
      </c>
      <c r="AN153" s="1013">
        <f t="shared" si="26"/>
        <v>65.760000000000005</v>
      </c>
      <c r="AO153" s="1013">
        <f t="shared" si="27"/>
        <v>54.48</v>
      </c>
      <c r="AP153" s="1014"/>
      <c r="AQ153" s="950" t="s">
        <v>756</v>
      </c>
      <c r="AR153" s="950"/>
      <c r="AS153" s="1012"/>
      <c r="AT153" s="1012">
        <v>137</v>
      </c>
      <c r="AU153" s="1012">
        <v>1</v>
      </c>
      <c r="AV153" s="942">
        <v>113.5</v>
      </c>
      <c r="AW153" s="942"/>
    </row>
    <row r="154" spans="1:49" s="940" customFormat="1" ht="15" customHeight="1" x14ac:dyDescent="0.25">
      <c r="A154" s="1009">
        <v>9</v>
      </c>
      <c r="B154" s="934" t="s">
        <v>714</v>
      </c>
      <c r="C154" s="950" t="s">
        <v>715</v>
      </c>
      <c r="D154" s="12" t="s">
        <v>29</v>
      </c>
      <c r="E154" s="1010">
        <v>7</v>
      </c>
      <c r="F154" s="1011">
        <v>77</v>
      </c>
      <c r="G154" s="1011">
        <v>912</v>
      </c>
      <c r="H154" s="1012"/>
      <c r="I154" s="1012"/>
      <c r="J154" s="1012"/>
      <c r="K154" s="1012"/>
      <c r="L154" s="951"/>
      <c r="M154" s="951"/>
      <c r="N154" s="951"/>
      <c r="O154" s="947"/>
      <c r="P154" s="951">
        <v>311</v>
      </c>
      <c r="Q154" s="951"/>
      <c r="R154" s="951"/>
      <c r="S154" s="947">
        <f t="shared" si="28"/>
        <v>311</v>
      </c>
      <c r="T154" s="951"/>
      <c r="U154" s="951"/>
      <c r="V154" s="951"/>
      <c r="W154" s="947"/>
      <c r="X154" s="947"/>
      <c r="Y154" s="947"/>
      <c r="Z154" s="947"/>
      <c r="AA154" s="947"/>
      <c r="AB154" s="947"/>
      <c r="AC154" s="947"/>
      <c r="AD154" s="947"/>
      <c r="AE154" s="947"/>
      <c r="AF154" s="947"/>
      <c r="AG154" s="947"/>
      <c r="AH154" s="947"/>
      <c r="AI154" s="947"/>
      <c r="AJ154" s="935">
        <f t="shared" si="23"/>
        <v>311</v>
      </c>
      <c r="AK154" s="935"/>
      <c r="AL154" s="935"/>
      <c r="AM154" s="935">
        <f t="shared" si="24"/>
        <v>311</v>
      </c>
      <c r="AN154" s="1013">
        <f t="shared" si="26"/>
        <v>42.606999999999999</v>
      </c>
      <c r="AO154" s="1013">
        <f t="shared" si="27"/>
        <v>35.298499999999997</v>
      </c>
      <c r="AP154" s="1014"/>
      <c r="AQ154" s="950" t="s">
        <v>756</v>
      </c>
      <c r="AR154" s="950"/>
      <c r="AS154" s="1012"/>
      <c r="AT154" s="1012">
        <v>137</v>
      </c>
      <c r="AU154" s="1012">
        <v>1</v>
      </c>
      <c r="AV154" s="942">
        <v>113.5</v>
      </c>
      <c r="AW154" s="942"/>
    </row>
    <row r="155" spans="1:49" s="940" customFormat="1" ht="15" customHeight="1" x14ac:dyDescent="0.25">
      <c r="A155" s="1009">
        <v>10</v>
      </c>
      <c r="B155" s="934" t="s">
        <v>714</v>
      </c>
      <c r="C155" s="950" t="s">
        <v>715</v>
      </c>
      <c r="D155" s="12" t="s">
        <v>29</v>
      </c>
      <c r="E155" s="1010">
        <v>11</v>
      </c>
      <c r="F155" s="1011">
        <v>78</v>
      </c>
      <c r="G155" s="1011">
        <v>912</v>
      </c>
      <c r="H155" s="1012"/>
      <c r="I155" s="1012"/>
      <c r="J155" s="1012"/>
      <c r="K155" s="1012"/>
      <c r="L155" s="951"/>
      <c r="M155" s="951"/>
      <c r="N155" s="951"/>
      <c r="O155" s="947"/>
      <c r="P155" s="951">
        <v>342</v>
      </c>
      <c r="Q155" s="951"/>
      <c r="R155" s="951"/>
      <c r="S155" s="947">
        <f t="shared" si="28"/>
        <v>342</v>
      </c>
      <c r="T155" s="951"/>
      <c r="U155" s="951"/>
      <c r="V155" s="951"/>
      <c r="W155" s="947"/>
      <c r="X155" s="947"/>
      <c r="Y155" s="947"/>
      <c r="Z155" s="947"/>
      <c r="AA155" s="947"/>
      <c r="AB155" s="947"/>
      <c r="AC155" s="947"/>
      <c r="AD155" s="947"/>
      <c r="AE155" s="947"/>
      <c r="AF155" s="947"/>
      <c r="AG155" s="947"/>
      <c r="AH155" s="947"/>
      <c r="AI155" s="947"/>
      <c r="AJ155" s="935">
        <f t="shared" si="23"/>
        <v>342</v>
      </c>
      <c r="AK155" s="935"/>
      <c r="AL155" s="935"/>
      <c r="AM155" s="935">
        <f t="shared" si="24"/>
        <v>342</v>
      </c>
      <c r="AN155" s="1013">
        <f t="shared" si="26"/>
        <v>46.853999999999999</v>
      </c>
      <c r="AO155" s="1013">
        <f t="shared" si="27"/>
        <v>38.817</v>
      </c>
      <c r="AP155" s="1014"/>
      <c r="AQ155" s="950" t="s">
        <v>756</v>
      </c>
      <c r="AR155" s="950"/>
      <c r="AS155" s="1012"/>
      <c r="AT155" s="1012">
        <v>137</v>
      </c>
      <c r="AU155" s="1012">
        <v>1</v>
      </c>
      <c r="AV155" s="942">
        <v>113.5</v>
      </c>
      <c r="AW155" s="942"/>
    </row>
    <row r="156" spans="1:49" s="940" customFormat="1" ht="15" customHeight="1" x14ac:dyDescent="0.25">
      <c r="A156" s="1009">
        <v>11</v>
      </c>
      <c r="B156" s="934" t="s">
        <v>714</v>
      </c>
      <c r="C156" s="950" t="s">
        <v>715</v>
      </c>
      <c r="D156" s="12" t="s">
        <v>29</v>
      </c>
      <c r="E156" s="1010">
        <v>12</v>
      </c>
      <c r="F156" s="1011">
        <v>78</v>
      </c>
      <c r="G156" s="1011">
        <v>912</v>
      </c>
      <c r="H156" s="1012"/>
      <c r="I156" s="1012"/>
      <c r="J156" s="1012"/>
      <c r="K156" s="1012"/>
      <c r="L156" s="951"/>
      <c r="M156" s="951"/>
      <c r="N156" s="951"/>
      <c r="O156" s="947"/>
      <c r="P156" s="951">
        <v>481</v>
      </c>
      <c r="Q156" s="951"/>
      <c r="R156" s="951"/>
      <c r="S156" s="947">
        <f t="shared" si="28"/>
        <v>481</v>
      </c>
      <c r="T156" s="951"/>
      <c r="U156" s="951"/>
      <c r="V156" s="951"/>
      <c r="W156" s="947"/>
      <c r="X156" s="947"/>
      <c r="Y156" s="947"/>
      <c r="Z156" s="947"/>
      <c r="AA156" s="947"/>
      <c r="AB156" s="947"/>
      <c r="AC156" s="947"/>
      <c r="AD156" s="947"/>
      <c r="AE156" s="947"/>
      <c r="AF156" s="947"/>
      <c r="AG156" s="947"/>
      <c r="AH156" s="947"/>
      <c r="AI156" s="947"/>
      <c r="AJ156" s="935">
        <f t="shared" si="23"/>
        <v>481</v>
      </c>
      <c r="AK156" s="935"/>
      <c r="AL156" s="935"/>
      <c r="AM156" s="935">
        <f t="shared" si="24"/>
        <v>481</v>
      </c>
      <c r="AN156" s="1013">
        <f t="shared" si="26"/>
        <v>65.897000000000006</v>
      </c>
      <c r="AO156" s="1013">
        <f t="shared" si="27"/>
        <v>54.593499999999999</v>
      </c>
      <c r="AP156" s="1014"/>
      <c r="AQ156" s="950" t="s">
        <v>756</v>
      </c>
      <c r="AR156" s="950"/>
      <c r="AS156" s="1012"/>
      <c r="AT156" s="1012">
        <v>137</v>
      </c>
      <c r="AU156" s="1012">
        <v>1</v>
      </c>
      <c r="AV156" s="942">
        <v>113.5</v>
      </c>
      <c r="AW156" s="942"/>
    </row>
    <row r="157" spans="1:49" s="940" customFormat="1" ht="15" customHeight="1" x14ac:dyDescent="0.25">
      <c r="A157" s="1009">
        <v>12</v>
      </c>
      <c r="B157" s="934" t="s">
        <v>714</v>
      </c>
      <c r="C157" s="950" t="s">
        <v>715</v>
      </c>
      <c r="D157" s="12" t="s">
        <v>29</v>
      </c>
      <c r="E157" s="1014">
        <v>26</v>
      </c>
      <c r="F157" s="1014">
        <v>78</v>
      </c>
      <c r="G157" s="1011">
        <v>0</v>
      </c>
      <c r="H157" s="1012"/>
      <c r="I157" s="1012"/>
      <c r="J157" s="1012"/>
      <c r="K157" s="1012"/>
      <c r="L157" s="1012"/>
      <c r="M157" s="1012"/>
      <c r="N157" s="1012"/>
      <c r="O157" s="947"/>
      <c r="P157" s="1012"/>
      <c r="Q157" s="1012"/>
      <c r="R157" s="1012"/>
      <c r="S157" s="947"/>
      <c r="T157" s="1012">
        <v>43</v>
      </c>
      <c r="U157" s="1012"/>
      <c r="V157" s="1012">
        <v>167</v>
      </c>
      <c r="W157" s="947">
        <f>SUM(T157:V157)</f>
        <v>210</v>
      </c>
      <c r="X157" s="947"/>
      <c r="Y157" s="947"/>
      <c r="Z157" s="947"/>
      <c r="AA157" s="947"/>
      <c r="AB157" s="947"/>
      <c r="AC157" s="947"/>
      <c r="AD157" s="947"/>
      <c r="AE157" s="947"/>
      <c r="AF157" s="947"/>
      <c r="AG157" s="947"/>
      <c r="AH157" s="947"/>
      <c r="AI157" s="947"/>
      <c r="AJ157" s="935">
        <f t="shared" si="23"/>
        <v>43</v>
      </c>
      <c r="AK157" s="935"/>
      <c r="AL157" s="935">
        <f>J157+N157+R157+V157+AH157</f>
        <v>167</v>
      </c>
      <c r="AM157" s="935">
        <f t="shared" si="24"/>
        <v>210</v>
      </c>
      <c r="AN157" s="1013">
        <f t="shared" si="26"/>
        <v>28.77</v>
      </c>
      <c r="AO157" s="1013">
        <f t="shared" si="27"/>
        <v>23.835000000000001</v>
      </c>
      <c r="AP157" s="1014"/>
      <c r="AQ157" s="950" t="s">
        <v>756</v>
      </c>
      <c r="AR157" s="950"/>
      <c r="AS157" s="1012">
        <v>210</v>
      </c>
      <c r="AT157" s="1012">
        <v>137</v>
      </c>
      <c r="AU157" s="1012">
        <v>1</v>
      </c>
      <c r="AV157" s="942">
        <v>113.5</v>
      </c>
      <c r="AW157" s="942"/>
    </row>
    <row r="158" spans="1:49" s="940" customFormat="1" ht="15" customHeight="1" x14ac:dyDescent="0.25">
      <c r="A158" s="1009">
        <v>13</v>
      </c>
      <c r="B158" s="934" t="s">
        <v>714</v>
      </c>
      <c r="C158" s="950" t="s">
        <v>715</v>
      </c>
      <c r="D158" s="12" t="s">
        <v>29</v>
      </c>
      <c r="E158" s="1011">
        <v>29</v>
      </c>
      <c r="F158" s="1011">
        <v>78</v>
      </c>
      <c r="G158" s="1011">
        <v>0</v>
      </c>
      <c r="H158" s="1012"/>
      <c r="I158" s="1012"/>
      <c r="J158" s="1012"/>
      <c r="K158" s="1012"/>
      <c r="L158" s="951"/>
      <c r="M158" s="951"/>
      <c r="N158" s="951"/>
      <c r="O158" s="947"/>
      <c r="P158" s="951"/>
      <c r="Q158" s="951"/>
      <c r="R158" s="951"/>
      <c r="S158" s="947"/>
      <c r="T158" s="951">
        <v>35</v>
      </c>
      <c r="U158" s="951"/>
      <c r="V158" s="951">
        <v>13</v>
      </c>
      <c r="W158" s="947">
        <f>SUM(T158:V158)</f>
        <v>48</v>
      </c>
      <c r="X158" s="947"/>
      <c r="Y158" s="947"/>
      <c r="Z158" s="947"/>
      <c r="AA158" s="947"/>
      <c r="AB158" s="947"/>
      <c r="AC158" s="947"/>
      <c r="AD158" s="947"/>
      <c r="AE158" s="947"/>
      <c r="AF158" s="947"/>
      <c r="AG158" s="947"/>
      <c r="AH158" s="947"/>
      <c r="AI158" s="947"/>
      <c r="AJ158" s="935">
        <f t="shared" si="23"/>
        <v>35</v>
      </c>
      <c r="AK158" s="935"/>
      <c r="AL158" s="935">
        <f>J158+N158+R158+V158+AH158</f>
        <v>13</v>
      </c>
      <c r="AM158" s="935">
        <f t="shared" si="24"/>
        <v>48</v>
      </c>
      <c r="AN158" s="1013">
        <f t="shared" si="26"/>
        <v>6.5759999999999996</v>
      </c>
      <c r="AO158" s="1013">
        <f t="shared" si="27"/>
        <v>5.4480000000000004</v>
      </c>
      <c r="AP158" s="1014"/>
      <c r="AQ158" s="950" t="s">
        <v>756</v>
      </c>
      <c r="AR158" s="950"/>
      <c r="AS158" s="1012">
        <v>48</v>
      </c>
      <c r="AT158" s="1012">
        <v>137</v>
      </c>
      <c r="AU158" s="1012">
        <v>1</v>
      </c>
      <c r="AV158" s="942">
        <v>113.5</v>
      </c>
      <c r="AW158" s="942"/>
    </row>
    <row r="159" spans="1:49" s="940" customFormat="1" ht="15" customHeight="1" x14ac:dyDescent="0.25">
      <c r="A159" s="1009">
        <v>14</v>
      </c>
      <c r="B159" s="934" t="s">
        <v>714</v>
      </c>
      <c r="C159" s="950" t="s">
        <v>715</v>
      </c>
      <c r="D159" s="12" t="s">
        <v>29</v>
      </c>
      <c r="E159" s="1010">
        <v>3</v>
      </c>
      <c r="F159" s="1011">
        <v>80</v>
      </c>
      <c r="G159" s="1011">
        <v>912</v>
      </c>
      <c r="H159" s="1012"/>
      <c r="I159" s="1012"/>
      <c r="J159" s="1012"/>
      <c r="K159" s="1012"/>
      <c r="L159" s="951"/>
      <c r="M159" s="951"/>
      <c r="N159" s="951"/>
      <c r="O159" s="947"/>
      <c r="P159" s="951">
        <v>144</v>
      </c>
      <c r="Q159" s="951"/>
      <c r="R159" s="951"/>
      <c r="S159" s="947">
        <f>SUM(P159:R159)</f>
        <v>144</v>
      </c>
      <c r="T159" s="951"/>
      <c r="U159" s="951"/>
      <c r="V159" s="951"/>
      <c r="W159" s="947"/>
      <c r="X159" s="947"/>
      <c r="Y159" s="947"/>
      <c r="Z159" s="947"/>
      <c r="AA159" s="947"/>
      <c r="AB159" s="947"/>
      <c r="AC159" s="947"/>
      <c r="AD159" s="947"/>
      <c r="AE159" s="947"/>
      <c r="AF159" s="947"/>
      <c r="AG159" s="947"/>
      <c r="AH159" s="947"/>
      <c r="AI159" s="947"/>
      <c r="AJ159" s="935">
        <f t="shared" si="23"/>
        <v>144</v>
      </c>
      <c r="AK159" s="935"/>
      <c r="AL159" s="935"/>
      <c r="AM159" s="935">
        <f t="shared" si="24"/>
        <v>144</v>
      </c>
      <c r="AN159" s="1013">
        <f t="shared" si="26"/>
        <v>19.728000000000002</v>
      </c>
      <c r="AO159" s="1013">
        <f t="shared" si="27"/>
        <v>16.344000000000001</v>
      </c>
      <c r="AP159" s="1014"/>
      <c r="AQ159" s="950" t="s">
        <v>756</v>
      </c>
      <c r="AR159" s="950"/>
      <c r="AS159" s="1012"/>
      <c r="AT159" s="1012">
        <v>137</v>
      </c>
      <c r="AU159" s="1012">
        <v>1</v>
      </c>
      <c r="AV159" s="942">
        <v>113.5</v>
      </c>
      <c r="AW159" s="942"/>
    </row>
    <row r="160" spans="1:49" s="940" customFormat="1" ht="15" customHeight="1" x14ac:dyDescent="0.25">
      <c r="A160" s="1009">
        <v>15</v>
      </c>
      <c r="B160" s="934" t="s">
        <v>714</v>
      </c>
      <c r="C160" s="950" t="s">
        <v>715</v>
      </c>
      <c r="D160" s="12" t="s">
        <v>29</v>
      </c>
      <c r="E160" s="1011">
        <v>16</v>
      </c>
      <c r="F160" s="1011">
        <v>82</v>
      </c>
      <c r="G160" s="1011">
        <v>0</v>
      </c>
      <c r="H160" s="1012"/>
      <c r="I160" s="1012"/>
      <c r="J160" s="1012"/>
      <c r="K160" s="1012"/>
      <c r="L160" s="951"/>
      <c r="M160" s="951"/>
      <c r="N160" s="951"/>
      <c r="O160" s="947"/>
      <c r="P160" s="951"/>
      <c r="Q160" s="951"/>
      <c r="R160" s="951"/>
      <c r="S160" s="947"/>
      <c r="T160" s="951">
        <v>92</v>
      </c>
      <c r="U160" s="951"/>
      <c r="V160" s="951"/>
      <c r="W160" s="947">
        <f>SUM(T160:V160)</f>
        <v>92</v>
      </c>
      <c r="X160" s="947"/>
      <c r="Y160" s="947"/>
      <c r="Z160" s="947"/>
      <c r="AA160" s="947"/>
      <c r="AB160" s="947"/>
      <c r="AC160" s="947"/>
      <c r="AD160" s="947"/>
      <c r="AE160" s="947"/>
      <c r="AF160" s="947"/>
      <c r="AG160" s="947"/>
      <c r="AH160" s="947"/>
      <c r="AI160" s="947"/>
      <c r="AJ160" s="935">
        <f t="shared" si="23"/>
        <v>92</v>
      </c>
      <c r="AK160" s="935"/>
      <c r="AL160" s="935"/>
      <c r="AM160" s="935">
        <f t="shared" si="24"/>
        <v>92</v>
      </c>
      <c r="AN160" s="1013">
        <f t="shared" si="26"/>
        <v>12.603999999999999</v>
      </c>
      <c r="AO160" s="1013">
        <f t="shared" si="27"/>
        <v>10.442</v>
      </c>
      <c r="AP160" s="1014"/>
      <c r="AQ160" s="950" t="s">
        <v>756</v>
      </c>
      <c r="AR160" s="950"/>
      <c r="AS160" s="1012">
        <v>92</v>
      </c>
      <c r="AT160" s="1012">
        <v>137</v>
      </c>
      <c r="AU160" s="1012">
        <v>1</v>
      </c>
      <c r="AV160" s="942">
        <v>113.5</v>
      </c>
      <c r="AW160" s="942"/>
    </row>
    <row r="161" spans="1:49" s="940" customFormat="1" ht="15" customHeight="1" x14ac:dyDescent="0.25">
      <c r="A161" s="1009">
        <v>17</v>
      </c>
      <c r="B161" s="934" t="s">
        <v>714</v>
      </c>
      <c r="C161" s="950" t="s">
        <v>715</v>
      </c>
      <c r="D161" s="12" t="s">
        <v>29</v>
      </c>
      <c r="E161" s="1011">
        <v>34</v>
      </c>
      <c r="F161" s="1011">
        <v>82</v>
      </c>
      <c r="G161" s="1011">
        <v>0</v>
      </c>
      <c r="H161" s="1012"/>
      <c r="I161" s="1012"/>
      <c r="J161" s="1012"/>
      <c r="K161" s="1012"/>
      <c r="L161" s="951"/>
      <c r="M161" s="951"/>
      <c r="N161" s="951"/>
      <c r="O161" s="947"/>
      <c r="P161" s="951"/>
      <c r="Q161" s="951"/>
      <c r="R161" s="951"/>
      <c r="S161" s="947"/>
      <c r="T161" s="951">
        <v>118</v>
      </c>
      <c r="U161" s="951"/>
      <c r="V161" s="951">
        <v>12</v>
      </c>
      <c r="W161" s="947">
        <f>SUM(T161:V161)</f>
        <v>130</v>
      </c>
      <c r="X161" s="947"/>
      <c r="Y161" s="947"/>
      <c r="Z161" s="947"/>
      <c r="AA161" s="947"/>
      <c r="AB161" s="947"/>
      <c r="AC161" s="947"/>
      <c r="AD161" s="947"/>
      <c r="AE161" s="947"/>
      <c r="AF161" s="947"/>
      <c r="AG161" s="947"/>
      <c r="AH161" s="947"/>
      <c r="AI161" s="947"/>
      <c r="AJ161" s="935">
        <f t="shared" si="23"/>
        <v>118</v>
      </c>
      <c r="AK161" s="935"/>
      <c r="AL161" s="935">
        <f>J161+N161+R161+V161+AH161</f>
        <v>12</v>
      </c>
      <c r="AM161" s="935">
        <f t="shared" si="24"/>
        <v>130</v>
      </c>
      <c r="AN161" s="1013">
        <f t="shared" si="26"/>
        <v>17.809999999999999</v>
      </c>
      <c r="AO161" s="1013">
        <f t="shared" si="27"/>
        <v>14.755000000000001</v>
      </c>
      <c r="AP161" s="1014"/>
      <c r="AQ161" s="950" t="s">
        <v>756</v>
      </c>
      <c r="AR161" s="950"/>
      <c r="AS161" s="1012">
        <v>130</v>
      </c>
      <c r="AT161" s="1012">
        <v>137</v>
      </c>
      <c r="AU161" s="1012">
        <v>1</v>
      </c>
      <c r="AV161" s="942">
        <v>113.5</v>
      </c>
      <c r="AW161" s="942"/>
    </row>
    <row r="162" spans="1:49" s="1045" customFormat="1" ht="15" customHeight="1" x14ac:dyDescent="0.25">
      <c r="A162" s="1036"/>
      <c r="B162" s="1037"/>
      <c r="C162" s="953" t="s">
        <v>27</v>
      </c>
      <c r="D162" s="1038"/>
      <c r="E162" s="1039"/>
      <c r="F162" s="1039"/>
      <c r="G162" s="1039"/>
      <c r="H162" s="1040"/>
      <c r="I162" s="1040"/>
      <c r="J162" s="1040"/>
      <c r="K162" s="1040"/>
      <c r="L162" s="1040"/>
      <c r="M162" s="1040"/>
      <c r="N162" s="1040"/>
      <c r="O162" s="1040"/>
      <c r="P162" s="1040">
        <f>SUM(P148:P161)</f>
        <v>2401</v>
      </c>
      <c r="Q162" s="1040"/>
      <c r="R162" s="1040"/>
      <c r="S162" s="1040">
        <f>SUM(S148:S161)</f>
        <v>2401</v>
      </c>
      <c r="T162" s="1040">
        <f>SUM(T148:T161)</f>
        <v>2416</v>
      </c>
      <c r="U162" s="1040"/>
      <c r="V162" s="1040">
        <f>SUM(V148:V161)</f>
        <v>288</v>
      </c>
      <c r="W162" s="1040">
        <f>SUM(W148:W161)</f>
        <v>2704</v>
      </c>
      <c r="X162" s="1040"/>
      <c r="Y162" s="1040"/>
      <c r="Z162" s="1040"/>
      <c r="AA162" s="1040"/>
      <c r="AB162" s="1040"/>
      <c r="AC162" s="1040"/>
      <c r="AD162" s="1040"/>
      <c r="AE162" s="1040"/>
      <c r="AF162" s="1040"/>
      <c r="AG162" s="1040"/>
      <c r="AH162" s="1040"/>
      <c r="AI162" s="1040"/>
      <c r="AJ162" s="936">
        <f>H162+L162+P162+T162+AF162</f>
        <v>4817</v>
      </c>
      <c r="AK162" s="936"/>
      <c r="AL162" s="936">
        <f>J162+N162+R162+V162+AH162</f>
        <v>288</v>
      </c>
      <c r="AM162" s="936">
        <f t="shared" si="24"/>
        <v>5105</v>
      </c>
      <c r="AN162" s="1041">
        <f>SUM(AN148:AN161)</f>
        <v>699.38499999999999</v>
      </c>
      <c r="AO162" s="1041">
        <f>SUM(AO148:AO161)</f>
        <v>579.41750000000013</v>
      </c>
      <c r="AP162" s="1042"/>
      <c r="AQ162" s="1042"/>
      <c r="AR162" s="1043"/>
      <c r="AS162" s="1040"/>
      <c r="AT162" s="1044"/>
      <c r="AU162" s="1040"/>
      <c r="AV162" s="954"/>
      <c r="AW162" s="954"/>
    </row>
    <row r="163" spans="1:49" s="940" customFormat="1" ht="15" customHeight="1" x14ac:dyDescent="0.25">
      <c r="A163" s="1009">
        <v>1</v>
      </c>
      <c r="B163" s="934" t="s">
        <v>759</v>
      </c>
      <c r="C163" s="950" t="s">
        <v>760</v>
      </c>
      <c r="D163" s="12" t="s">
        <v>29</v>
      </c>
      <c r="E163" s="1011">
        <v>0</v>
      </c>
      <c r="F163" s="1011">
        <v>0</v>
      </c>
      <c r="G163" s="1011">
        <v>0</v>
      </c>
      <c r="H163" s="1012"/>
      <c r="I163" s="1012"/>
      <c r="J163" s="1012"/>
      <c r="K163" s="1012"/>
      <c r="L163" s="1012"/>
      <c r="M163" s="1012"/>
      <c r="N163" s="1012"/>
      <c r="O163" s="947"/>
      <c r="P163" s="1012"/>
      <c r="Q163" s="1012"/>
      <c r="R163" s="1012"/>
      <c r="S163" s="947"/>
      <c r="T163" s="1012">
        <v>2250</v>
      </c>
      <c r="U163" s="1012"/>
      <c r="V163" s="1012"/>
      <c r="W163" s="947">
        <f>SUM(T163:V163)</f>
        <v>2250</v>
      </c>
      <c r="X163" s="947"/>
      <c r="Y163" s="947"/>
      <c r="Z163" s="947"/>
      <c r="AA163" s="947"/>
      <c r="AB163" s="947"/>
      <c r="AC163" s="947"/>
      <c r="AD163" s="947"/>
      <c r="AE163" s="947"/>
      <c r="AF163" s="947"/>
      <c r="AG163" s="947"/>
      <c r="AH163" s="947"/>
      <c r="AI163" s="947"/>
      <c r="AJ163" s="935">
        <f t="shared" si="23"/>
        <v>2250</v>
      </c>
      <c r="AK163" s="935"/>
      <c r="AL163" s="935"/>
      <c r="AM163" s="935">
        <f t="shared" si="24"/>
        <v>2250</v>
      </c>
      <c r="AN163" s="1013">
        <f t="shared" si="20"/>
        <v>27</v>
      </c>
      <c r="AO163" s="1013">
        <f t="shared" si="21"/>
        <v>14.0625</v>
      </c>
      <c r="AP163" s="950" t="s">
        <v>103</v>
      </c>
      <c r="AQ163" s="950"/>
      <c r="AR163" s="950"/>
      <c r="AS163" s="1012"/>
      <c r="AT163" s="1012">
        <v>48</v>
      </c>
      <c r="AU163" s="1012">
        <v>4</v>
      </c>
      <c r="AV163" s="942">
        <v>6.25</v>
      </c>
      <c r="AW163" s="942"/>
    </row>
    <row r="164" spans="1:49" s="940" customFormat="1" ht="15" customHeight="1" x14ac:dyDescent="0.25">
      <c r="A164" s="1009">
        <v>2</v>
      </c>
      <c r="B164" s="934" t="s">
        <v>759</v>
      </c>
      <c r="C164" s="950" t="s">
        <v>760</v>
      </c>
      <c r="D164" s="12" t="s">
        <v>29</v>
      </c>
      <c r="E164" s="1014">
        <v>3</v>
      </c>
      <c r="F164" s="1014">
        <v>70</v>
      </c>
      <c r="G164" s="1014" t="s">
        <v>560</v>
      </c>
      <c r="H164" s="1012"/>
      <c r="I164" s="1012"/>
      <c r="J164" s="1012"/>
      <c r="K164" s="1012"/>
      <c r="L164" s="1012"/>
      <c r="M164" s="1012"/>
      <c r="N164" s="1012"/>
      <c r="O164" s="947"/>
      <c r="P164" s="1012">
        <v>748</v>
      </c>
      <c r="Q164" s="1012"/>
      <c r="R164" s="1012"/>
      <c r="S164" s="947">
        <f>SUM(P164:R164)</f>
        <v>748</v>
      </c>
      <c r="T164" s="1012"/>
      <c r="U164" s="1012"/>
      <c r="V164" s="1012"/>
      <c r="W164" s="947"/>
      <c r="X164" s="947"/>
      <c r="Y164" s="947"/>
      <c r="Z164" s="947"/>
      <c r="AA164" s="947"/>
      <c r="AB164" s="947"/>
      <c r="AC164" s="947"/>
      <c r="AD164" s="947"/>
      <c r="AE164" s="947"/>
      <c r="AF164" s="947"/>
      <c r="AG164" s="947"/>
      <c r="AH164" s="947"/>
      <c r="AI164" s="947"/>
      <c r="AJ164" s="935">
        <f t="shared" si="23"/>
        <v>748</v>
      </c>
      <c r="AK164" s="935"/>
      <c r="AL164" s="935"/>
      <c r="AM164" s="935">
        <f t="shared" si="24"/>
        <v>748</v>
      </c>
      <c r="AN164" s="1013">
        <f t="shared" si="20"/>
        <v>8.9760000000000009</v>
      </c>
      <c r="AO164" s="1013">
        <f t="shared" si="21"/>
        <v>4.6749999999999998</v>
      </c>
      <c r="AP164" s="950" t="s">
        <v>103</v>
      </c>
      <c r="AQ164" s="950"/>
      <c r="AR164" s="950"/>
      <c r="AS164" s="1012"/>
      <c r="AT164" s="1012">
        <v>48</v>
      </c>
      <c r="AU164" s="1012">
        <v>4</v>
      </c>
      <c r="AV164" s="942">
        <v>6.25</v>
      </c>
      <c r="AW164" s="942"/>
    </row>
    <row r="165" spans="1:49" s="940" customFormat="1" ht="15" customHeight="1" x14ac:dyDescent="0.25">
      <c r="A165" s="1009">
        <v>3</v>
      </c>
      <c r="B165" s="934" t="s">
        <v>759</v>
      </c>
      <c r="C165" s="950" t="s">
        <v>760</v>
      </c>
      <c r="D165" s="12" t="s">
        <v>29</v>
      </c>
      <c r="E165" s="1014">
        <v>4</v>
      </c>
      <c r="F165" s="1014">
        <v>73</v>
      </c>
      <c r="G165" s="1011">
        <v>0</v>
      </c>
      <c r="H165" s="1012"/>
      <c r="I165" s="1012"/>
      <c r="J165" s="1012"/>
      <c r="K165" s="1012"/>
      <c r="L165" s="1012"/>
      <c r="M165" s="1012"/>
      <c r="N165" s="1012"/>
      <c r="O165" s="947"/>
      <c r="P165" s="1012"/>
      <c r="Q165" s="1012"/>
      <c r="R165" s="1012"/>
      <c r="S165" s="947"/>
      <c r="T165" s="1012">
        <v>200</v>
      </c>
      <c r="U165" s="1012"/>
      <c r="V165" s="1012"/>
      <c r="W165" s="947">
        <f t="shared" ref="W165:W172" si="29">SUM(T165:V165)</f>
        <v>200</v>
      </c>
      <c r="X165" s="947"/>
      <c r="Y165" s="947"/>
      <c r="Z165" s="947"/>
      <c r="AA165" s="947"/>
      <c r="AB165" s="947"/>
      <c r="AC165" s="947"/>
      <c r="AD165" s="947"/>
      <c r="AE165" s="947"/>
      <c r="AF165" s="947"/>
      <c r="AG165" s="947"/>
      <c r="AH165" s="947"/>
      <c r="AI165" s="947"/>
      <c r="AJ165" s="935">
        <f t="shared" si="23"/>
        <v>200</v>
      </c>
      <c r="AK165" s="935"/>
      <c r="AL165" s="935"/>
      <c r="AM165" s="935">
        <f t="shared" si="24"/>
        <v>200</v>
      </c>
      <c r="AN165" s="1013">
        <f t="shared" si="20"/>
        <v>2.4</v>
      </c>
      <c r="AO165" s="1013">
        <f t="shared" si="21"/>
        <v>1.25</v>
      </c>
      <c r="AP165" s="950" t="s">
        <v>103</v>
      </c>
      <c r="AQ165" s="950"/>
      <c r="AR165" s="950"/>
      <c r="AS165" s="1012"/>
      <c r="AT165" s="1012">
        <v>48</v>
      </c>
      <c r="AU165" s="1012">
        <v>4</v>
      </c>
      <c r="AV165" s="942">
        <v>6.25</v>
      </c>
      <c r="AW165" s="942"/>
    </row>
    <row r="166" spans="1:49" s="940" customFormat="1" ht="15" customHeight="1" x14ac:dyDescent="0.25">
      <c r="A166" s="1009">
        <v>4</v>
      </c>
      <c r="B166" s="934" t="s">
        <v>759</v>
      </c>
      <c r="C166" s="950" t="s">
        <v>760</v>
      </c>
      <c r="D166" s="12" t="s">
        <v>29</v>
      </c>
      <c r="E166" s="1014">
        <v>5</v>
      </c>
      <c r="F166" s="1014">
        <v>77</v>
      </c>
      <c r="G166" s="1011">
        <v>0</v>
      </c>
      <c r="H166" s="1012"/>
      <c r="I166" s="1012"/>
      <c r="J166" s="1012"/>
      <c r="K166" s="1012"/>
      <c r="L166" s="1012"/>
      <c r="M166" s="1012"/>
      <c r="N166" s="1012"/>
      <c r="O166" s="947"/>
      <c r="P166" s="1012"/>
      <c r="Q166" s="1012"/>
      <c r="R166" s="1012"/>
      <c r="S166" s="947"/>
      <c r="T166" s="1012">
        <v>12</v>
      </c>
      <c r="U166" s="1012"/>
      <c r="V166" s="1012"/>
      <c r="W166" s="947">
        <f t="shared" si="29"/>
        <v>12</v>
      </c>
      <c r="X166" s="947"/>
      <c r="Y166" s="947"/>
      <c r="Z166" s="947"/>
      <c r="AA166" s="947"/>
      <c r="AB166" s="947"/>
      <c r="AC166" s="947"/>
      <c r="AD166" s="947"/>
      <c r="AE166" s="947"/>
      <c r="AF166" s="947"/>
      <c r="AG166" s="947"/>
      <c r="AH166" s="947"/>
      <c r="AI166" s="947"/>
      <c r="AJ166" s="935">
        <f t="shared" si="23"/>
        <v>12</v>
      </c>
      <c r="AK166" s="935"/>
      <c r="AL166" s="935"/>
      <c r="AM166" s="935">
        <f t="shared" si="24"/>
        <v>12</v>
      </c>
      <c r="AN166" s="1013">
        <f t="shared" si="20"/>
        <v>0.14399999999999999</v>
      </c>
      <c r="AO166" s="1013">
        <f t="shared" si="21"/>
        <v>7.4999999999999997E-2</v>
      </c>
      <c r="AP166" s="950" t="s">
        <v>103</v>
      </c>
      <c r="AQ166" s="950"/>
      <c r="AR166" s="950"/>
      <c r="AS166" s="1012"/>
      <c r="AT166" s="1012">
        <v>48</v>
      </c>
      <c r="AU166" s="1012">
        <v>4</v>
      </c>
      <c r="AV166" s="942">
        <v>6.25</v>
      </c>
      <c r="AW166" s="942"/>
    </row>
    <row r="167" spans="1:49" s="940" customFormat="1" ht="15" customHeight="1" x14ac:dyDescent="0.25">
      <c r="A167" s="1009">
        <v>5</v>
      </c>
      <c r="B167" s="934" t="s">
        <v>759</v>
      </c>
      <c r="C167" s="950" t="s">
        <v>760</v>
      </c>
      <c r="D167" s="12" t="s">
        <v>29</v>
      </c>
      <c r="E167" s="1014">
        <v>6</v>
      </c>
      <c r="F167" s="1014">
        <v>78</v>
      </c>
      <c r="G167" s="1011">
        <v>0</v>
      </c>
      <c r="H167" s="1012"/>
      <c r="I167" s="1012"/>
      <c r="J167" s="1012"/>
      <c r="K167" s="1012"/>
      <c r="L167" s="1012"/>
      <c r="M167" s="1012"/>
      <c r="N167" s="1012"/>
      <c r="O167" s="947"/>
      <c r="P167" s="1012"/>
      <c r="Q167" s="1012"/>
      <c r="R167" s="1012"/>
      <c r="S167" s="947"/>
      <c r="T167" s="1012">
        <v>2</v>
      </c>
      <c r="U167" s="1012"/>
      <c r="V167" s="1012"/>
      <c r="W167" s="947">
        <f t="shared" si="29"/>
        <v>2</v>
      </c>
      <c r="X167" s="947"/>
      <c r="Y167" s="947"/>
      <c r="Z167" s="947"/>
      <c r="AA167" s="947"/>
      <c r="AB167" s="947"/>
      <c r="AC167" s="947"/>
      <c r="AD167" s="947"/>
      <c r="AE167" s="947"/>
      <c r="AF167" s="947"/>
      <c r="AG167" s="947"/>
      <c r="AH167" s="947"/>
      <c r="AI167" s="947"/>
      <c r="AJ167" s="935">
        <f t="shared" si="23"/>
        <v>2</v>
      </c>
      <c r="AK167" s="935"/>
      <c r="AL167" s="935"/>
      <c r="AM167" s="935">
        <f t="shared" si="24"/>
        <v>2</v>
      </c>
      <c r="AN167" s="1013">
        <f t="shared" si="20"/>
        <v>2.4E-2</v>
      </c>
      <c r="AO167" s="1013">
        <f t="shared" si="21"/>
        <v>1.2500000000000001E-2</v>
      </c>
      <c r="AP167" s="950" t="s">
        <v>103</v>
      </c>
      <c r="AQ167" s="950"/>
      <c r="AR167" s="950"/>
      <c r="AS167" s="1012"/>
      <c r="AT167" s="1012">
        <v>48</v>
      </c>
      <c r="AU167" s="1012">
        <v>4</v>
      </c>
      <c r="AV167" s="942">
        <v>6.25</v>
      </c>
      <c r="AW167" s="942"/>
    </row>
    <row r="168" spans="1:49" s="940" customFormat="1" ht="15" customHeight="1" x14ac:dyDescent="0.25">
      <c r="A168" s="1009">
        <v>6</v>
      </c>
      <c r="B168" s="934" t="s">
        <v>759</v>
      </c>
      <c r="C168" s="950" t="s">
        <v>760</v>
      </c>
      <c r="D168" s="12" t="s">
        <v>29</v>
      </c>
      <c r="E168" s="1014">
        <v>11</v>
      </c>
      <c r="F168" s="1014">
        <v>78</v>
      </c>
      <c r="G168" s="1011">
        <v>0</v>
      </c>
      <c r="H168" s="1012"/>
      <c r="I168" s="1012"/>
      <c r="J168" s="1012"/>
      <c r="K168" s="1012"/>
      <c r="L168" s="1012"/>
      <c r="M168" s="1012"/>
      <c r="N168" s="1012"/>
      <c r="O168" s="947"/>
      <c r="P168" s="1012"/>
      <c r="Q168" s="1012"/>
      <c r="R168" s="1012"/>
      <c r="S168" s="947"/>
      <c r="T168" s="1012">
        <v>136</v>
      </c>
      <c r="U168" s="1012"/>
      <c r="V168" s="1012"/>
      <c r="W168" s="947">
        <f t="shared" si="29"/>
        <v>136</v>
      </c>
      <c r="X168" s="947"/>
      <c r="Y168" s="947"/>
      <c r="Z168" s="947"/>
      <c r="AA168" s="947"/>
      <c r="AB168" s="947"/>
      <c r="AC168" s="947"/>
      <c r="AD168" s="947"/>
      <c r="AE168" s="947"/>
      <c r="AF168" s="947"/>
      <c r="AG168" s="947"/>
      <c r="AH168" s="947"/>
      <c r="AI168" s="947"/>
      <c r="AJ168" s="935">
        <f t="shared" si="23"/>
        <v>136</v>
      </c>
      <c r="AK168" s="935"/>
      <c r="AL168" s="935"/>
      <c r="AM168" s="935">
        <f t="shared" si="24"/>
        <v>136</v>
      </c>
      <c r="AN168" s="1013">
        <f t="shared" si="20"/>
        <v>1.6319999999999999</v>
      </c>
      <c r="AO168" s="1013">
        <f t="shared" si="21"/>
        <v>0.85</v>
      </c>
      <c r="AP168" s="950" t="s">
        <v>103</v>
      </c>
      <c r="AQ168" s="950"/>
      <c r="AR168" s="950"/>
      <c r="AS168" s="1012"/>
      <c r="AT168" s="1012">
        <v>48</v>
      </c>
      <c r="AU168" s="1012">
        <v>4</v>
      </c>
      <c r="AV168" s="942">
        <v>6.25</v>
      </c>
      <c r="AW168" s="942"/>
    </row>
    <row r="169" spans="1:49" s="940" customFormat="1" ht="15" customHeight="1" x14ac:dyDescent="0.25">
      <c r="A169" s="1009">
        <v>7</v>
      </c>
      <c r="B169" s="934" t="s">
        <v>759</v>
      </c>
      <c r="C169" s="950" t="s">
        <v>760</v>
      </c>
      <c r="D169" s="12" t="s">
        <v>29</v>
      </c>
      <c r="E169" s="1014">
        <v>6</v>
      </c>
      <c r="F169" s="1014">
        <v>80</v>
      </c>
      <c r="G169" s="1011">
        <v>0</v>
      </c>
      <c r="H169" s="1012"/>
      <c r="I169" s="1012"/>
      <c r="J169" s="1012"/>
      <c r="K169" s="1012"/>
      <c r="L169" s="1012"/>
      <c r="M169" s="1012"/>
      <c r="N169" s="1012"/>
      <c r="O169" s="947"/>
      <c r="P169" s="1012"/>
      <c r="Q169" s="1012"/>
      <c r="R169" s="1012"/>
      <c r="S169" s="947"/>
      <c r="T169" s="1012">
        <v>2</v>
      </c>
      <c r="U169" s="1012"/>
      <c r="V169" s="1012"/>
      <c r="W169" s="947">
        <f t="shared" si="29"/>
        <v>2</v>
      </c>
      <c r="X169" s="947"/>
      <c r="Y169" s="947"/>
      <c r="Z169" s="947"/>
      <c r="AA169" s="947"/>
      <c r="AB169" s="947"/>
      <c r="AC169" s="947"/>
      <c r="AD169" s="947"/>
      <c r="AE169" s="947"/>
      <c r="AF169" s="947"/>
      <c r="AG169" s="947"/>
      <c r="AH169" s="947"/>
      <c r="AI169" s="947"/>
      <c r="AJ169" s="935">
        <f t="shared" si="23"/>
        <v>2</v>
      </c>
      <c r="AK169" s="935"/>
      <c r="AL169" s="935"/>
      <c r="AM169" s="935">
        <f t="shared" si="24"/>
        <v>2</v>
      </c>
      <c r="AN169" s="1013">
        <f t="shared" si="20"/>
        <v>2.4E-2</v>
      </c>
      <c r="AO169" s="1013">
        <f t="shared" si="21"/>
        <v>1.2500000000000001E-2</v>
      </c>
      <c r="AP169" s="950" t="s">
        <v>103</v>
      </c>
      <c r="AQ169" s="950"/>
      <c r="AR169" s="950"/>
      <c r="AS169" s="1012"/>
      <c r="AT169" s="1012">
        <v>48</v>
      </c>
      <c r="AU169" s="1012">
        <v>4</v>
      </c>
      <c r="AV169" s="942">
        <v>6.25</v>
      </c>
      <c r="AW169" s="942"/>
    </row>
    <row r="170" spans="1:49" s="940" customFormat="1" ht="15" customHeight="1" x14ac:dyDescent="0.25">
      <c r="A170" s="1009">
        <v>8</v>
      </c>
      <c r="B170" s="934" t="s">
        <v>759</v>
      </c>
      <c r="C170" s="950" t="s">
        <v>760</v>
      </c>
      <c r="D170" s="12" t="s">
        <v>29</v>
      </c>
      <c r="E170" s="1014">
        <v>5</v>
      </c>
      <c r="F170" s="1014">
        <v>82</v>
      </c>
      <c r="G170" s="1011">
        <v>0</v>
      </c>
      <c r="H170" s="1012"/>
      <c r="I170" s="1012"/>
      <c r="J170" s="1012"/>
      <c r="K170" s="1012"/>
      <c r="L170" s="1012"/>
      <c r="M170" s="1012"/>
      <c r="N170" s="1012"/>
      <c r="O170" s="947"/>
      <c r="P170" s="1012"/>
      <c r="Q170" s="1012"/>
      <c r="R170" s="1012"/>
      <c r="S170" s="947"/>
      <c r="T170" s="1012">
        <v>108</v>
      </c>
      <c r="U170" s="1012"/>
      <c r="V170" s="1012"/>
      <c r="W170" s="947">
        <f t="shared" si="29"/>
        <v>108</v>
      </c>
      <c r="X170" s="947"/>
      <c r="Y170" s="947"/>
      <c r="Z170" s="947"/>
      <c r="AA170" s="947"/>
      <c r="AB170" s="947"/>
      <c r="AC170" s="947"/>
      <c r="AD170" s="947"/>
      <c r="AE170" s="947"/>
      <c r="AF170" s="947"/>
      <c r="AG170" s="947"/>
      <c r="AH170" s="947"/>
      <c r="AI170" s="947"/>
      <c r="AJ170" s="935">
        <f t="shared" si="23"/>
        <v>108</v>
      </c>
      <c r="AK170" s="935"/>
      <c r="AL170" s="935"/>
      <c r="AM170" s="935">
        <f t="shared" si="24"/>
        <v>108</v>
      </c>
      <c r="AN170" s="1013">
        <f t="shared" si="20"/>
        <v>1.296</v>
      </c>
      <c r="AO170" s="1013">
        <f t="shared" si="21"/>
        <v>0.67500000000000004</v>
      </c>
      <c r="AP170" s="950" t="s">
        <v>103</v>
      </c>
      <c r="AQ170" s="950"/>
      <c r="AR170" s="950"/>
      <c r="AS170" s="1012"/>
      <c r="AT170" s="1012">
        <v>48</v>
      </c>
      <c r="AU170" s="1012">
        <v>4</v>
      </c>
      <c r="AV170" s="942">
        <v>6.25</v>
      </c>
      <c r="AW170" s="942"/>
    </row>
    <row r="171" spans="1:49" s="940" customFormat="1" ht="15" customHeight="1" x14ac:dyDescent="0.25">
      <c r="A171" s="1009">
        <v>9</v>
      </c>
      <c r="B171" s="934" t="s">
        <v>759</v>
      </c>
      <c r="C171" s="950" t="s">
        <v>760</v>
      </c>
      <c r="D171" s="12" t="s">
        <v>29</v>
      </c>
      <c r="E171" s="1014">
        <v>8</v>
      </c>
      <c r="F171" s="1014">
        <v>82</v>
      </c>
      <c r="G171" s="1011">
        <v>0</v>
      </c>
      <c r="H171" s="1012"/>
      <c r="I171" s="1012"/>
      <c r="J171" s="1012"/>
      <c r="K171" s="1012"/>
      <c r="L171" s="1012"/>
      <c r="M171" s="1012"/>
      <c r="N171" s="1012"/>
      <c r="O171" s="947"/>
      <c r="P171" s="1012"/>
      <c r="Q171" s="1012"/>
      <c r="R171" s="1012"/>
      <c r="S171" s="947"/>
      <c r="T171" s="1012">
        <v>250</v>
      </c>
      <c r="U171" s="1012"/>
      <c r="V171" s="1012"/>
      <c r="W171" s="947">
        <f t="shared" si="29"/>
        <v>250</v>
      </c>
      <c r="X171" s="947"/>
      <c r="Y171" s="947"/>
      <c r="Z171" s="947"/>
      <c r="AA171" s="947"/>
      <c r="AB171" s="947"/>
      <c r="AC171" s="947"/>
      <c r="AD171" s="947"/>
      <c r="AE171" s="947"/>
      <c r="AF171" s="947"/>
      <c r="AG171" s="947"/>
      <c r="AH171" s="947"/>
      <c r="AI171" s="947"/>
      <c r="AJ171" s="935">
        <f t="shared" si="23"/>
        <v>250</v>
      </c>
      <c r="AK171" s="935"/>
      <c r="AL171" s="935"/>
      <c r="AM171" s="935">
        <f t="shared" si="24"/>
        <v>250</v>
      </c>
      <c r="AN171" s="1013">
        <f t="shared" si="20"/>
        <v>3</v>
      </c>
      <c r="AO171" s="1013">
        <f t="shared" si="21"/>
        <v>1.5625</v>
      </c>
      <c r="AP171" s="950" t="s">
        <v>103</v>
      </c>
      <c r="AQ171" s="950"/>
      <c r="AR171" s="950"/>
      <c r="AS171" s="1012"/>
      <c r="AT171" s="1012">
        <v>48</v>
      </c>
      <c r="AU171" s="1012">
        <v>4</v>
      </c>
      <c r="AV171" s="942">
        <v>6.25</v>
      </c>
      <c r="AW171" s="942"/>
    </row>
    <row r="172" spans="1:49" s="940" customFormat="1" ht="15" customHeight="1" x14ac:dyDescent="0.25">
      <c r="A172" s="1009">
        <v>10</v>
      </c>
      <c r="B172" s="934" t="s">
        <v>759</v>
      </c>
      <c r="C172" s="950" t="s">
        <v>760</v>
      </c>
      <c r="D172" s="12" t="s">
        <v>29</v>
      </c>
      <c r="E172" s="1014">
        <v>7</v>
      </c>
      <c r="F172" s="1014">
        <v>83</v>
      </c>
      <c r="G172" s="1011">
        <v>0</v>
      </c>
      <c r="H172" s="1012"/>
      <c r="I172" s="1012"/>
      <c r="J172" s="1012"/>
      <c r="K172" s="1012"/>
      <c r="L172" s="1012"/>
      <c r="M172" s="1012"/>
      <c r="N172" s="1012"/>
      <c r="O172" s="947"/>
      <c r="P172" s="1012"/>
      <c r="Q172" s="1012"/>
      <c r="R172" s="1012"/>
      <c r="S172" s="947"/>
      <c r="T172" s="1012">
        <v>6</v>
      </c>
      <c r="U172" s="1012"/>
      <c r="V172" s="1012"/>
      <c r="W172" s="947">
        <f t="shared" si="29"/>
        <v>6</v>
      </c>
      <c r="X172" s="947"/>
      <c r="Y172" s="947"/>
      <c r="Z172" s="947"/>
      <c r="AA172" s="947"/>
      <c r="AB172" s="947"/>
      <c r="AC172" s="947"/>
      <c r="AD172" s="947"/>
      <c r="AE172" s="947"/>
      <c r="AF172" s="947"/>
      <c r="AG172" s="947"/>
      <c r="AH172" s="947"/>
      <c r="AI172" s="947"/>
      <c r="AJ172" s="935">
        <f t="shared" si="23"/>
        <v>6</v>
      </c>
      <c r="AK172" s="935"/>
      <c r="AL172" s="935"/>
      <c r="AM172" s="935">
        <f t="shared" si="24"/>
        <v>6</v>
      </c>
      <c r="AN172" s="1013">
        <f t="shared" si="20"/>
        <v>7.1999999999999995E-2</v>
      </c>
      <c r="AO172" s="1013">
        <f t="shared" si="21"/>
        <v>3.7499999999999999E-2</v>
      </c>
      <c r="AP172" s="950" t="s">
        <v>103</v>
      </c>
      <c r="AQ172" s="950"/>
      <c r="AR172" s="950"/>
      <c r="AS172" s="1012"/>
      <c r="AT172" s="1012">
        <v>48</v>
      </c>
      <c r="AU172" s="1012">
        <v>4</v>
      </c>
      <c r="AV172" s="942">
        <v>6.25</v>
      </c>
      <c r="AW172" s="942"/>
    </row>
    <row r="173" spans="1:49" s="1045" customFormat="1" ht="15" customHeight="1" x14ac:dyDescent="0.25">
      <c r="A173" s="1036"/>
      <c r="B173" s="1037"/>
      <c r="C173" s="953" t="s">
        <v>27</v>
      </c>
      <c r="D173" s="1038"/>
      <c r="E173" s="1039"/>
      <c r="F173" s="1039"/>
      <c r="G173" s="1039"/>
      <c r="H173" s="1040"/>
      <c r="I173" s="1040"/>
      <c r="J173" s="1040"/>
      <c r="K173" s="1040"/>
      <c r="L173" s="1040"/>
      <c r="M173" s="1040"/>
      <c r="N173" s="1040"/>
      <c r="O173" s="1040"/>
      <c r="P173" s="1040">
        <f>SUM(P163:P172)</f>
        <v>748</v>
      </c>
      <c r="Q173" s="1040"/>
      <c r="R173" s="1040"/>
      <c r="S173" s="1040">
        <f>SUM(S163:S172)</f>
        <v>748</v>
      </c>
      <c r="T173" s="1040">
        <f>SUM(T163:T172)</f>
        <v>2966</v>
      </c>
      <c r="U173" s="1040"/>
      <c r="V173" s="1040"/>
      <c r="W173" s="1040">
        <f>SUM(W163:W172)</f>
        <v>2966</v>
      </c>
      <c r="X173" s="1040"/>
      <c r="Y173" s="1040"/>
      <c r="Z173" s="1040"/>
      <c r="AA173" s="1040"/>
      <c r="AB173" s="1040"/>
      <c r="AC173" s="1040"/>
      <c r="AD173" s="1040"/>
      <c r="AE173" s="1040"/>
      <c r="AF173" s="1040"/>
      <c r="AG173" s="1040"/>
      <c r="AH173" s="1040"/>
      <c r="AI173" s="1040"/>
      <c r="AJ173" s="936">
        <f t="shared" si="23"/>
        <v>3714</v>
      </c>
      <c r="AK173" s="936"/>
      <c r="AL173" s="936"/>
      <c r="AM173" s="936">
        <f t="shared" si="24"/>
        <v>3714</v>
      </c>
      <c r="AN173" s="1041">
        <f>SUM(AN163:AN172)</f>
        <v>44.567999999999998</v>
      </c>
      <c r="AO173" s="1041">
        <f>SUM(AO163:AO172)</f>
        <v>23.212500000000002</v>
      </c>
      <c r="AP173" s="1042"/>
      <c r="AQ173" s="1042"/>
      <c r="AR173" s="1043"/>
      <c r="AS173" s="1040"/>
      <c r="AT173" s="1044"/>
      <c r="AU173" s="1040"/>
      <c r="AV173" s="954"/>
      <c r="AW173" s="954"/>
    </row>
    <row r="174" spans="1:49" s="940" customFormat="1" ht="15" customHeight="1" x14ac:dyDescent="0.25">
      <c r="A174" s="1009">
        <v>5</v>
      </c>
      <c r="B174" s="934" t="s">
        <v>717</v>
      </c>
      <c r="C174" s="1009" t="s">
        <v>718</v>
      </c>
      <c r="D174" s="12" t="s">
        <v>29</v>
      </c>
      <c r="E174" s="1014">
        <v>22</v>
      </c>
      <c r="F174" s="1014">
        <v>65</v>
      </c>
      <c r="G174" s="1014" t="s">
        <v>757</v>
      </c>
      <c r="H174" s="1012"/>
      <c r="I174" s="1012"/>
      <c r="J174" s="1012"/>
      <c r="K174" s="1012"/>
      <c r="L174" s="1012"/>
      <c r="M174" s="1012"/>
      <c r="N174" s="1012"/>
      <c r="O174" s="947"/>
      <c r="P174" s="1012">
        <v>2</v>
      </c>
      <c r="Q174" s="1012"/>
      <c r="R174" s="1012"/>
      <c r="S174" s="947">
        <f t="shared" ref="S174:S182" si="30">SUM(P174:R174)</f>
        <v>2</v>
      </c>
      <c r="T174" s="1012"/>
      <c r="U174" s="1012"/>
      <c r="V174" s="1012"/>
      <c r="W174" s="947"/>
      <c r="X174" s="947"/>
      <c r="Y174" s="947"/>
      <c r="Z174" s="947"/>
      <c r="AA174" s="947"/>
      <c r="AB174" s="947"/>
      <c r="AC174" s="947"/>
      <c r="AD174" s="947"/>
      <c r="AE174" s="947"/>
      <c r="AF174" s="947"/>
      <c r="AG174" s="947"/>
      <c r="AH174" s="947"/>
      <c r="AI174" s="947"/>
      <c r="AJ174" s="935">
        <f t="shared" si="23"/>
        <v>2</v>
      </c>
      <c r="AK174" s="935"/>
      <c r="AL174" s="935"/>
      <c r="AM174" s="935">
        <f t="shared" si="24"/>
        <v>2</v>
      </c>
      <c r="AN174" s="1013">
        <f t="shared" ref="AN174:AN185" si="31">(AM174*AT174/1000)/AU174</f>
        <v>0.248</v>
      </c>
      <c r="AO174" s="1013">
        <f t="shared" ref="AO174:AO185" si="32">AM174*AV174/1000</f>
        <v>0.14399999999999999</v>
      </c>
      <c r="AP174" s="1014"/>
      <c r="AQ174" s="950" t="s">
        <v>761</v>
      </c>
      <c r="AR174" s="950"/>
      <c r="AS174" s="1012"/>
      <c r="AT174" s="1012">
        <v>124</v>
      </c>
      <c r="AU174" s="1012">
        <v>1</v>
      </c>
      <c r="AV174" s="942">
        <v>72</v>
      </c>
      <c r="AW174" s="942"/>
    </row>
    <row r="175" spans="1:49" s="940" customFormat="1" ht="15" customHeight="1" x14ac:dyDescent="0.25">
      <c r="A175" s="1009">
        <v>6</v>
      </c>
      <c r="B175" s="934" t="s">
        <v>717</v>
      </c>
      <c r="C175" s="1009" t="s">
        <v>718</v>
      </c>
      <c r="D175" s="12" t="s">
        <v>29</v>
      </c>
      <c r="E175" s="1014">
        <v>10</v>
      </c>
      <c r="F175" s="1014">
        <v>68</v>
      </c>
      <c r="G175" s="1014">
        <v>44</v>
      </c>
      <c r="H175" s="1012"/>
      <c r="I175" s="1012"/>
      <c r="J175" s="1012"/>
      <c r="K175" s="1012"/>
      <c r="L175" s="1012"/>
      <c r="M175" s="1012"/>
      <c r="N175" s="1012"/>
      <c r="O175" s="947"/>
      <c r="P175" s="1012">
        <v>5</v>
      </c>
      <c r="Q175" s="1012"/>
      <c r="R175" s="1012"/>
      <c r="S175" s="947">
        <f t="shared" si="30"/>
        <v>5</v>
      </c>
      <c r="T175" s="1012"/>
      <c r="U175" s="1012"/>
      <c r="V175" s="1012"/>
      <c r="W175" s="947"/>
      <c r="X175" s="947"/>
      <c r="Y175" s="947"/>
      <c r="Z175" s="947"/>
      <c r="AA175" s="947"/>
      <c r="AB175" s="947"/>
      <c r="AC175" s="947"/>
      <c r="AD175" s="947"/>
      <c r="AE175" s="947"/>
      <c r="AF175" s="947"/>
      <c r="AG175" s="947"/>
      <c r="AH175" s="947"/>
      <c r="AI175" s="947"/>
      <c r="AJ175" s="935">
        <f t="shared" si="23"/>
        <v>5</v>
      </c>
      <c r="AK175" s="935"/>
      <c r="AL175" s="935"/>
      <c r="AM175" s="935">
        <f t="shared" si="24"/>
        <v>5</v>
      </c>
      <c r="AN175" s="1013">
        <f t="shared" si="31"/>
        <v>0.62</v>
      </c>
      <c r="AO175" s="1013">
        <f t="shared" si="32"/>
        <v>0.36</v>
      </c>
      <c r="AP175" s="1014"/>
      <c r="AQ175" s="950" t="s">
        <v>761</v>
      </c>
      <c r="AR175" s="950"/>
      <c r="AS175" s="1012"/>
      <c r="AT175" s="1012">
        <v>124</v>
      </c>
      <c r="AU175" s="1012">
        <v>1</v>
      </c>
      <c r="AV175" s="942">
        <v>72</v>
      </c>
      <c r="AW175" s="942"/>
    </row>
    <row r="176" spans="1:49" s="940" customFormat="1" ht="15" customHeight="1" x14ac:dyDescent="0.25">
      <c r="A176" s="1009">
        <v>7</v>
      </c>
      <c r="B176" s="934" t="s">
        <v>717</v>
      </c>
      <c r="C176" s="1009" t="s">
        <v>718</v>
      </c>
      <c r="D176" s="12" t="s">
        <v>29</v>
      </c>
      <c r="E176" s="1014">
        <v>11</v>
      </c>
      <c r="F176" s="1014">
        <v>68</v>
      </c>
      <c r="G176" s="1014">
        <v>44</v>
      </c>
      <c r="H176" s="1012"/>
      <c r="I176" s="1012"/>
      <c r="J176" s="1012"/>
      <c r="K176" s="1012"/>
      <c r="L176" s="1012"/>
      <c r="M176" s="1012"/>
      <c r="N176" s="1012"/>
      <c r="O176" s="947"/>
      <c r="P176" s="1012">
        <v>2</v>
      </c>
      <c r="Q176" s="1012"/>
      <c r="R176" s="1012"/>
      <c r="S176" s="947">
        <f t="shared" si="30"/>
        <v>2</v>
      </c>
      <c r="T176" s="1012"/>
      <c r="U176" s="1012"/>
      <c r="V176" s="1012"/>
      <c r="W176" s="947"/>
      <c r="X176" s="947"/>
      <c r="Y176" s="947"/>
      <c r="Z176" s="947"/>
      <c r="AA176" s="947"/>
      <c r="AB176" s="947"/>
      <c r="AC176" s="947"/>
      <c r="AD176" s="947"/>
      <c r="AE176" s="947"/>
      <c r="AF176" s="947"/>
      <c r="AG176" s="947"/>
      <c r="AH176" s="947"/>
      <c r="AI176" s="947"/>
      <c r="AJ176" s="935">
        <f t="shared" si="23"/>
        <v>2</v>
      </c>
      <c r="AK176" s="935"/>
      <c r="AL176" s="935"/>
      <c r="AM176" s="935">
        <f t="shared" si="24"/>
        <v>2</v>
      </c>
      <c r="AN176" s="1013">
        <f t="shared" si="31"/>
        <v>0.248</v>
      </c>
      <c r="AO176" s="1013">
        <f t="shared" si="32"/>
        <v>0.14399999999999999</v>
      </c>
      <c r="AP176" s="1014"/>
      <c r="AQ176" s="950" t="s">
        <v>761</v>
      </c>
      <c r="AR176" s="950"/>
      <c r="AS176" s="1012"/>
      <c r="AT176" s="1012">
        <v>124</v>
      </c>
      <c r="AU176" s="1012">
        <v>1</v>
      </c>
      <c r="AV176" s="942">
        <v>72</v>
      </c>
      <c r="AW176" s="942"/>
    </row>
    <row r="177" spans="1:49" s="940" customFormat="1" ht="15" customHeight="1" x14ac:dyDescent="0.25">
      <c r="A177" s="1009">
        <v>8</v>
      </c>
      <c r="B177" s="934" t="s">
        <v>717</v>
      </c>
      <c r="C177" s="1009" t="s">
        <v>718</v>
      </c>
      <c r="D177" s="12" t="s">
        <v>29</v>
      </c>
      <c r="E177" s="1014">
        <v>16</v>
      </c>
      <c r="F177" s="1014">
        <v>68</v>
      </c>
      <c r="G177" s="1014">
        <v>44</v>
      </c>
      <c r="H177" s="1012"/>
      <c r="I177" s="1012"/>
      <c r="J177" s="1012"/>
      <c r="K177" s="1012"/>
      <c r="L177" s="1012"/>
      <c r="M177" s="1012"/>
      <c r="N177" s="1012"/>
      <c r="O177" s="947"/>
      <c r="P177" s="1012">
        <v>3</v>
      </c>
      <c r="Q177" s="1012"/>
      <c r="R177" s="1012"/>
      <c r="S177" s="947">
        <f t="shared" si="30"/>
        <v>3</v>
      </c>
      <c r="T177" s="1012"/>
      <c r="U177" s="1012"/>
      <c r="V177" s="1012"/>
      <c r="W177" s="947"/>
      <c r="X177" s="947"/>
      <c r="Y177" s="947"/>
      <c r="Z177" s="947"/>
      <c r="AA177" s="947"/>
      <c r="AB177" s="947"/>
      <c r="AC177" s="947"/>
      <c r="AD177" s="947"/>
      <c r="AE177" s="947"/>
      <c r="AF177" s="947"/>
      <c r="AG177" s="947"/>
      <c r="AH177" s="947"/>
      <c r="AI177" s="947"/>
      <c r="AJ177" s="935">
        <f t="shared" si="23"/>
        <v>3</v>
      </c>
      <c r="AK177" s="935"/>
      <c r="AL177" s="935"/>
      <c r="AM177" s="935">
        <f t="shared" si="24"/>
        <v>3</v>
      </c>
      <c r="AN177" s="1013">
        <f t="shared" si="31"/>
        <v>0.372</v>
      </c>
      <c r="AO177" s="1013">
        <f t="shared" si="32"/>
        <v>0.216</v>
      </c>
      <c r="AP177" s="1014"/>
      <c r="AQ177" s="950" t="s">
        <v>761</v>
      </c>
      <c r="AR177" s="950"/>
      <c r="AS177" s="1012"/>
      <c r="AT177" s="1012">
        <v>124</v>
      </c>
      <c r="AU177" s="1012">
        <v>1</v>
      </c>
      <c r="AV177" s="942">
        <v>72</v>
      </c>
      <c r="AW177" s="942"/>
    </row>
    <row r="178" spans="1:49" s="940" customFormat="1" ht="15" customHeight="1" x14ac:dyDescent="0.25">
      <c r="A178" s="1009">
        <v>9</v>
      </c>
      <c r="B178" s="934" t="s">
        <v>762</v>
      </c>
      <c r="C178" s="1009" t="s">
        <v>763</v>
      </c>
      <c r="D178" s="12" t="s">
        <v>29</v>
      </c>
      <c r="E178" s="1014">
        <v>3</v>
      </c>
      <c r="F178" s="1014">
        <v>73</v>
      </c>
      <c r="G178" s="1014">
        <v>44</v>
      </c>
      <c r="H178" s="1012"/>
      <c r="I178" s="1012"/>
      <c r="J178" s="1012"/>
      <c r="K178" s="1012"/>
      <c r="L178" s="1012"/>
      <c r="M178" s="1012"/>
      <c r="N178" s="1012"/>
      <c r="O178" s="947"/>
      <c r="P178" s="1012">
        <v>61</v>
      </c>
      <c r="Q178" s="1012"/>
      <c r="R178" s="1012"/>
      <c r="S178" s="947">
        <f t="shared" si="30"/>
        <v>61</v>
      </c>
      <c r="T178" s="1012"/>
      <c r="U178" s="1012"/>
      <c r="V178" s="1012"/>
      <c r="W178" s="947"/>
      <c r="X178" s="947"/>
      <c r="Y178" s="947"/>
      <c r="Z178" s="947"/>
      <c r="AA178" s="947"/>
      <c r="AB178" s="947"/>
      <c r="AC178" s="947"/>
      <c r="AD178" s="947"/>
      <c r="AE178" s="947"/>
      <c r="AF178" s="947"/>
      <c r="AG178" s="947"/>
      <c r="AH178" s="947"/>
      <c r="AI178" s="947"/>
      <c r="AJ178" s="935">
        <f t="shared" si="23"/>
        <v>61</v>
      </c>
      <c r="AK178" s="935"/>
      <c r="AL178" s="935"/>
      <c r="AM178" s="935">
        <f t="shared" si="24"/>
        <v>61</v>
      </c>
      <c r="AN178" s="1013">
        <f t="shared" si="31"/>
        <v>7.5640000000000001</v>
      </c>
      <c r="AO178" s="1013">
        <f t="shared" si="32"/>
        <v>4.3920000000000003</v>
      </c>
      <c r="AP178" s="1014"/>
      <c r="AQ178" s="950" t="s">
        <v>761</v>
      </c>
      <c r="AR178" s="950"/>
      <c r="AS178" s="1012"/>
      <c r="AT178" s="1012">
        <v>124</v>
      </c>
      <c r="AU178" s="1012">
        <v>1</v>
      </c>
      <c r="AV178" s="942">
        <v>72</v>
      </c>
      <c r="AW178" s="942"/>
    </row>
    <row r="179" spans="1:49" s="940" customFormat="1" ht="15" customHeight="1" x14ac:dyDescent="0.25">
      <c r="A179" s="1009">
        <v>10</v>
      </c>
      <c r="B179" s="934" t="s">
        <v>717</v>
      </c>
      <c r="C179" s="1009" t="s">
        <v>718</v>
      </c>
      <c r="D179" s="12" t="s">
        <v>29</v>
      </c>
      <c r="E179" s="1014">
        <v>10</v>
      </c>
      <c r="F179" s="1014" t="s">
        <v>458</v>
      </c>
      <c r="G179" s="1014" t="s">
        <v>757</v>
      </c>
      <c r="H179" s="1012"/>
      <c r="I179" s="1012"/>
      <c r="J179" s="1012"/>
      <c r="K179" s="1012"/>
      <c r="L179" s="1012"/>
      <c r="M179" s="1012"/>
      <c r="N179" s="1012"/>
      <c r="O179" s="947"/>
      <c r="P179" s="1012">
        <v>21</v>
      </c>
      <c r="Q179" s="1012"/>
      <c r="R179" s="1012"/>
      <c r="S179" s="947">
        <f t="shared" si="30"/>
        <v>21</v>
      </c>
      <c r="T179" s="1012"/>
      <c r="U179" s="1012"/>
      <c r="V179" s="1012"/>
      <c r="W179" s="947"/>
      <c r="X179" s="947"/>
      <c r="Y179" s="947"/>
      <c r="Z179" s="947"/>
      <c r="AA179" s="947"/>
      <c r="AB179" s="947"/>
      <c r="AC179" s="947"/>
      <c r="AD179" s="947"/>
      <c r="AE179" s="947"/>
      <c r="AF179" s="947"/>
      <c r="AG179" s="947"/>
      <c r="AH179" s="947"/>
      <c r="AI179" s="947"/>
      <c r="AJ179" s="935">
        <f t="shared" si="23"/>
        <v>21</v>
      </c>
      <c r="AK179" s="935"/>
      <c r="AL179" s="935"/>
      <c r="AM179" s="935">
        <f t="shared" si="24"/>
        <v>21</v>
      </c>
      <c r="AN179" s="1013">
        <f t="shared" si="31"/>
        <v>2.6040000000000001</v>
      </c>
      <c r="AO179" s="1013">
        <f t="shared" si="32"/>
        <v>1.512</v>
      </c>
      <c r="AP179" s="1014"/>
      <c r="AQ179" s="950" t="s">
        <v>761</v>
      </c>
      <c r="AR179" s="950"/>
      <c r="AS179" s="1012"/>
      <c r="AT179" s="1012">
        <v>124</v>
      </c>
      <c r="AU179" s="1012">
        <v>1</v>
      </c>
      <c r="AV179" s="942">
        <v>72</v>
      </c>
      <c r="AW179" s="942"/>
    </row>
    <row r="180" spans="1:49" s="940" customFormat="1" ht="15" customHeight="1" x14ac:dyDescent="0.25">
      <c r="A180" s="1009">
        <v>11</v>
      </c>
      <c r="B180" s="934" t="s">
        <v>717</v>
      </c>
      <c r="C180" s="1009" t="s">
        <v>718</v>
      </c>
      <c r="D180" s="12" t="s">
        <v>29</v>
      </c>
      <c r="E180" s="1014">
        <v>12</v>
      </c>
      <c r="F180" s="1014" t="s">
        <v>719</v>
      </c>
      <c r="G180" s="1014">
        <v>114</v>
      </c>
      <c r="H180" s="1012"/>
      <c r="I180" s="1012"/>
      <c r="J180" s="1012"/>
      <c r="K180" s="1012"/>
      <c r="L180" s="1012"/>
      <c r="M180" s="1012"/>
      <c r="N180" s="1012"/>
      <c r="O180" s="947"/>
      <c r="P180" s="1012">
        <v>8</v>
      </c>
      <c r="Q180" s="1012"/>
      <c r="R180" s="1012"/>
      <c r="S180" s="947">
        <f t="shared" si="30"/>
        <v>8</v>
      </c>
      <c r="T180" s="1012"/>
      <c r="U180" s="1012"/>
      <c r="V180" s="1012"/>
      <c r="W180" s="947"/>
      <c r="X180" s="947"/>
      <c r="Y180" s="947"/>
      <c r="Z180" s="947"/>
      <c r="AA180" s="947"/>
      <c r="AB180" s="947"/>
      <c r="AC180" s="947"/>
      <c r="AD180" s="947"/>
      <c r="AE180" s="947"/>
      <c r="AF180" s="947"/>
      <c r="AG180" s="947"/>
      <c r="AH180" s="947"/>
      <c r="AI180" s="947"/>
      <c r="AJ180" s="935">
        <f t="shared" si="23"/>
        <v>8</v>
      </c>
      <c r="AK180" s="935"/>
      <c r="AL180" s="935"/>
      <c r="AM180" s="935">
        <f t="shared" si="24"/>
        <v>8</v>
      </c>
      <c r="AN180" s="1013">
        <f t="shared" si="31"/>
        <v>0.99199999999999999</v>
      </c>
      <c r="AO180" s="1013">
        <f t="shared" si="32"/>
        <v>0.57599999999999996</v>
      </c>
      <c r="AP180" s="1014"/>
      <c r="AQ180" s="950" t="s">
        <v>761</v>
      </c>
      <c r="AR180" s="950"/>
      <c r="AS180" s="1012"/>
      <c r="AT180" s="1012">
        <v>124</v>
      </c>
      <c r="AU180" s="1012">
        <v>1</v>
      </c>
      <c r="AV180" s="942">
        <v>72</v>
      </c>
      <c r="AW180" s="942"/>
    </row>
    <row r="181" spans="1:49" s="940" customFormat="1" ht="15" customHeight="1" x14ac:dyDescent="0.25">
      <c r="A181" s="1009">
        <v>12</v>
      </c>
      <c r="B181" s="934" t="s">
        <v>717</v>
      </c>
      <c r="C181" s="1009" t="s">
        <v>718</v>
      </c>
      <c r="D181" s="12" t="s">
        <v>29</v>
      </c>
      <c r="E181" s="1049">
        <v>20</v>
      </c>
      <c r="F181" s="1014" t="s">
        <v>719</v>
      </c>
      <c r="G181" s="1049">
        <v>114</v>
      </c>
      <c r="H181" s="1050"/>
      <c r="I181" s="1050"/>
      <c r="J181" s="1050"/>
      <c r="K181" s="1050"/>
      <c r="L181" s="1012"/>
      <c r="M181" s="1012"/>
      <c r="N181" s="1012"/>
      <c r="O181" s="947"/>
      <c r="P181" s="1012">
        <v>2</v>
      </c>
      <c r="Q181" s="1012"/>
      <c r="R181" s="1012"/>
      <c r="S181" s="947">
        <f t="shared" si="30"/>
        <v>2</v>
      </c>
      <c r="T181" s="1012"/>
      <c r="U181" s="1012"/>
      <c r="V181" s="1012"/>
      <c r="W181" s="947"/>
      <c r="X181" s="947"/>
      <c r="Y181" s="947"/>
      <c r="Z181" s="947"/>
      <c r="AA181" s="947"/>
      <c r="AB181" s="947"/>
      <c r="AC181" s="947"/>
      <c r="AD181" s="947"/>
      <c r="AE181" s="947"/>
      <c r="AF181" s="947"/>
      <c r="AG181" s="947"/>
      <c r="AH181" s="947"/>
      <c r="AI181" s="947"/>
      <c r="AJ181" s="935">
        <f t="shared" si="23"/>
        <v>2</v>
      </c>
      <c r="AK181" s="935"/>
      <c r="AL181" s="935"/>
      <c r="AM181" s="935">
        <f t="shared" si="24"/>
        <v>2</v>
      </c>
      <c r="AN181" s="1013">
        <f t="shared" si="31"/>
        <v>0.248</v>
      </c>
      <c r="AO181" s="1013">
        <f t="shared" si="32"/>
        <v>0.14399999999999999</v>
      </c>
      <c r="AP181" s="1014"/>
      <c r="AQ181" s="950" t="s">
        <v>761</v>
      </c>
      <c r="AR181" s="950"/>
      <c r="AS181" s="1012"/>
      <c r="AT181" s="1012">
        <v>124</v>
      </c>
      <c r="AU181" s="1012">
        <v>1</v>
      </c>
      <c r="AV181" s="942">
        <v>72</v>
      </c>
      <c r="AW181" s="942"/>
    </row>
    <row r="182" spans="1:49" s="940" customFormat="1" ht="15" customHeight="1" x14ac:dyDescent="0.25">
      <c r="A182" s="1009">
        <v>13</v>
      </c>
      <c r="B182" s="934" t="s">
        <v>717</v>
      </c>
      <c r="C182" s="1009" t="s">
        <v>718</v>
      </c>
      <c r="D182" s="12" t="s">
        <v>29</v>
      </c>
      <c r="E182" s="1014">
        <v>24</v>
      </c>
      <c r="F182" s="1014" t="s">
        <v>719</v>
      </c>
      <c r="G182" s="1014">
        <v>114</v>
      </c>
      <c r="H182" s="1012"/>
      <c r="I182" s="1012"/>
      <c r="J182" s="1012"/>
      <c r="K182" s="1012"/>
      <c r="L182" s="1012"/>
      <c r="M182" s="1012"/>
      <c r="N182" s="1012"/>
      <c r="O182" s="947"/>
      <c r="P182" s="1012">
        <v>11</v>
      </c>
      <c r="Q182" s="1012"/>
      <c r="R182" s="1012"/>
      <c r="S182" s="947">
        <f t="shared" si="30"/>
        <v>11</v>
      </c>
      <c r="T182" s="1012"/>
      <c r="U182" s="1012"/>
      <c r="V182" s="1012"/>
      <c r="W182" s="947"/>
      <c r="X182" s="947"/>
      <c r="Y182" s="947"/>
      <c r="Z182" s="947"/>
      <c r="AA182" s="947"/>
      <c r="AB182" s="947"/>
      <c r="AC182" s="947"/>
      <c r="AD182" s="947"/>
      <c r="AE182" s="947"/>
      <c r="AF182" s="947"/>
      <c r="AG182" s="947"/>
      <c r="AH182" s="947"/>
      <c r="AI182" s="947"/>
      <c r="AJ182" s="935">
        <f t="shared" si="23"/>
        <v>11</v>
      </c>
      <c r="AK182" s="935"/>
      <c r="AL182" s="935"/>
      <c r="AM182" s="935">
        <f t="shared" si="24"/>
        <v>11</v>
      </c>
      <c r="AN182" s="1013">
        <f t="shared" si="31"/>
        <v>1.3640000000000001</v>
      </c>
      <c r="AO182" s="1013">
        <f t="shared" si="32"/>
        <v>0.79200000000000004</v>
      </c>
      <c r="AP182" s="1014"/>
      <c r="AQ182" s="950" t="s">
        <v>761</v>
      </c>
      <c r="AR182" s="950"/>
      <c r="AS182" s="1012"/>
      <c r="AT182" s="1012">
        <v>124</v>
      </c>
      <c r="AU182" s="1012">
        <v>1</v>
      </c>
      <c r="AV182" s="942">
        <v>72</v>
      </c>
      <c r="AW182" s="942"/>
    </row>
    <row r="183" spans="1:49" s="1045" customFormat="1" ht="15" customHeight="1" x14ac:dyDescent="0.25">
      <c r="A183" s="1036"/>
      <c r="B183" s="1037"/>
      <c r="C183" s="953" t="s">
        <v>27</v>
      </c>
      <c r="D183" s="1038"/>
      <c r="E183" s="1039"/>
      <c r="F183" s="1039"/>
      <c r="G183" s="1039"/>
      <c r="H183" s="1040"/>
      <c r="I183" s="1040"/>
      <c r="J183" s="1040"/>
      <c r="K183" s="1040"/>
      <c r="L183" s="1040"/>
      <c r="M183" s="1040"/>
      <c r="N183" s="1040"/>
      <c r="O183" s="1040"/>
      <c r="P183" s="1040">
        <f>SUM(P174:P182)</f>
        <v>115</v>
      </c>
      <c r="Q183" s="1040"/>
      <c r="R183" s="1040"/>
      <c r="S183" s="1040">
        <f>SUM(S174:S182)</f>
        <v>115</v>
      </c>
      <c r="T183" s="1040"/>
      <c r="U183" s="1040"/>
      <c r="V183" s="1040"/>
      <c r="W183" s="1040"/>
      <c r="X183" s="1040"/>
      <c r="Y183" s="1040"/>
      <c r="Z183" s="1040"/>
      <c r="AA183" s="1040"/>
      <c r="AB183" s="1040"/>
      <c r="AC183" s="1040"/>
      <c r="AD183" s="1040"/>
      <c r="AE183" s="1040"/>
      <c r="AF183" s="1040"/>
      <c r="AG183" s="1040"/>
      <c r="AH183" s="1040"/>
      <c r="AI183" s="1040"/>
      <c r="AJ183" s="936">
        <f t="shared" si="23"/>
        <v>115</v>
      </c>
      <c r="AK183" s="936"/>
      <c r="AL183" s="936"/>
      <c r="AM183" s="936">
        <f t="shared" si="24"/>
        <v>115</v>
      </c>
      <c r="AN183" s="1041">
        <f>SUM(AN174:AN182)</f>
        <v>14.26</v>
      </c>
      <c r="AO183" s="1041">
        <f>SUM(AO174:AO182)</f>
        <v>8.2800000000000011</v>
      </c>
      <c r="AP183" s="1042"/>
      <c r="AQ183" s="1042"/>
      <c r="AR183" s="1043"/>
      <c r="AS183" s="1040"/>
      <c r="AT183" s="1044"/>
      <c r="AU183" s="1040"/>
      <c r="AV183" s="954"/>
      <c r="AW183" s="954"/>
    </row>
    <row r="184" spans="1:49" s="940" customFormat="1" ht="15" customHeight="1" x14ac:dyDescent="0.25">
      <c r="A184" s="1009">
        <v>1</v>
      </c>
      <c r="B184" s="934" t="s">
        <v>764</v>
      </c>
      <c r="C184" s="950" t="s">
        <v>765</v>
      </c>
      <c r="D184" s="12" t="s">
        <v>29</v>
      </c>
      <c r="E184" s="1014" t="s">
        <v>766</v>
      </c>
      <c r="F184" s="1014">
        <v>57</v>
      </c>
      <c r="G184" s="1014" t="s">
        <v>111</v>
      </c>
      <c r="H184" s="1012"/>
      <c r="I184" s="1012"/>
      <c r="J184" s="1012"/>
      <c r="K184" s="1012"/>
      <c r="L184" s="1012"/>
      <c r="M184" s="1012"/>
      <c r="N184" s="1012"/>
      <c r="O184" s="947"/>
      <c r="P184" s="1012">
        <v>130</v>
      </c>
      <c r="Q184" s="1012"/>
      <c r="R184" s="1012"/>
      <c r="S184" s="947">
        <f>SUM(P184:R184)</f>
        <v>130</v>
      </c>
      <c r="T184" s="1012"/>
      <c r="U184" s="1012"/>
      <c r="V184" s="1012"/>
      <c r="W184" s="947"/>
      <c r="X184" s="947"/>
      <c r="Y184" s="947"/>
      <c r="Z184" s="947"/>
      <c r="AA184" s="947"/>
      <c r="AB184" s="947"/>
      <c r="AC184" s="947"/>
      <c r="AD184" s="947"/>
      <c r="AE184" s="947"/>
      <c r="AF184" s="947"/>
      <c r="AG184" s="947"/>
      <c r="AH184" s="947"/>
      <c r="AI184" s="947"/>
      <c r="AJ184" s="935">
        <f t="shared" si="23"/>
        <v>130</v>
      </c>
      <c r="AK184" s="935"/>
      <c r="AL184" s="935"/>
      <c r="AM184" s="935">
        <f t="shared" si="24"/>
        <v>130</v>
      </c>
      <c r="AN184" s="1013">
        <f t="shared" si="31"/>
        <v>1.04</v>
      </c>
      <c r="AO184" s="1013">
        <f t="shared" si="32"/>
        <v>0.72799999999999998</v>
      </c>
      <c r="AP184" s="1014" t="s">
        <v>103</v>
      </c>
      <c r="AQ184" s="950"/>
      <c r="AR184" s="950"/>
      <c r="AS184" s="1012"/>
      <c r="AT184" s="1012">
        <v>40</v>
      </c>
      <c r="AU184" s="1012">
        <v>5</v>
      </c>
      <c r="AV184" s="942">
        <v>5.6</v>
      </c>
      <c r="AW184" s="942"/>
    </row>
    <row r="185" spans="1:49" s="940" customFormat="1" ht="15" customHeight="1" x14ac:dyDescent="0.25">
      <c r="A185" s="1009">
        <v>2</v>
      </c>
      <c r="B185" s="934" t="s">
        <v>764</v>
      </c>
      <c r="C185" s="950" t="s">
        <v>765</v>
      </c>
      <c r="D185" s="12" t="s">
        <v>29</v>
      </c>
      <c r="E185" s="1014" t="s">
        <v>767</v>
      </c>
      <c r="F185" s="1014">
        <v>60</v>
      </c>
      <c r="G185" s="1014" t="s">
        <v>111</v>
      </c>
      <c r="H185" s="1012"/>
      <c r="I185" s="1012"/>
      <c r="J185" s="1012"/>
      <c r="K185" s="1012"/>
      <c r="L185" s="1012"/>
      <c r="M185" s="1012"/>
      <c r="N185" s="1012"/>
      <c r="O185" s="947"/>
      <c r="P185" s="1012">
        <v>146</v>
      </c>
      <c r="Q185" s="1012"/>
      <c r="R185" s="1012"/>
      <c r="S185" s="947">
        <f>SUM(P185:R185)</f>
        <v>146</v>
      </c>
      <c r="T185" s="1012"/>
      <c r="U185" s="1012"/>
      <c r="V185" s="1012"/>
      <c r="W185" s="947"/>
      <c r="X185" s="947"/>
      <c r="Y185" s="947"/>
      <c r="Z185" s="947"/>
      <c r="AA185" s="947"/>
      <c r="AB185" s="947"/>
      <c r="AC185" s="947"/>
      <c r="AD185" s="947"/>
      <c r="AE185" s="947"/>
      <c r="AF185" s="947"/>
      <c r="AG185" s="947"/>
      <c r="AH185" s="947"/>
      <c r="AI185" s="947"/>
      <c r="AJ185" s="935">
        <f t="shared" si="23"/>
        <v>146</v>
      </c>
      <c r="AK185" s="935"/>
      <c r="AL185" s="935"/>
      <c r="AM185" s="935">
        <f t="shared" si="24"/>
        <v>146</v>
      </c>
      <c r="AN185" s="1013">
        <f t="shared" si="31"/>
        <v>1.1679999999999999</v>
      </c>
      <c r="AO185" s="1013">
        <f t="shared" si="32"/>
        <v>0.81759999999999988</v>
      </c>
      <c r="AP185" s="1014" t="s">
        <v>103</v>
      </c>
      <c r="AQ185" s="950"/>
      <c r="AR185" s="950"/>
      <c r="AS185" s="1012"/>
      <c r="AT185" s="1012">
        <v>40</v>
      </c>
      <c r="AU185" s="1012">
        <v>5</v>
      </c>
      <c r="AV185" s="942">
        <v>5.6</v>
      </c>
      <c r="AW185" s="942"/>
    </row>
    <row r="186" spans="1:49" s="1045" customFormat="1" ht="15" customHeight="1" x14ac:dyDescent="0.25">
      <c r="A186" s="1036"/>
      <c r="B186" s="1037"/>
      <c r="C186" s="953" t="s">
        <v>27</v>
      </c>
      <c r="D186" s="1038"/>
      <c r="E186" s="1039"/>
      <c r="F186" s="1039"/>
      <c r="G186" s="1039"/>
      <c r="H186" s="1040"/>
      <c r="I186" s="1040"/>
      <c r="J186" s="1040"/>
      <c r="K186" s="1040"/>
      <c r="L186" s="1040"/>
      <c r="M186" s="1040"/>
      <c r="N186" s="1040"/>
      <c r="O186" s="1040"/>
      <c r="P186" s="1040">
        <f>SUM(P184:P185)</f>
        <v>276</v>
      </c>
      <c r="Q186" s="1040"/>
      <c r="R186" s="1040"/>
      <c r="S186" s="1040">
        <f>SUM(S184:S185)</f>
        <v>276</v>
      </c>
      <c r="T186" s="1040"/>
      <c r="U186" s="1040"/>
      <c r="V186" s="1040"/>
      <c r="W186" s="1040"/>
      <c r="X186" s="1040"/>
      <c r="Y186" s="1040"/>
      <c r="Z186" s="1040"/>
      <c r="AA186" s="1040"/>
      <c r="AB186" s="1040"/>
      <c r="AC186" s="1040"/>
      <c r="AD186" s="1040"/>
      <c r="AE186" s="1040"/>
      <c r="AF186" s="1040"/>
      <c r="AG186" s="1040"/>
      <c r="AH186" s="1040"/>
      <c r="AI186" s="1040"/>
      <c r="AJ186" s="936">
        <f t="shared" si="23"/>
        <v>276</v>
      </c>
      <c r="AK186" s="936"/>
      <c r="AL186" s="936"/>
      <c r="AM186" s="936">
        <f t="shared" si="24"/>
        <v>276</v>
      </c>
      <c r="AN186" s="1041">
        <f>SUM(AN184:AN185)</f>
        <v>2.2080000000000002</v>
      </c>
      <c r="AO186" s="1041">
        <f>SUM(AO184:AO185)</f>
        <v>1.5455999999999999</v>
      </c>
      <c r="AP186" s="1042"/>
      <c r="AQ186" s="950" t="s">
        <v>761</v>
      </c>
      <c r="AR186" s="1043"/>
      <c r="AS186" s="1040"/>
      <c r="AT186" s="1044"/>
      <c r="AU186" s="1040"/>
      <c r="AV186" s="954"/>
      <c r="AW186" s="954"/>
    </row>
    <row r="187" spans="1:49" s="940" customFormat="1" ht="15" customHeight="1" x14ac:dyDescent="0.25">
      <c r="A187" s="1009">
        <v>1</v>
      </c>
      <c r="B187" s="934" t="s">
        <v>768</v>
      </c>
      <c r="C187" s="950" t="s">
        <v>769</v>
      </c>
      <c r="D187" s="12" t="s">
        <v>29</v>
      </c>
      <c r="E187" s="1049" t="s">
        <v>47</v>
      </c>
      <c r="F187" s="1049" t="s">
        <v>47</v>
      </c>
      <c r="G187" s="1049" t="s">
        <v>47</v>
      </c>
      <c r="H187" s="1050"/>
      <c r="I187" s="1050"/>
      <c r="J187" s="1050"/>
      <c r="K187" s="1050"/>
      <c r="L187" s="1012"/>
      <c r="M187" s="1012"/>
      <c r="N187" s="1012"/>
      <c r="O187" s="947"/>
      <c r="P187" s="1012">
        <v>232</v>
      </c>
      <c r="Q187" s="1012"/>
      <c r="R187" s="1012"/>
      <c r="S187" s="947">
        <f>SUM(P187:R187)</f>
        <v>232</v>
      </c>
      <c r="T187" s="1012"/>
      <c r="U187" s="1012"/>
      <c r="V187" s="1012"/>
      <c r="W187" s="947"/>
      <c r="X187" s="947"/>
      <c r="Y187" s="947"/>
      <c r="Z187" s="947"/>
      <c r="AA187" s="947"/>
      <c r="AB187" s="947"/>
      <c r="AC187" s="947"/>
      <c r="AD187" s="947"/>
      <c r="AE187" s="947"/>
      <c r="AF187" s="947"/>
      <c r="AG187" s="947"/>
      <c r="AH187" s="947"/>
      <c r="AI187" s="947"/>
      <c r="AJ187" s="935">
        <f t="shared" si="23"/>
        <v>232</v>
      </c>
      <c r="AK187" s="935"/>
      <c r="AL187" s="935"/>
      <c r="AM187" s="935">
        <f t="shared" si="24"/>
        <v>232</v>
      </c>
      <c r="AN187" s="1013">
        <f t="shared" ref="AN187:AN213" si="33">(AM187*AT187/1000)/AU187</f>
        <v>38.28</v>
      </c>
      <c r="AO187" s="1013">
        <f t="shared" ref="AO187:AO213" si="34">AM187*AV187/1000</f>
        <v>31.32</v>
      </c>
      <c r="AP187" s="1014"/>
      <c r="AQ187" s="950" t="s">
        <v>761</v>
      </c>
      <c r="AR187" s="950"/>
      <c r="AS187" s="1012"/>
      <c r="AT187" s="1012">
        <v>165</v>
      </c>
      <c r="AU187" s="1012">
        <v>1</v>
      </c>
      <c r="AV187" s="942">
        <v>135</v>
      </c>
      <c r="AW187" s="942"/>
    </row>
    <row r="188" spans="1:49" s="940" customFormat="1" ht="15" customHeight="1" x14ac:dyDescent="0.25">
      <c r="A188" s="1009">
        <v>2</v>
      </c>
      <c r="B188" s="934" t="s">
        <v>768</v>
      </c>
      <c r="C188" s="950" t="s">
        <v>769</v>
      </c>
      <c r="D188" s="12" t="s">
        <v>29</v>
      </c>
      <c r="E188" s="1014" t="s">
        <v>770</v>
      </c>
      <c r="F188" s="1049">
        <v>59</v>
      </c>
      <c r="G188" s="1049">
        <v>107</v>
      </c>
      <c r="H188" s="1050"/>
      <c r="I188" s="1050"/>
      <c r="J188" s="1050"/>
      <c r="K188" s="1050"/>
      <c r="L188" s="1012"/>
      <c r="M188" s="1012"/>
      <c r="N188" s="1012"/>
      <c r="O188" s="947"/>
      <c r="P188" s="1012">
        <v>16</v>
      </c>
      <c r="Q188" s="1012"/>
      <c r="R188" s="1012"/>
      <c r="S188" s="947">
        <f t="shared" ref="S188:S210" si="35">SUM(P188:R188)</f>
        <v>16</v>
      </c>
      <c r="T188" s="1012"/>
      <c r="U188" s="1012"/>
      <c r="V188" s="1012"/>
      <c r="W188" s="947"/>
      <c r="X188" s="947"/>
      <c r="Y188" s="947"/>
      <c r="Z188" s="947"/>
      <c r="AA188" s="947"/>
      <c r="AB188" s="947"/>
      <c r="AC188" s="947"/>
      <c r="AD188" s="947"/>
      <c r="AE188" s="947"/>
      <c r="AF188" s="947"/>
      <c r="AG188" s="947"/>
      <c r="AH188" s="947"/>
      <c r="AI188" s="947"/>
      <c r="AJ188" s="935">
        <f t="shared" si="23"/>
        <v>16</v>
      </c>
      <c r="AK188" s="935"/>
      <c r="AL188" s="935"/>
      <c r="AM188" s="935">
        <f t="shared" si="24"/>
        <v>16</v>
      </c>
      <c r="AN188" s="1013">
        <f t="shared" si="33"/>
        <v>2.64</v>
      </c>
      <c r="AO188" s="1013">
        <f t="shared" si="34"/>
        <v>2.16</v>
      </c>
      <c r="AP188" s="1014"/>
      <c r="AQ188" s="950" t="s">
        <v>761</v>
      </c>
      <c r="AR188" s="950"/>
      <c r="AS188" s="1012"/>
      <c r="AT188" s="1012">
        <v>165</v>
      </c>
      <c r="AU188" s="1012">
        <v>1</v>
      </c>
      <c r="AV188" s="942">
        <v>135</v>
      </c>
      <c r="AW188" s="942"/>
    </row>
    <row r="189" spans="1:49" s="940" customFormat="1" ht="15" customHeight="1" x14ac:dyDescent="0.25">
      <c r="A189" s="1009">
        <v>3</v>
      </c>
      <c r="B189" s="934" t="s">
        <v>768</v>
      </c>
      <c r="C189" s="950" t="s">
        <v>769</v>
      </c>
      <c r="D189" s="12" t="s">
        <v>29</v>
      </c>
      <c r="E189" s="1014" t="s">
        <v>771</v>
      </c>
      <c r="F189" s="1049">
        <v>59</v>
      </c>
      <c r="G189" s="1049">
        <v>107</v>
      </c>
      <c r="H189" s="1050"/>
      <c r="I189" s="1050"/>
      <c r="J189" s="1050"/>
      <c r="K189" s="1050"/>
      <c r="L189" s="1012"/>
      <c r="M189" s="1012"/>
      <c r="N189" s="1012"/>
      <c r="O189" s="947"/>
      <c r="P189" s="1012">
        <v>18</v>
      </c>
      <c r="Q189" s="1012"/>
      <c r="R189" s="1012"/>
      <c r="S189" s="947">
        <f t="shared" si="35"/>
        <v>18</v>
      </c>
      <c r="T189" s="1012"/>
      <c r="U189" s="1012"/>
      <c r="V189" s="1012"/>
      <c r="W189" s="947"/>
      <c r="X189" s="947"/>
      <c r="Y189" s="947"/>
      <c r="Z189" s="947"/>
      <c r="AA189" s="947"/>
      <c r="AB189" s="947"/>
      <c r="AC189" s="947"/>
      <c r="AD189" s="947"/>
      <c r="AE189" s="947"/>
      <c r="AF189" s="947"/>
      <c r="AG189" s="947"/>
      <c r="AH189" s="947"/>
      <c r="AI189" s="947"/>
      <c r="AJ189" s="935">
        <f t="shared" si="23"/>
        <v>18</v>
      </c>
      <c r="AK189" s="935"/>
      <c r="AL189" s="935"/>
      <c r="AM189" s="935">
        <f t="shared" si="24"/>
        <v>18</v>
      </c>
      <c r="AN189" s="1013">
        <f t="shared" si="33"/>
        <v>2.97</v>
      </c>
      <c r="AO189" s="1013">
        <f t="shared" si="34"/>
        <v>2.4300000000000002</v>
      </c>
      <c r="AP189" s="1014"/>
      <c r="AQ189" s="950" t="s">
        <v>761</v>
      </c>
      <c r="AR189" s="950"/>
      <c r="AS189" s="1012"/>
      <c r="AT189" s="1012">
        <v>165</v>
      </c>
      <c r="AU189" s="1012">
        <v>1</v>
      </c>
      <c r="AV189" s="942">
        <v>135</v>
      </c>
      <c r="AW189" s="942"/>
    </row>
    <row r="190" spans="1:49" s="940" customFormat="1" ht="15" customHeight="1" x14ac:dyDescent="0.25">
      <c r="A190" s="1009">
        <v>4</v>
      </c>
      <c r="B190" s="934" t="s">
        <v>768</v>
      </c>
      <c r="C190" s="950" t="s">
        <v>769</v>
      </c>
      <c r="D190" s="12" t="s">
        <v>29</v>
      </c>
      <c r="E190" s="1014" t="s">
        <v>772</v>
      </c>
      <c r="F190" s="1049">
        <v>59</v>
      </c>
      <c r="G190" s="1049">
        <v>107</v>
      </c>
      <c r="H190" s="1050"/>
      <c r="I190" s="1050"/>
      <c r="J190" s="1050"/>
      <c r="K190" s="1050"/>
      <c r="L190" s="1012"/>
      <c r="M190" s="1012"/>
      <c r="N190" s="1012"/>
      <c r="O190" s="947"/>
      <c r="P190" s="1012">
        <v>3</v>
      </c>
      <c r="Q190" s="1012"/>
      <c r="R190" s="1012"/>
      <c r="S190" s="947">
        <f t="shared" si="35"/>
        <v>3</v>
      </c>
      <c r="T190" s="1012"/>
      <c r="U190" s="1012"/>
      <c r="V190" s="1012"/>
      <c r="W190" s="947"/>
      <c r="X190" s="947"/>
      <c r="Y190" s="947"/>
      <c r="Z190" s="947"/>
      <c r="AA190" s="947"/>
      <c r="AB190" s="947"/>
      <c r="AC190" s="947"/>
      <c r="AD190" s="947"/>
      <c r="AE190" s="947"/>
      <c r="AF190" s="947"/>
      <c r="AG190" s="947"/>
      <c r="AH190" s="947"/>
      <c r="AI190" s="947"/>
      <c r="AJ190" s="935">
        <f t="shared" si="23"/>
        <v>3</v>
      </c>
      <c r="AK190" s="935"/>
      <c r="AL190" s="935"/>
      <c r="AM190" s="935">
        <f t="shared" si="24"/>
        <v>3</v>
      </c>
      <c r="AN190" s="1013">
        <f t="shared" si="33"/>
        <v>0.495</v>
      </c>
      <c r="AO190" s="1013">
        <f t="shared" si="34"/>
        <v>0.40500000000000003</v>
      </c>
      <c r="AP190" s="1014"/>
      <c r="AQ190" s="950" t="s">
        <v>761</v>
      </c>
      <c r="AR190" s="950"/>
      <c r="AS190" s="1012"/>
      <c r="AT190" s="1012">
        <v>165</v>
      </c>
      <c r="AU190" s="1012">
        <v>1</v>
      </c>
      <c r="AV190" s="942">
        <v>135</v>
      </c>
      <c r="AW190" s="942"/>
    </row>
    <row r="191" spans="1:49" s="940" customFormat="1" ht="15" customHeight="1" x14ac:dyDescent="0.25">
      <c r="A191" s="1009">
        <v>5</v>
      </c>
      <c r="B191" s="934" t="s">
        <v>768</v>
      </c>
      <c r="C191" s="950" t="s">
        <v>769</v>
      </c>
      <c r="D191" s="12" t="s">
        <v>29</v>
      </c>
      <c r="E191" s="1014" t="s">
        <v>773</v>
      </c>
      <c r="F191" s="1049">
        <v>59</v>
      </c>
      <c r="G191" s="1049">
        <v>107</v>
      </c>
      <c r="H191" s="1050"/>
      <c r="I191" s="1050"/>
      <c r="J191" s="1050"/>
      <c r="K191" s="1050"/>
      <c r="L191" s="1012"/>
      <c r="M191" s="1012"/>
      <c r="N191" s="1012"/>
      <c r="O191" s="947"/>
      <c r="P191" s="1012">
        <v>4</v>
      </c>
      <c r="Q191" s="1012"/>
      <c r="R191" s="1012"/>
      <c r="S191" s="947">
        <f t="shared" si="35"/>
        <v>4</v>
      </c>
      <c r="T191" s="1012"/>
      <c r="U191" s="1012"/>
      <c r="V191" s="1012"/>
      <c r="W191" s="947"/>
      <c r="X191" s="947"/>
      <c r="Y191" s="947"/>
      <c r="Z191" s="947"/>
      <c r="AA191" s="947"/>
      <c r="AB191" s="947"/>
      <c r="AC191" s="947"/>
      <c r="AD191" s="947"/>
      <c r="AE191" s="947"/>
      <c r="AF191" s="947"/>
      <c r="AG191" s="947"/>
      <c r="AH191" s="947"/>
      <c r="AI191" s="947"/>
      <c r="AJ191" s="935">
        <f t="shared" si="23"/>
        <v>4</v>
      </c>
      <c r="AK191" s="935"/>
      <c r="AL191" s="935"/>
      <c r="AM191" s="935">
        <f t="shared" si="24"/>
        <v>4</v>
      </c>
      <c r="AN191" s="1013">
        <f t="shared" si="33"/>
        <v>0.66</v>
      </c>
      <c r="AO191" s="1013">
        <f t="shared" si="34"/>
        <v>0.54</v>
      </c>
      <c r="AP191" s="1014"/>
      <c r="AQ191" s="950" t="s">
        <v>761</v>
      </c>
      <c r="AR191" s="950"/>
      <c r="AS191" s="1012"/>
      <c r="AT191" s="1012">
        <v>165</v>
      </c>
      <c r="AU191" s="1012">
        <v>1</v>
      </c>
      <c r="AV191" s="942">
        <v>135</v>
      </c>
      <c r="AW191" s="942"/>
    </row>
    <row r="192" spans="1:49" s="940" customFormat="1" ht="15" customHeight="1" x14ac:dyDescent="0.25">
      <c r="A192" s="1009">
        <v>6</v>
      </c>
      <c r="B192" s="934" t="s">
        <v>768</v>
      </c>
      <c r="C192" s="950" t="s">
        <v>769</v>
      </c>
      <c r="D192" s="12" t="s">
        <v>29</v>
      </c>
      <c r="E192" s="1014" t="s">
        <v>774</v>
      </c>
      <c r="F192" s="1049">
        <v>59</v>
      </c>
      <c r="G192" s="1049">
        <v>107</v>
      </c>
      <c r="H192" s="1050"/>
      <c r="I192" s="1050"/>
      <c r="J192" s="1050"/>
      <c r="K192" s="1050"/>
      <c r="L192" s="1012"/>
      <c r="M192" s="1012"/>
      <c r="N192" s="1012"/>
      <c r="O192" s="947"/>
      <c r="P192" s="1012">
        <v>28</v>
      </c>
      <c r="Q192" s="1012"/>
      <c r="R192" s="1012"/>
      <c r="S192" s="947">
        <f t="shared" si="35"/>
        <v>28</v>
      </c>
      <c r="T192" s="1012"/>
      <c r="U192" s="1012"/>
      <c r="V192" s="1012"/>
      <c r="W192" s="947"/>
      <c r="X192" s="947"/>
      <c r="Y192" s="947"/>
      <c r="Z192" s="947"/>
      <c r="AA192" s="947"/>
      <c r="AB192" s="947"/>
      <c r="AC192" s="947"/>
      <c r="AD192" s="947"/>
      <c r="AE192" s="947"/>
      <c r="AF192" s="947"/>
      <c r="AG192" s="947"/>
      <c r="AH192" s="947"/>
      <c r="AI192" s="947"/>
      <c r="AJ192" s="935">
        <f t="shared" si="23"/>
        <v>28</v>
      </c>
      <c r="AK192" s="935"/>
      <c r="AL192" s="935"/>
      <c r="AM192" s="935">
        <f t="shared" si="24"/>
        <v>28</v>
      </c>
      <c r="AN192" s="1013">
        <f t="shared" si="33"/>
        <v>4.62</v>
      </c>
      <c r="AO192" s="1013">
        <f t="shared" si="34"/>
        <v>3.78</v>
      </c>
      <c r="AP192" s="1014"/>
      <c r="AQ192" s="950" t="s">
        <v>761</v>
      </c>
      <c r="AR192" s="950"/>
      <c r="AS192" s="1012"/>
      <c r="AT192" s="1012">
        <v>165</v>
      </c>
      <c r="AU192" s="1012">
        <v>1</v>
      </c>
      <c r="AV192" s="942">
        <v>135</v>
      </c>
      <c r="AW192" s="942"/>
    </row>
    <row r="193" spans="1:49" s="940" customFormat="1" ht="15" customHeight="1" x14ac:dyDescent="0.25">
      <c r="A193" s="1009">
        <v>7</v>
      </c>
      <c r="B193" s="934" t="s">
        <v>768</v>
      </c>
      <c r="C193" s="950" t="s">
        <v>769</v>
      </c>
      <c r="D193" s="12" t="s">
        <v>29</v>
      </c>
      <c r="E193" s="1014" t="s">
        <v>88</v>
      </c>
      <c r="F193" s="1049">
        <v>59</v>
      </c>
      <c r="G193" s="1049">
        <v>107</v>
      </c>
      <c r="H193" s="1050"/>
      <c r="I193" s="1050"/>
      <c r="J193" s="1050"/>
      <c r="K193" s="1050"/>
      <c r="L193" s="1012"/>
      <c r="M193" s="1012"/>
      <c r="N193" s="1012"/>
      <c r="O193" s="947"/>
      <c r="P193" s="1012">
        <v>20</v>
      </c>
      <c r="Q193" s="1012"/>
      <c r="R193" s="1012"/>
      <c r="S193" s="947">
        <f t="shared" si="35"/>
        <v>20</v>
      </c>
      <c r="T193" s="1012"/>
      <c r="U193" s="1012"/>
      <c r="V193" s="1012"/>
      <c r="W193" s="947"/>
      <c r="X193" s="947"/>
      <c r="Y193" s="947"/>
      <c r="Z193" s="947"/>
      <c r="AA193" s="947"/>
      <c r="AB193" s="947"/>
      <c r="AC193" s="947"/>
      <c r="AD193" s="947"/>
      <c r="AE193" s="947"/>
      <c r="AF193" s="947"/>
      <c r="AG193" s="947"/>
      <c r="AH193" s="947"/>
      <c r="AI193" s="947"/>
      <c r="AJ193" s="935">
        <f t="shared" si="23"/>
        <v>20</v>
      </c>
      <c r="AK193" s="935"/>
      <c r="AL193" s="935"/>
      <c r="AM193" s="935">
        <f t="shared" si="24"/>
        <v>20</v>
      </c>
      <c r="AN193" s="1013">
        <f t="shared" si="33"/>
        <v>3.3</v>
      </c>
      <c r="AO193" s="1013">
        <f t="shared" si="34"/>
        <v>2.7</v>
      </c>
      <c r="AP193" s="1014"/>
      <c r="AQ193" s="950" t="s">
        <v>761</v>
      </c>
      <c r="AR193" s="950"/>
      <c r="AS193" s="1012"/>
      <c r="AT193" s="1012">
        <v>165</v>
      </c>
      <c r="AU193" s="1012">
        <v>1</v>
      </c>
      <c r="AV193" s="942">
        <v>135</v>
      </c>
      <c r="AW193" s="942"/>
    </row>
    <row r="194" spans="1:49" s="940" customFormat="1" ht="15" customHeight="1" x14ac:dyDescent="0.25">
      <c r="A194" s="1009">
        <v>8</v>
      </c>
      <c r="B194" s="934" t="s">
        <v>768</v>
      </c>
      <c r="C194" s="950" t="s">
        <v>769</v>
      </c>
      <c r="D194" s="12" t="s">
        <v>29</v>
      </c>
      <c r="E194" s="1014" t="s">
        <v>775</v>
      </c>
      <c r="F194" s="1049">
        <v>59</v>
      </c>
      <c r="G194" s="1049">
        <v>107</v>
      </c>
      <c r="H194" s="1050"/>
      <c r="I194" s="1050"/>
      <c r="J194" s="1050"/>
      <c r="K194" s="1050"/>
      <c r="L194" s="1012"/>
      <c r="M194" s="1012"/>
      <c r="N194" s="1012"/>
      <c r="O194" s="947"/>
      <c r="P194" s="1012">
        <v>33</v>
      </c>
      <c r="Q194" s="1012"/>
      <c r="R194" s="1012"/>
      <c r="S194" s="947">
        <f t="shared" si="35"/>
        <v>33</v>
      </c>
      <c r="T194" s="1012"/>
      <c r="U194" s="1012"/>
      <c r="V194" s="1012"/>
      <c r="W194" s="947"/>
      <c r="X194" s="947"/>
      <c r="Y194" s="947"/>
      <c r="Z194" s="947"/>
      <c r="AA194" s="947"/>
      <c r="AB194" s="947"/>
      <c r="AC194" s="947"/>
      <c r="AD194" s="947"/>
      <c r="AE194" s="947"/>
      <c r="AF194" s="947"/>
      <c r="AG194" s="947"/>
      <c r="AH194" s="947"/>
      <c r="AI194" s="947"/>
      <c r="AJ194" s="935">
        <f t="shared" si="23"/>
        <v>33</v>
      </c>
      <c r="AK194" s="935"/>
      <c r="AL194" s="935"/>
      <c r="AM194" s="935">
        <f t="shared" si="24"/>
        <v>33</v>
      </c>
      <c r="AN194" s="1013">
        <f t="shared" si="33"/>
        <v>5.4450000000000003</v>
      </c>
      <c r="AO194" s="1013">
        <f t="shared" si="34"/>
        <v>4.4550000000000001</v>
      </c>
      <c r="AP194" s="1014"/>
      <c r="AQ194" s="950" t="s">
        <v>761</v>
      </c>
      <c r="AR194" s="950"/>
      <c r="AS194" s="1012"/>
      <c r="AT194" s="1012">
        <v>165</v>
      </c>
      <c r="AU194" s="1012">
        <v>1</v>
      </c>
      <c r="AV194" s="942">
        <v>135</v>
      </c>
      <c r="AW194" s="942"/>
    </row>
    <row r="195" spans="1:49" s="940" customFormat="1" ht="15" customHeight="1" x14ac:dyDescent="0.25">
      <c r="A195" s="1009">
        <v>9</v>
      </c>
      <c r="B195" s="934" t="s">
        <v>768</v>
      </c>
      <c r="C195" s="950" t="s">
        <v>769</v>
      </c>
      <c r="D195" s="12" t="s">
        <v>29</v>
      </c>
      <c r="E195" s="1014" t="s">
        <v>776</v>
      </c>
      <c r="F195" s="1049">
        <v>59</v>
      </c>
      <c r="G195" s="1049">
        <v>107</v>
      </c>
      <c r="H195" s="1050"/>
      <c r="I195" s="1050"/>
      <c r="J195" s="1050"/>
      <c r="K195" s="1050"/>
      <c r="L195" s="1012"/>
      <c r="M195" s="1012"/>
      <c r="N195" s="1012"/>
      <c r="O195" s="947"/>
      <c r="P195" s="1012">
        <v>30</v>
      </c>
      <c r="Q195" s="1012"/>
      <c r="R195" s="1012"/>
      <c r="S195" s="947">
        <f t="shared" si="35"/>
        <v>30</v>
      </c>
      <c r="T195" s="1012"/>
      <c r="U195" s="1012"/>
      <c r="V195" s="1012"/>
      <c r="W195" s="947"/>
      <c r="X195" s="947"/>
      <c r="Y195" s="947"/>
      <c r="Z195" s="947"/>
      <c r="AA195" s="947"/>
      <c r="AB195" s="947"/>
      <c r="AC195" s="947"/>
      <c r="AD195" s="947"/>
      <c r="AE195" s="947"/>
      <c r="AF195" s="947"/>
      <c r="AG195" s="947"/>
      <c r="AH195" s="947"/>
      <c r="AI195" s="947"/>
      <c r="AJ195" s="935">
        <f t="shared" si="23"/>
        <v>30</v>
      </c>
      <c r="AK195" s="935"/>
      <c r="AL195" s="935"/>
      <c r="AM195" s="935">
        <f t="shared" si="24"/>
        <v>30</v>
      </c>
      <c r="AN195" s="1013">
        <f t="shared" si="33"/>
        <v>4.95</v>
      </c>
      <c r="AO195" s="1013">
        <f t="shared" si="34"/>
        <v>4.05</v>
      </c>
      <c r="AP195" s="1014"/>
      <c r="AQ195" s="950" t="s">
        <v>761</v>
      </c>
      <c r="AR195" s="950"/>
      <c r="AS195" s="1012"/>
      <c r="AT195" s="1012">
        <v>165</v>
      </c>
      <c r="AU195" s="1012">
        <v>1</v>
      </c>
      <c r="AV195" s="942">
        <v>135</v>
      </c>
      <c r="AW195" s="942"/>
    </row>
    <row r="196" spans="1:49" s="940" customFormat="1" ht="15" customHeight="1" x14ac:dyDescent="0.25">
      <c r="A196" s="1009">
        <v>10</v>
      </c>
      <c r="B196" s="934" t="s">
        <v>768</v>
      </c>
      <c r="C196" s="950" t="s">
        <v>769</v>
      </c>
      <c r="D196" s="12" t="s">
        <v>29</v>
      </c>
      <c r="E196" s="1014" t="s">
        <v>777</v>
      </c>
      <c r="F196" s="1049">
        <v>59</v>
      </c>
      <c r="G196" s="1049">
        <v>107</v>
      </c>
      <c r="H196" s="1050"/>
      <c r="I196" s="1050"/>
      <c r="J196" s="1050"/>
      <c r="K196" s="1050"/>
      <c r="L196" s="1012"/>
      <c r="M196" s="1012"/>
      <c r="N196" s="1012"/>
      <c r="O196" s="947"/>
      <c r="P196" s="1012">
        <v>22</v>
      </c>
      <c r="Q196" s="1012"/>
      <c r="R196" s="1012"/>
      <c r="S196" s="947">
        <f t="shared" si="35"/>
        <v>22</v>
      </c>
      <c r="T196" s="1012"/>
      <c r="U196" s="1012"/>
      <c r="V196" s="1012"/>
      <c r="W196" s="947"/>
      <c r="X196" s="947"/>
      <c r="Y196" s="947"/>
      <c r="Z196" s="947"/>
      <c r="AA196" s="947"/>
      <c r="AB196" s="947"/>
      <c r="AC196" s="947"/>
      <c r="AD196" s="947"/>
      <c r="AE196" s="947"/>
      <c r="AF196" s="947"/>
      <c r="AG196" s="947"/>
      <c r="AH196" s="947"/>
      <c r="AI196" s="947"/>
      <c r="AJ196" s="935">
        <f t="shared" ref="AJ196:AJ253" si="36">H196+L196+P196+T196+AF196</f>
        <v>22</v>
      </c>
      <c r="AK196" s="935"/>
      <c r="AL196" s="935"/>
      <c r="AM196" s="935">
        <f t="shared" ref="AM196:AM253" si="37">K196+O196+S196+W196+AI196</f>
        <v>22</v>
      </c>
      <c r="AN196" s="1013">
        <f t="shared" si="33"/>
        <v>3.63</v>
      </c>
      <c r="AO196" s="1013">
        <f t="shared" si="34"/>
        <v>2.97</v>
      </c>
      <c r="AP196" s="1014"/>
      <c r="AQ196" s="950" t="s">
        <v>761</v>
      </c>
      <c r="AR196" s="950"/>
      <c r="AS196" s="1012"/>
      <c r="AT196" s="1012">
        <v>165</v>
      </c>
      <c r="AU196" s="1012">
        <v>1</v>
      </c>
      <c r="AV196" s="942">
        <v>135</v>
      </c>
      <c r="AW196" s="942"/>
    </row>
    <row r="197" spans="1:49" s="940" customFormat="1" ht="15" customHeight="1" x14ac:dyDescent="0.25">
      <c r="A197" s="1009">
        <v>11</v>
      </c>
      <c r="B197" s="934" t="s">
        <v>768</v>
      </c>
      <c r="C197" s="950" t="s">
        <v>769</v>
      </c>
      <c r="D197" s="12" t="s">
        <v>29</v>
      </c>
      <c r="E197" s="1014" t="s">
        <v>778</v>
      </c>
      <c r="F197" s="1049">
        <v>59</v>
      </c>
      <c r="G197" s="1049">
        <v>107</v>
      </c>
      <c r="H197" s="1050"/>
      <c r="I197" s="1050"/>
      <c r="J197" s="1050"/>
      <c r="K197" s="1050"/>
      <c r="L197" s="1012"/>
      <c r="M197" s="1012"/>
      <c r="N197" s="1012"/>
      <c r="O197" s="947"/>
      <c r="P197" s="1012">
        <v>25</v>
      </c>
      <c r="Q197" s="1012"/>
      <c r="R197" s="1012"/>
      <c r="S197" s="947">
        <f t="shared" si="35"/>
        <v>25</v>
      </c>
      <c r="T197" s="1012"/>
      <c r="U197" s="1012"/>
      <c r="V197" s="1012"/>
      <c r="W197" s="947"/>
      <c r="X197" s="947"/>
      <c r="Y197" s="947"/>
      <c r="Z197" s="947"/>
      <c r="AA197" s="947"/>
      <c r="AB197" s="947"/>
      <c r="AC197" s="947"/>
      <c r="AD197" s="947"/>
      <c r="AE197" s="947"/>
      <c r="AF197" s="947"/>
      <c r="AG197" s="947"/>
      <c r="AH197" s="947"/>
      <c r="AI197" s="947"/>
      <c r="AJ197" s="935">
        <f t="shared" si="36"/>
        <v>25</v>
      </c>
      <c r="AK197" s="935"/>
      <c r="AL197" s="935"/>
      <c r="AM197" s="935">
        <f t="shared" si="37"/>
        <v>25</v>
      </c>
      <c r="AN197" s="1013">
        <f t="shared" si="33"/>
        <v>4.125</v>
      </c>
      <c r="AO197" s="1013">
        <f t="shared" si="34"/>
        <v>3.375</v>
      </c>
      <c r="AP197" s="1014"/>
      <c r="AQ197" s="950" t="s">
        <v>761</v>
      </c>
      <c r="AR197" s="950"/>
      <c r="AS197" s="1012"/>
      <c r="AT197" s="1012">
        <v>165</v>
      </c>
      <c r="AU197" s="1012">
        <v>1</v>
      </c>
      <c r="AV197" s="942">
        <v>135</v>
      </c>
      <c r="AW197" s="942"/>
    </row>
    <row r="198" spans="1:49" s="940" customFormat="1" ht="15" customHeight="1" x14ac:dyDescent="0.25">
      <c r="A198" s="1009">
        <v>12</v>
      </c>
      <c r="B198" s="934" t="s">
        <v>768</v>
      </c>
      <c r="C198" s="950" t="s">
        <v>769</v>
      </c>
      <c r="D198" s="12" t="s">
        <v>29</v>
      </c>
      <c r="E198" s="1014" t="s">
        <v>779</v>
      </c>
      <c r="F198" s="1049">
        <v>59</v>
      </c>
      <c r="G198" s="1049">
        <v>107</v>
      </c>
      <c r="H198" s="1050"/>
      <c r="I198" s="1050"/>
      <c r="J198" s="1050"/>
      <c r="K198" s="1050"/>
      <c r="L198" s="1012"/>
      <c r="M198" s="1012"/>
      <c r="N198" s="1012"/>
      <c r="O198" s="947"/>
      <c r="P198" s="1012">
        <v>1</v>
      </c>
      <c r="Q198" s="1012"/>
      <c r="R198" s="1012"/>
      <c r="S198" s="947">
        <f t="shared" si="35"/>
        <v>1</v>
      </c>
      <c r="T198" s="1012"/>
      <c r="U198" s="1012"/>
      <c r="V198" s="1012"/>
      <c r="W198" s="947"/>
      <c r="X198" s="947"/>
      <c r="Y198" s="947"/>
      <c r="Z198" s="947"/>
      <c r="AA198" s="947"/>
      <c r="AB198" s="947"/>
      <c r="AC198" s="947"/>
      <c r="AD198" s="947"/>
      <c r="AE198" s="947"/>
      <c r="AF198" s="947"/>
      <c r="AG198" s="947"/>
      <c r="AH198" s="947"/>
      <c r="AI198" s="947"/>
      <c r="AJ198" s="935">
        <f t="shared" si="36"/>
        <v>1</v>
      </c>
      <c r="AK198" s="935"/>
      <c r="AL198" s="935"/>
      <c r="AM198" s="935">
        <f t="shared" si="37"/>
        <v>1</v>
      </c>
      <c r="AN198" s="1013">
        <f t="shared" si="33"/>
        <v>0.16500000000000001</v>
      </c>
      <c r="AO198" s="1013">
        <f t="shared" si="34"/>
        <v>0.13500000000000001</v>
      </c>
      <c r="AP198" s="1014"/>
      <c r="AQ198" s="950" t="s">
        <v>761</v>
      </c>
      <c r="AR198" s="950"/>
      <c r="AS198" s="1012"/>
      <c r="AT198" s="1012">
        <v>165</v>
      </c>
      <c r="AU198" s="1012">
        <v>1</v>
      </c>
      <c r="AV198" s="942">
        <v>135</v>
      </c>
      <c r="AW198" s="942"/>
    </row>
    <row r="199" spans="1:49" s="940" customFormat="1" ht="15" customHeight="1" x14ac:dyDescent="0.25">
      <c r="A199" s="1009">
        <v>13</v>
      </c>
      <c r="B199" s="934" t="s">
        <v>768</v>
      </c>
      <c r="C199" s="950" t="s">
        <v>769</v>
      </c>
      <c r="D199" s="12" t="s">
        <v>29</v>
      </c>
      <c r="E199" s="1014" t="s">
        <v>780</v>
      </c>
      <c r="F199" s="1049">
        <v>59</v>
      </c>
      <c r="G199" s="1049">
        <v>107</v>
      </c>
      <c r="H199" s="1050"/>
      <c r="I199" s="1050"/>
      <c r="J199" s="1050"/>
      <c r="K199" s="1050"/>
      <c r="L199" s="1012"/>
      <c r="M199" s="1012"/>
      <c r="N199" s="1012"/>
      <c r="O199" s="947"/>
      <c r="P199" s="1012">
        <v>20</v>
      </c>
      <c r="Q199" s="1012"/>
      <c r="R199" s="1012"/>
      <c r="S199" s="947">
        <f t="shared" si="35"/>
        <v>20</v>
      </c>
      <c r="T199" s="1012"/>
      <c r="U199" s="1012"/>
      <c r="V199" s="1012"/>
      <c r="W199" s="947"/>
      <c r="X199" s="947"/>
      <c r="Y199" s="947"/>
      <c r="Z199" s="947"/>
      <c r="AA199" s="947"/>
      <c r="AB199" s="947"/>
      <c r="AC199" s="947"/>
      <c r="AD199" s="947"/>
      <c r="AE199" s="947"/>
      <c r="AF199" s="947"/>
      <c r="AG199" s="947"/>
      <c r="AH199" s="947"/>
      <c r="AI199" s="947"/>
      <c r="AJ199" s="935">
        <f t="shared" si="36"/>
        <v>20</v>
      </c>
      <c r="AK199" s="935"/>
      <c r="AL199" s="935"/>
      <c r="AM199" s="935">
        <f t="shared" si="37"/>
        <v>20</v>
      </c>
      <c r="AN199" s="1013">
        <f t="shared" si="33"/>
        <v>3.3</v>
      </c>
      <c r="AO199" s="1013">
        <f t="shared" si="34"/>
        <v>2.7</v>
      </c>
      <c r="AP199" s="1014"/>
      <c r="AQ199" s="950" t="s">
        <v>761</v>
      </c>
      <c r="AR199" s="950"/>
      <c r="AS199" s="1012"/>
      <c r="AT199" s="1012">
        <v>165</v>
      </c>
      <c r="AU199" s="1012">
        <v>1</v>
      </c>
      <c r="AV199" s="942">
        <v>135</v>
      </c>
      <c r="AW199" s="942"/>
    </row>
    <row r="200" spans="1:49" s="940" customFormat="1" ht="15" customHeight="1" x14ac:dyDescent="0.25">
      <c r="A200" s="1009">
        <v>14</v>
      </c>
      <c r="B200" s="934" t="s">
        <v>768</v>
      </c>
      <c r="C200" s="950" t="s">
        <v>769</v>
      </c>
      <c r="D200" s="12" t="s">
        <v>29</v>
      </c>
      <c r="E200" s="1014" t="s">
        <v>781</v>
      </c>
      <c r="F200" s="1049">
        <v>59</v>
      </c>
      <c r="G200" s="1049">
        <v>107</v>
      </c>
      <c r="H200" s="1050"/>
      <c r="I200" s="1050"/>
      <c r="J200" s="1050"/>
      <c r="K200" s="1050"/>
      <c r="L200" s="1012"/>
      <c r="M200" s="1012"/>
      <c r="N200" s="1012"/>
      <c r="O200" s="947"/>
      <c r="P200" s="1012">
        <v>30</v>
      </c>
      <c r="Q200" s="1012"/>
      <c r="R200" s="1012"/>
      <c r="S200" s="947">
        <f t="shared" si="35"/>
        <v>30</v>
      </c>
      <c r="T200" s="1012"/>
      <c r="U200" s="1012"/>
      <c r="V200" s="1012"/>
      <c r="W200" s="947"/>
      <c r="X200" s="947"/>
      <c r="Y200" s="947"/>
      <c r="Z200" s="947"/>
      <c r="AA200" s="947"/>
      <c r="AB200" s="947"/>
      <c r="AC200" s="947"/>
      <c r="AD200" s="947"/>
      <c r="AE200" s="947"/>
      <c r="AF200" s="947"/>
      <c r="AG200" s="947"/>
      <c r="AH200" s="947"/>
      <c r="AI200" s="947"/>
      <c r="AJ200" s="935">
        <f t="shared" si="36"/>
        <v>30</v>
      </c>
      <c r="AK200" s="935"/>
      <c r="AL200" s="935"/>
      <c r="AM200" s="935">
        <f t="shared" si="37"/>
        <v>30</v>
      </c>
      <c r="AN200" s="1013">
        <f t="shared" si="33"/>
        <v>4.95</v>
      </c>
      <c r="AO200" s="1013">
        <f t="shared" si="34"/>
        <v>4.05</v>
      </c>
      <c r="AP200" s="1014"/>
      <c r="AQ200" s="950" t="s">
        <v>761</v>
      </c>
      <c r="AR200" s="950"/>
      <c r="AS200" s="1012"/>
      <c r="AT200" s="1012">
        <v>165</v>
      </c>
      <c r="AU200" s="1012">
        <v>1</v>
      </c>
      <c r="AV200" s="942">
        <v>135</v>
      </c>
      <c r="AW200" s="942"/>
    </row>
    <row r="201" spans="1:49" s="940" customFormat="1" ht="15" customHeight="1" x14ac:dyDescent="0.25">
      <c r="A201" s="1009">
        <v>15</v>
      </c>
      <c r="B201" s="934" t="s">
        <v>768</v>
      </c>
      <c r="C201" s="950" t="s">
        <v>769</v>
      </c>
      <c r="D201" s="12" t="s">
        <v>29</v>
      </c>
      <c r="E201" s="1014" t="s">
        <v>782</v>
      </c>
      <c r="F201" s="1049">
        <v>59</v>
      </c>
      <c r="G201" s="1049">
        <v>107</v>
      </c>
      <c r="H201" s="1050"/>
      <c r="I201" s="1050"/>
      <c r="J201" s="1050"/>
      <c r="K201" s="1050"/>
      <c r="L201" s="1012"/>
      <c r="M201" s="1012"/>
      <c r="N201" s="1012"/>
      <c r="O201" s="947"/>
      <c r="P201" s="1012">
        <v>3</v>
      </c>
      <c r="Q201" s="1012"/>
      <c r="R201" s="1012"/>
      <c r="S201" s="947">
        <f t="shared" si="35"/>
        <v>3</v>
      </c>
      <c r="T201" s="1012"/>
      <c r="U201" s="1012"/>
      <c r="V201" s="1012"/>
      <c r="W201" s="947"/>
      <c r="X201" s="947"/>
      <c r="Y201" s="947"/>
      <c r="Z201" s="947"/>
      <c r="AA201" s="947"/>
      <c r="AB201" s="947"/>
      <c r="AC201" s="947"/>
      <c r="AD201" s="947"/>
      <c r="AE201" s="947"/>
      <c r="AF201" s="947"/>
      <c r="AG201" s="947"/>
      <c r="AH201" s="947"/>
      <c r="AI201" s="947"/>
      <c r="AJ201" s="935">
        <f t="shared" si="36"/>
        <v>3</v>
      </c>
      <c r="AK201" s="935"/>
      <c r="AL201" s="935"/>
      <c r="AM201" s="935">
        <f t="shared" si="37"/>
        <v>3</v>
      </c>
      <c r="AN201" s="1013">
        <f t="shared" si="33"/>
        <v>0.495</v>
      </c>
      <c r="AO201" s="1013">
        <f t="shared" si="34"/>
        <v>0.40500000000000003</v>
      </c>
      <c r="AP201" s="1014"/>
      <c r="AQ201" s="950" t="s">
        <v>761</v>
      </c>
      <c r="AR201" s="950"/>
      <c r="AS201" s="1012"/>
      <c r="AT201" s="1012">
        <v>165</v>
      </c>
      <c r="AU201" s="1012">
        <v>1</v>
      </c>
      <c r="AV201" s="942">
        <v>135</v>
      </c>
      <c r="AW201" s="942"/>
    </row>
    <row r="202" spans="1:49" s="940" customFormat="1" ht="15" customHeight="1" x14ac:dyDescent="0.25">
      <c r="A202" s="1009">
        <v>16</v>
      </c>
      <c r="B202" s="934" t="s">
        <v>768</v>
      </c>
      <c r="C202" s="950" t="s">
        <v>769</v>
      </c>
      <c r="D202" s="12" t="s">
        <v>29</v>
      </c>
      <c r="E202" s="1014" t="s">
        <v>783</v>
      </c>
      <c r="F202" s="1049">
        <v>59</v>
      </c>
      <c r="G202" s="1049">
        <v>107</v>
      </c>
      <c r="H202" s="1050"/>
      <c r="I202" s="1050"/>
      <c r="J202" s="1050"/>
      <c r="K202" s="1050"/>
      <c r="L202" s="1012"/>
      <c r="M202" s="1012"/>
      <c r="N202" s="1012"/>
      <c r="O202" s="947"/>
      <c r="P202" s="1012">
        <v>7</v>
      </c>
      <c r="Q202" s="1012"/>
      <c r="R202" s="1012"/>
      <c r="S202" s="947">
        <f t="shared" si="35"/>
        <v>7</v>
      </c>
      <c r="T202" s="1012"/>
      <c r="U202" s="1012"/>
      <c r="V202" s="1012"/>
      <c r="W202" s="947"/>
      <c r="X202" s="947"/>
      <c r="Y202" s="947"/>
      <c r="Z202" s="947"/>
      <c r="AA202" s="947"/>
      <c r="AB202" s="947"/>
      <c r="AC202" s="947"/>
      <c r="AD202" s="947"/>
      <c r="AE202" s="947"/>
      <c r="AF202" s="947"/>
      <c r="AG202" s="947"/>
      <c r="AH202" s="947"/>
      <c r="AI202" s="947"/>
      <c r="AJ202" s="935">
        <f t="shared" si="36"/>
        <v>7</v>
      </c>
      <c r="AK202" s="935"/>
      <c r="AL202" s="935"/>
      <c r="AM202" s="935">
        <f t="shared" si="37"/>
        <v>7</v>
      </c>
      <c r="AN202" s="1013">
        <f t="shared" si="33"/>
        <v>1.155</v>
      </c>
      <c r="AO202" s="1013">
        <f t="shared" si="34"/>
        <v>0.94499999999999995</v>
      </c>
      <c r="AP202" s="1014"/>
      <c r="AQ202" s="950" t="s">
        <v>761</v>
      </c>
      <c r="AR202" s="950"/>
      <c r="AS202" s="1012"/>
      <c r="AT202" s="1012">
        <v>165</v>
      </c>
      <c r="AU202" s="1012">
        <v>1</v>
      </c>
      <c r="AV202" s="942">
        <v>135</v>
      </c>
      <c r="AW202" s="942"/>
    </row>
    <row r="203" spans="1:49" s="940" customFormat="1" ht="15" customHeight="1" x14ac:dyDescent="0.25">
      <c r="A203" s="1009">
        <v>17</v>
      </c>
      <c r="B203" s="934" t="s">
        <v>768</v>
      </c>
      <c r="C203" s="950" t="s">
        <v>769</v>
      </c>
      <c r="D203" s="12" t="s">
        <v>29</v>
      </c>
      <c r="E203" s="1014" t="s">
        <v>784</v>
      </c>
      <c r="F203" s="1049">
        <v>59</v>
      </c>
      <c r="G203" s="1049">
        <v>107</v>
      </c>
      <c r="H203" s="1050"/>
      <c r="I203" s="1050"/>
      <c r="J203" s="1050"/>
      <c r="K203" s="1050"/>
      <c r="L203" s="1012"/>
      <c r="M203" s="1012"/>
      <c r="N203" s="1012"/>
      <c r="O203" s="947"/>
      <c r="P203" s="1012">
        <v>3</v>
      </c>
      <c r="Q203" s="1012"/>
      <c r="R203" s="1012"/>
      <c r="S203" s="947">
        <f t="shared" si="35"/>
        <v>3</v>
      </c>
      <c r="T203" s="1012"/>
      <c r="U203" s="1012"/>
      <c r="V203" s="1012"/>
      <c r="W203" s="947"/>
      <c r="X203" s="947"/>
      <c r="Y203" s="947"/>
      <c r="Z203" s="947"/>
      <c r="AA203" s="947"/>
      <c r="AB203" s="947"/>
      <c r="AC203" s="947"/>
      <c r="AD203" s="947"/>
      <c r="AE203" s="947"/>
      <c r="AF203" s="947"/>
      <c r="AG203" s="947"/>
      <c r="AH203" s="947"/>
      <c r="AI203" s="947"/>
      <c r="AJ203" s="935">
        <f t="shared" si="36"/>
        <v>3</v>
      </c>
      <c r="AK203" s="935"/>
      <c r="AL203" s="935"/>
      <c r="AM203" s="935">
        <f t="shared" si="37"/>
        <v>3</v>
      </c>
      <c r="AN203" s="1013">
        <f t="shared" si="33"/>
        <v>0.495</v>
      </c>
      <c r="AO203" s="1013">
        <f t="shared" si="34"/>
        <v>0.40500000000000003</v>
      </c>
      <c r="AP203" s="1014"/>
      <c r="AQ203" s="950" t="s">
        <v>761</v>
      </c>
      <c r="AR203" s="950"/>
      <c r="AS203" s="1012"/>
      <c r="AT203" s="1012">
        <v>165</v>
      </c>
      <c r="AU203" s="1012">
        <v>1</v>
      </c>
      <c r="AV203" s="942">
        <v>135</v>
      </c>
      <c r="AW203" s="942"/>
    </row>
    <row r="204" spans="1:49" s="940" customFormat="1" ht="15" customHeight="1" x14ac:dyDescent="0.25">
      <c r="A204" s="1009">
        <v>18</v>
      </c>
      <c r="B204" s="934" t="s">
        <v>768</v>
      </c>
      <c r="C204" s="950" t="s">
        <v>769</v>
      </c>
      <c r="D204" s="12" t="s">
        <v>29</v>
      </c>
      <c r="E204" s="1014" t="s">
        <v>785</v>
      </c>
      <c r="F204" s="1049">
        <v>59</v>
      </c>
      <c r="G204" s="1049">
        <v>107</v>
      </c>
      <c r="H204" s="1050"/>
      <c r="I204" s="1050"/>
      <c r="J204" s="1050"/>
      <c r="K204" s="1050"/>
      <c r="L204" s="1012"/>
      <c r="M204" s="1012"/>
      <c r="N204" s="1012"/>
      <c r="O204" s="947"/>
      <c r="P204" s="1012">
        <v>3</v>
      </c>
      <c r="Q204" s="1012"/>
      <c r="R204" s="1012"/>
      <c r="S204" s="947">
        <f t="shared" si="35"/>
        <v>3</v>
      </c>
      <c r="T204" s="1012"/>
      <c r="U204" s="1012"/>
      <c r="V204" s="1012"/>
      <c r="W204" s="947"/>
      <c r="X204" s="947"/>
      <c r="Y204" s="947"/>
      <c r="Z204" s="947"/>
      <c r="AA204" s="947"/>
      <c r="AB204" s="947"/>
      <c r="AC204" s="947"/>
      <c r="AD204" s="947"/>
      <c r="AE204" s="947"/>
      <c r="AF204" s="947"/>
      <c r="AG204" s="947"/>
      <c r="AH204" s="947"/>
      <c r="AI204" s="947"/>
      <c r="AJ204" s="935">
        <f t="shared" si="36"/>
        <v>3</v>
      </c>
      <c r="AK204" s="935"/>
      <c r="AL204" s="935"/>
      <c r="AM204" s="935">
        <f t="shared" si="37"/>
        <v>3</v>
      </c>
      <c r="AN204" s="1013">
        <f t="shared" si="33"/>
        <v>0.495</v>
      </c>
      <c r="AO204" s="1013">
        <f t="shared" si="34"/>
        <v>0.40500000000000003</v>
      </c>
      <c r="AP204" s="1014"/>
      <c r="AQ204" s="950" t="s">
        <v>761</v>
      </c>
      <c r="AR204" s="950"/>
      <c r="AS204" s="1012"/>
      <c r="AT204" s="1012">
        <v>165</v>
      </c>
      <c r="AU204" s="1012">
        <v>1</v>
      </c>
      <c r="AV204" s="942">
        <v>135</v>
      </c>
      <c r="AW204" s="942"/>
    </row>
    <row r="205" spans="1:49" s="940" customFormat="1" ht="15" customHeight="1" x14ac:dyDescent="0.25">
      <c r="A205" s="1009">
        <v>19</v>
      </c>
      <c r="B205" s="934" t="s">
        <v>768</v>
      </c>
      <c r="C205" s="950" t="s">
        <v>769</v>
      </c>
      <c r="D205" s="12" t="s">
        <v>29</v>
      </c>
      <c r="E205" s="1014" t="s">
        <v>786</v>
      </c>
      <c r="F205" s="1049">
        <v>59</v>
      </c>
      <c r="G205" s="1049">
        <v>107</v>
      </c>
      <c r="H205" s="1050"/>
      <c r="I205" s="1050"/>
      <c r="J205" s="1050"/>
      <c r="K205" s="1050"/>
      <c r="L205" s="1012"/>
      <c r="M205" s="1012"/>
      <c r="N205" s="1012"/>
      <c r="O205" s="947"/>
      <c r="P205" s="1012">
        <v>24</v>
      </c>
      <c r="Q205" s="1012"/>
      <c r="R205" s="1012"/>
      <c r="S205" s="947">
        <f t="shared" si="35"/>
        <v>24</v>
      </c>
      <c r="T205" s="1012"/>
      <c r="U205" s="1012"/>
      <c r="V205" s="1012"/>
      <c r="W205" s="947"/>
      <c r="X205" s="947"/>
      <c r="Y205" s="947"/>
      <c r="Z205" s="947"/>
      <c r="AA205" s="947"/>
      <c r="AB205" s="947"/>
      <c r="AC205" s="947"/>
      <c r="AD205" s="947"/>
      <c r="AE205" s="947"/>
      <c r="AF205" s="947"/>
      <c r="AG205" s="947"/>
      <c r="AH205" s="947"/>
      <c r="AI205" s="947"/>
      <c r="AJ205" s="935">
        <f t="shared" si="36"/>
        <v>24</v>
      </c>
      <c r="AK205" s="935"/>
      <c r="AL205" s="935"/>
      <c r="AM205" s="935">
        <f t="shared" si="37"/>
        <v>24</v>
      </c>
      <c r="AN205" s="1013">
        <f t="shared" si="33"/>
        <v>3.96</v>
      </c>
      <c r="AO205" s="1013">
        <f t="shared" si="34"/>
        <v>3.24</v>
      </c>
      <c r="AP205" s="1014"/>
      <c r="AQ205" s="950" t="s">
        <v>761</v>
      </c>
      <c r="AR205" s="950"/>
      <c r="AS205" s="1012"/>
      <c r="AT205" s="1012">
        <v>165</v>
      </c>
      <c r="AU205" s="1012">
        <v>1</v>
      </c>
      <c r="AV205" s="942">
        <v>135</v>
      </c>
      <c r="AW205" s="942"/>
    </row>
    <row r="206" spans="1:49" s="940" customFormat="1" ht="15" customHeight="1" x14ac:dyDescent="0.25">
      <c r="A206" s="1009">
        <v>20</v>
      </c>
      <c r="B206" s="934" t="s">
        <v>768</v>
      </c>
      <c r="C206" s="950" t="s">
        <v>769</v>
      </c>
      <c r="D206" s="12" t="s">
        <v>29</v>
      </c>
      <c r="E206" s="1014" t="s">
        <v>353</v>
      </c>
      <c r="F206" s="1049">
        <v>59</v>
      </c>
      <c r="G206" s="1049">
        <v>107</v>
      </c>
      <c r="H206" s="1050"/>
      <c r="I206" s="1050"/>
      <c r="J206" s="1050"/>
      <c r="K206" s="1050"/>
      <c r="L206" s="1012"/>
      <c r="M206" s="1012"/>
      <c r="N206" s="1012"/>
      <c r="O206" s="947"/>
      <c r="P206" s="1012">
        <v>34</v>
      </c>
      <c r="Q206" s="1012"/>
      <c r="R206" s="1012"/>
      <c r="S206" s="947">
        <f t="shared" si="35"/>
        <v>34</v>
      </c>
      <c r="T206" s="1012"/>
      <c r="U206" s="1012"/>
      <c r="V206" s="1012"/>
      <c r="W206" s="947"/>
      <c r="X206" s="947"/>
      <c r="Y206" s="947"/>
      <c r="Z206" s="947"/>
      <c r="AA206" s="947"/>
      <c r="AB206" s="947"/>
      <c r="AC206" s="947"/>
      <c r="AD206" s="947"/>
      <c r="AE206" s="947"/>
      <c r="AF206" s="947"/>
      <c r="AG206" s="947"/>
      <c r="AH206" s="947"/>
      <c r="AI206" s="947"/>
      <c r="AJ206" s="935">
        <f t="shared" si="36"/>
        <v>34</v>
      </c>
      <c r="AK206" s="935"/>
      <c r="AL206" s="935"/>
      <c r="AM206" s="935">
        <f t="shared" si="37"/>
        <v>34</v>
      </c>
      <c r="AN206" s="1013">
        <f t="shared" si="33"/>
        <v>5.61</v>
      </c>
      <c r="AO206" s="1013">
        <f t="shared" si="34"/>
        <v>4.59</v>
      </c>
      <c r="AP206" s="1014"/>
      <c r="AQ206" s="950" t="s">
        <v>761</v>
      </c>
      <c r="AR206" s="950"/>
      <c r="AS206" s="1012"/>
      <c r="AT206" s="1012">
        <v>165</v>
      </c>
      <c r="AU206" s="1012">
        <v>1</v>
      </c>
      <c r="AV206" s="942">
        <v>135</v>
      </c>
      <c r="AW206" s="942"/>
    </row>
    <row r="207" spans="1:49" s="940" customFormat="1" ht="15" customHeight="1" x14ac:dyDescent="0.25">
      <c r="A207" s="1009">
        <v>21</v>
      </c>
      <c r="B207" s="934" t="s">
        <v>768</v>
      </c>
      <c r="C207" s="950" t="s">
        <v>769</v>
      </c>
      <c r="D207" s="12" t="s">
        <v>29</v>
      </c>
      <c r="E207" s="1014" t="s">
        <v>787</v>
      </c>
      <c r="F207" s="1049">
        <v>59</v>
      </c>
      <c r="G207" s="1049">
        <v>107</v>
      </c>
      <c r="H207" s="1050"/>
      <c r="I207" s="1050"/>
      <c r="J207" s="1050"/>
      <c r="K207" s="1050"/>
      <c r="L207" s="1012"/>
      <c r="M207" s="1012"/>
      <c r="N207" s="1012"/>
      <c r="O207" s="947"/>
      <c r="P207" s="1012">
        <v>1</v>
      </c>
      <c r="Q207" s="1012"/>
      <c r="R207" s="1012"/>
      <c r="S207" s="947">
        <f t="shared" si="35"/>
        <v>1</v>
      </c>
      <c r="T207" s="1012"/>
      <c r="U207" s="1012"/>
      <c r="V207" s="1012"/>
      <c r="W207" s="947"/>
      <c r="X207" s="947"/>
      <c r="Y207" s="947"/>
      <c r="Z207" s="947"/>
      <c r="AA207" s="947"/>
      <c r="AB207" s="947"/>
      <c r="AC207" s="947"/>
      <c r="AD207" s="947"/>
      <c r="AE207" s="947"/>
      <c r="AF207" s="947"/>
      <c r="AG207" s="947"/>
      <c r="AH207" s="947"/>
      <c r="AI207" s="947"/>
      <c r="AJ207" s="935">
        <f t="shared" si="36"/>
        <v>1</v>
      </c>
      <c r="AK207" s="935"/>
      <c r="AL207" s="935"/>
      <c r="AM207" s="935">
        <f t="shared" si="37"/>
        <v>1</v>
      </c>
      <c r="AN207" s="1013">
        <f t="shared" si="33"/>
        <v>0.16500000000000001</v>
      </c>
      <c r="AO207" s="1013">
        <f t="shared" si="34"/>
        <v>0.13500000000000001</v>
      </c>
      <c r="AP207" s="1014"/>
      <c r="AQ207" s="950" t="s">
        <v>761</v>
      </c>
      <c r="AR207" s="950"/>
      <c r="AS207" s="1012"/>
      <c r="AT207" s="1012">
        <v>165</v>
      </c>
      <c r="AU207" s="1012">
        <v>1</v>
      </c>
      <c r="AV207" s="942">
        <v>135</v>
      </c>
      <c r="AW207" s="942"/>
    </row>
    <row r="208" spans="1:49" s="940" customFormat="1" ht="15" customHeight="1" x14ac:dyDescent="0.25">
      <c r="A208" s="1009">
        <v>22</v>
      </c>
      <c r="B208" s="934" t="s">
        <v>768</v>
      </c>
      <c r="C208" s="950" t="s">
        <v>769</v>
      </c>
      <c r="D208" s="12" t="s">
        <v>29</v>
      </c>
      <c r="E208" s="1014" t="s">
        <v>788</v>
      </c>
      <c r="F208" s="1049">
        <v>59</v>
      </c>
      <c r="G208" s="1049">
        <v>107</v>
      </c>
      <c r="H208" s="1050"/>
      <c r="I208" s="1050"/>
      <c r="J208" s="1050"/>
      <c r="K208" s="1050"/>
      <c r="L208" s="1012"/>
      <c r="M208" s="1012"/>
      <c r="N208" s="1012"/>
      <c r="O208" s="947"/>
      <c r="P208" s="1012">
        <v>4</v>
      </c>
      <c r="Q208" s="1012"/>
      <c r="R208" s="1012"/>
      <c r="S208" s="947">
        <f t="shared" si="35"/>
        <v>4</v>
      </c>
      <c r="T208" s="1012"/>
      <c r="U208" s="1012"/>
      <c r="V208" s="1012"/>
      <c r="W208" s="947"/>
      <c r="X208" s="947"/>
      <c r="Y208" s="947"/>
      <c r="Z208" s="947"/>
      <c r="AA208" s="947"/>
      <c r="AB208" s="947"/>
      <c r="AC208" s="947"/>
      <c r="AD208" s="947"/>
      <c r="AE208" s="947"/>
      <c r="AF208" s="947"/>
      <c r="AG208" s="947"/>
      <c r="AH208" s="947"/>
      <c r="AI208" s="947"/>
      <c r="AJ208" s="935">
        <f t="shared" si="36"/>
        <v>4</v>
      </c>
      <c r="AK208" s="935"/>
      <c r="AL208" s="935"/>
      <c r="AM208" s="935">
        <f t="shared" si="37"/>
        <v>4</v>
      </c>
      <c r="AN208" s="1013">
        <f t="shared" si="33"/>
        <v>0.66</v>
      </c>
      <c r="AO208" s="1013">
        <f t="shared" si="34"/>
        <v>0.54</v>
      </c>
      <c r="AP208" s="1014"/>
      <c r="AQ208" s="950" t="s">
        <v>761</v>
      </c>
      <c r="AR208" s="950"/>
      <c r="AS208" s="1012"/>
      <c r="AT208" s="1012">
        <v>165</v>
      </c>
      <c r="AU208" s="1012">
        <v>1</v>
      </c>
      <c r="AV208" s="942">
        <v>135</v>
      </c>
      <c r="AW208" s="942"/>
    </row>
    <row r="209" spans="1:49" s="940" customFormat="1" ht="15" customHeight="1" x14ac:dyDescent="0.25">
      <c r="A209" s="1009">
        <v>23</v>
      </c>
      <c r="B209" s="934" t="s">
        <v>768</v>
      </c>
      <c r="C209" s="950" t="s">
        <v>769</v>
      </c>
      <c r="D209" s="12" t="s">
        <v>29</v>
      </c>
      <c r="E209" s="1014" t="s">
        <v>789</v>
      </c>
      <c r="F209" s="1049">
        <v>59</v>
      </c>
      <c r="G209" s="1049">
        <v>107</v>
      </c>
      <c r="H209" s="1050"/>
      <c r="I209" s="1050"/>
      <c r="J209" s="1050"/>
      <c r="K209" s="1050"/>
      <c r="L209" s="1012"/>
      <c r="M209" s="1012"/>
      <c r="N209" s="1012"/>
      <c r="O209" s="947"/>
      <c r="P209" s="1012">
        <v>4</v>
      </c>
      <c r="Q209" s="1012"/>
      <c r="R209" s="1012"/>
      <c r="S209" s="947">
        <f t="shared" si="35"/>
        <v>4</v>
      </c>
      <c r="T209" s="1012"/>
      <c r="U209" s="1012"/>
      <c r="V209" s="1012"/>
      <c r="W209" s="947"/>
      <c r="X209" s="947"/>
      <c r="Y209" s="947"/>
      <c r="Z209" s="947"/>
      <c r="AA209" s="947"/>
      <c r="AB209" s="947"/>
      <c r="AC209" s="947"/>
      <c r="AD209" s="947"/>
      <c r="AE209" s="947"/>
      <c r="AF209" s="947"/>
      <c r="AG209" s="947"/>
      <c r="AH209" s="947"/>
      <c r="AI209" s="947"/>
      <c r="AJ209" s="935">
        <f t="shared" si="36"/>
        <v>4</v>
      </c>
      <c r="AK209" s="935"/>
      <c r="AL209" s="935"/>
      <c r="AM209" s="935">
        <f t="shared" si="37"/>
        <v>4</v>
      </c>
      <c r="AN209" s="1013">
        <f t="shared" si="33"/>
        <v>0.66</v>
      </c>
      <c r="AO209" s="1013">
        <f t="shared" si="34"/>
        <v>0.54</v>
      </c>
      <c r="AP209" s="1014"/>
      <c r="AQ209" s="950" t="s">
        <v>761</v>
      </c>
      <c r="AR209" s="950"/>
      <c r="AS209" s="1012"/>
      <c r="AT209" s="1012">
        <v>165</v>
      </c>
      <c r="AU209" s="1012">
        <v>1</v>
      </c>
      <c r="AV209" s="942">
        <v>135</v>
      </c>
      <c r="AW209" s="942"/>
    </row>
    <row r="210" spans="1:49" s="940" customFormat="1" ht="15" customHeight="1" x14ac:dyDescent="0.25">
      <c r="A210" s="1009">
        <v>24</v>
      </c>
      <c r="B210" s="934" t="s">
        <v>768</v>
      </c>
      <c r="C210" s="950" t="s">
        <v>769</v>
      </c>
      <c r="D210" s="12" t="s">
        <v>29</v>
      </c>
      <c r="E210" s="1014" t="s">
        <v>790</v>
      </c>
      <c r="F210" s="1049">
        <v>59</v>
      </c>
      <c r="G210" s="1049">
        <v>107</v>
      </c>
      <c r="H210" s="1050"/>
      <c r="I210" s="1050"/>
      <c r="J210" s="1050"/>
      <c r="K210" s="1050"/>
      <c r="L210" s="1012"/>
      <c r="M210" s="1012"/>
      <c r="N210" s="1012"/>
      <c r="O210" s="947"/>
      <c r="P210" s="1012">
        <v>2</v>
      </c>
      <c r="Q210" s="1012"/>
      <c r="R210" s="1012"/>
      <c r="S210" s="947">
        <f t="shared" si="35"/>
        <v>2</v>
      </c>
      <c r="T210" s="1012"/>
      <c r="U210" s="1012"/>
      <c r="V210" s="1012"/>
      <c r="W210" s="947"/>
      <c r="X210" s="947"/>
      <c r="Y210" s="947"/>
      <c r="Z210" s="947"/>
      <c r="AA210" s="947"/>
      <c r="AB210" s="947"/>
      <c r="AC210" s="947"/>
      <c r="AD210" s="947"/>
      <c r="AE210" s="947"/>
      <c r="AF210" s="947"/>
      <c r="AG210" s="947"/>
      <c r="AH210" s="947"/>
      <c r="AI210" s="947"/>
      <c r="AJ210" s="935">
        <f t="shared" si="36"/>
        <v>2</v>
      </c>
      <c r="AK210" s="935"/>
      <c r="AL210" s="935"/>
      <c r="AM210" s="935">
        <f t="shared" si="37"/>
        <v>2</v>
      </c>
      <c r="AN210" s="1013">
        <f t="shared" si="33"/>
        <v>0.33</v>
      </c>
      <c r="AO210" s="1013">
        <f t="shared" si="34"/>
        <v>0.27</v>
      </c>
      <c r="AP210" s="1014"/>
      <c r="AQ210" s="950" t="s">
        <v>761</v>
      </c>
      <c r="AR210" s="950"/>
      <c r="AS210" s="1012"/>
      <c r="AT210" s="1012">
        <v>165</v>
      </c>
      <c r="AU210" s="1012">
        <v>1</v>
      </c>
      <c r="AV210" s="942">
        <v>135</v>
      </c>
      <c r="AW210" s="942"/>
    </row>
    <row r="211" spans="1:49" s="940" customFormat="1" ht="15" customHeight="1" x14ac:dyDescent="0.25">
      <c r="A211" s="1009">
        <v>25</v>
      </c>
      <c r="B211" s="934" t="s">
        <v>768</v>
      </c>
      <c r="C211" s="950" t="s">
        <v>769</v>
      </c>
      <c r="D211" s="12" t="s">
        <v>29</v>
      </c>
      <c r="E211" s="1014" t="s">
        <v>791</v>
      </c>
      <c r="F211" s="1049">
        <v>72</v>
      </c>
      <c r="G211" s="1049">
        <v>107</v>
      </c>
      <c r="H211" s="1050"/>
      <c r="I211" s="1050"/>
      <c r="J211" s="1050"/>
      <c r="K211" s="1050"/>
      <c r="L211" s="1012"/>
      <c r="M211" s="1012"/>
      <c r="N211" s="1012"/>
      <c r="O211" s="947"/>
      <c r="P211" s="1012">
        <v>111</v>
      </c>
      <c r="Q211" s="1012"/>
      <c r="R211" s="1012"/>
      <c r="S211" s="947">
        <f>SUM(P211:R211)</f>
        <v>111</v>
      </c>
      <c r="T211" s="1012"/>
      <c r="U211" s="1012"/>
      <c r="V211" s="1012"/>
      <c r="W211" s="947"/>
      <c r="X211" s="947"/>
      <c r="Y211" s="947"/>
      <c r="Z211" s="947"/>
      <c r="AA211" s="947"/>
      <c r="AB211" s="947"/>
      <c r="AC211" s="947"/>
      <c r="AD211" s="947"/>
      <c r="AE211" s="947"/>
      <c r="AF211" s="947"/>
      <c r="AG211" s="947"/>
      <c r="AH211" s="947"/>
      <c r="AI211" s="947"/>
      <c r="AJ211" s="935">
        <f t="shared" si="36"/>
        <v>111</v>
      </c>
      <c r="AK211" s="935"/>
      <c r="AL211" s="935"/>
      <c r="AM211" s="935">
        <f t="shared" si="37"/>
        <v>111</v>
      </c>
      <c r="AN211" s="1013">
        <f t="shared" si="33"/>
        <v>18.315000000000001</v>
      </c>
      <c r="AO211" s="1013">
        <f t="shared" si="34"/>
        <v>14.984999999999999</v>
      </c>
      <c r="AP211" s="1014"/>
      <c r="AQ211" s="950" t="s">
        <v>761</v>
      </c>
      <c r="AR211" s="950"/>
      <c r="AS211" s="1012"/>
      <c r="AT211" s="1012">
        <v>165</v>
      </c>
      <c r="AU211" s="1012">
        <v>1</v>
      </c>
      <c r="AV211" s="942">
        <v>135</v>
      </c>
      <c r="AW211" s="942"/>
    </row>
    <row r="212" spans="1:49" s="940" customFormat="1" ht="15" customHeight="1" x14ac:dyDescent="0.25">
      <c r="A212" s="1009">
        <v>26</v>
      </c>
      <c r="B212" s="934" t="s">
        <v>768</v>
      </c>
      <c r="C212" s="950" t="s">
        <v>769</v>
      </c>
      <c r="D212" s="12" t="s">
        <v>29</v>
      </c>
      <c r="E212" s="1014" t="s">
        <v>792</v>
      </c>
      <c r="F212" s="1049">
        <v>72</v>
      </c>
      <c r="G212" s="1049">
        <v>107</v>
      </c>
      <c r="H212" s="1050"/>
      <c r="I212" s="1050"/>
      <c r="J212" s="1050"/>
      <c r="K212" s="1050"/>
      <c r="L212" s="1012"/>
      <c r="M212" s="1012"/>
      <c r="N212" s="1012"/>
      <c r="O212" s="947"/>
      <c r="P212" s="1012">
        <v>156</v>
      </c>
      <c r="Q212" s="1012"/>
      <c r="R212" s="1012"/>
      <c r="S212" s="947">
        <f>SUM(P212:R212)</f>
        <v>156</v>
      </c>
      <c r="T212" s="1012"/>
      <c r="U212" s="1012"/>
      <c r="V212" s="1012"/>
      <c r="W212" s="947"/>
      <c r="X212" s="947"/>
      <c r="Y212" s="947"/>
      <c r="Z212" s="947"/>
      <c r="AA212" s="947"/>
      <c r="AB212" s="947"/>
      <c r="AC212" s="947"/>
      <c r="AD212" s="947"/>
      <c r="AE212" s="947"/>
      <c r="AF212" s="947"/>
      <c r="AG212" s="947"/>
      <c r="AH212" s="947"/>
      <c r="AI212" s="947"/>
      <c r="AJ212" s="935">
        <f t="shared" si="36"/>
        <v>156</v>
      </c>
      <c r="AK212" s="935"/>
      <c r="AL212" s="935"/>
      <c r="AM212" s="935">
        <f t="shared" si="37"/>
        <v>156</v>
      </c>
      <c r="AN212" s="1013">
        <f t="shared" si="33"/>
        <v>25.74</v>
      </c>
      <c r="AO212" s="1013">
        <f t="shared" si="34"/>
        <v>21.06</v>
      </c>
      <c r="AP212" s="1014"/>
      <c r="AQ212" s="950" t="s">
        <v>761</v>
      </c>
      <c r="AR212" s="950"/>
      <c r="AS212" s="1012"/>
      <c r="AT212" s="1012">
        <v>165</v>
      </c>
      <c r="AU212" s="1012">
        <v>1</v>
      </c>
      <c r="AV212" s="942">
        <v>135</v>
      </c>
      <c r="AW212" s="942"/>
    </row>
    <row r="213" spans="1:49" s="940" customFormat="1" ht="15" customHeight="1" x14ac:dyDescent="0.25">
      <c r="A213" s="1009">
        <v>27</v>
      </c>
      <c r="B213" s="934" t="s">
        <v>768</v>
      </c>
      <c r="C213" s="950" t="s">
        <v>769</v>
      </c>
      <c r="D213" s="12" t="s">
        <v>29</v>
      </c>
      <c r="E213" s="1049" t="s">
        <v>793</v>
      </c>
      <c r="F213" s="1049">
        <v>76</v>
      </c>
      <c r="G213" s="1049">
        <v>107</v>
      </c>
      <c r="H213" s="1050"/>
      <c r="I213" s="1050"/>
      <c r="J213" s="1050"/>
      <c r="K213" s="1050"/>
      <c r="L213" s="1012"/>
      <c r="M213" s="1012"/>
      <c r="N213" s="1012"/>
      <c r="O213" s="947"/>
      <c r="P213" s="1012">
        <v>57</v>
      </c>
      <c r="Q213" s="1012"/>
      <c r="R213" s="1012"/>
      <c r="S213" s="947">
        <f>SUM(P213:R213)</f>
        <v>57</v>
      </c>
      <c r="T213" s="1012"/>
      <c r="U213" s="1012"/>
      <c r="V213" s="1012"/>
      <c r="W213" s="947"/>
      <c r="X213" s="947"/>
      <c r="Y213" s="947"/>
      <c r="Z213" s="947"/>
      <c r="AA213" s="947"/>
      <c r="AB213" s="947"/>
      <c r="AC213" s="947"/>
      <c r="AD213" s="947"/>
      <c r="AE213" s="947"/>
      <c r="AF213" s="947"/>
      <c r="AG213" s="947"/>
      <c r="AH213" s="947"/>
      <c r="AI213" s="947"/>
      <c r="AJ213" s="935">
        <f t="shared" si="36"/>
        <v>57</v>
      </c>
      <c r="AK213" s="935"/>
      <c r="AL213" s="935"/>
      <c r="AM213" s="935">
        <f t="shared" si="37"/>
        <v>57</v>
      </c>
      <c r="AN213" s="1013">
        <f t="shared" si="33"/>
        <v>9.4049999999999994</v>
      </c>
      <c r="AO213" s="1013">
        <f t="shared" si="34"/>
        <v>7.6950000000000003</v>
      </c>
      <c r="AP213" s="1014"/>
      <c r="AQ213" s="950" t="s">
        <v>761</v>
      </c>
      <c r="AR213" s="950"/>
      <c r="AS213" s="1012"/>
      <c r="AT213" s="1012">
        <v>165</v>
      </c>
      <c r="AU213" s="1012">
        <v>1</v>
      </c>
      <c r="AV213" s="942">
        <v>135</v>
      </c>
      <c r="AW213" s="942"/>
    </row>
    <row r="214" spans="1:49" s="1045" customFormat="1" ht="15" customHeight="1" x14ac:dyDescent="0.25">
      <c r="A214" s="1036"/>
      <c r="B214" s="1037"/>
      <c r="C214" s="953" t="s">
        <v>27</v>
      </c>
      <c r="D214" s="1038"/>
      <c r="E214" s="1039"/>
      <c r="F214" s="1039"/>
      <c r="G214" s="1039"/>
      <c r="H214" s="1040"/>
      <c r="I214" s="1040"/>
      <c r="J214" s="1040"/>
      <c r="K214" s="1040"/>
      <c r="L214" s="1040"/>
      <c r="M214" s="1040"/>
      <c r="N214" s="1040"/>
      <c r="O214" s="1040"/>
      <c r="P214" s="1040">
        <f>SUM(P187:P213)</f>
        <v>891</v>
      </c>
      <c r="Q214" s="1040"/>
      <c r="R214" s="1040"/>
      <c r="S214" s="1040">
        <f>SUM(S187:S213)</f>
        <v>891</v>
      </c>
      <c r="T214" s="1040"/>
      <c r="U214" s="1040"/>
      <c r="V214" s="1040"/>
      <c r="W214" s="1040"/>
      <c r="X214" s="1040"/>
      <c r="Y214" s="1040"/>
      <c r="Z214" s="1040"/>
      <c r="AA214" s="1040"/>
      <c r="AB214" s="1040"/>
      <c r="AC214" s="1040"/>
      <c r="AD214" s="1040"/>
      <c r="AE214" s="1040"/>
      <c r="AF214" s="1040"/>
      <c r="AG214" s="1040"/>
      <c r="AH214" s="1040"/>
      <c r="AI214" s="1040"/>
      <c r="AJ214" s="936">
        <f t="shared" si="36"/>
        <v>891</v>
      </c>
      <c r="AK214" s="936"/>
      <c r="AL214" s="936"/>
      <c r="AM214" s="936">
        <f t="shared" si="37"/>
        <v>891</v>
      </c>
      <c r="AN214" s="1041">
        <f>SUM(AN187:AN213)</f>
        <v>147.01500000000001</v>
      </c>
      <c r="AO214" s="1041">
        <f>SUM(AO187:AO213)</f>
        <v>120.28500000000003</v>
      </c>
      <c r="AP214" s="1042"/>
      <c r="AQ214" s="1042"/>
      <c r="AR214" s="1043"/>
      <c r="AS214" s="1040"/>
      <c r="AT214" s="1044"/>
      <c r="AU214" s="1040"/>
      <c r="AV214" s="954"/>
      <c r="AW214" s="954"/>
    </row>
    <row r="215" spans="1:49" s="940" customFormat="1" ht="15" customHeight="1" x14ac:dyDescent="0.25">
      <c r="A215" s="1009">
        <v>1</v>
      </c>
      <c r="B215" s="934" t="s">
        <v>794</v>
      </c>
      <c r="C215" s="950" t="s">
        <v>795</v>
      </c>
      <c r="D215" s="12" t="s">
        <v>728</v>
      </c>
      <c r="E215" s="1014">
        <v>1</v>
      </c>
      <c r="F215" s="1014">
        <v>78</v>
      </c>
      <c r="G215" s="1011" t="s">
        <v>581</v>
      </c>
      <c r="H215" s="1012"/>
      <c r="I215" s="1012"/>
      <c r="J215" s="1012"/>
      <c r="K215" s="1012"/>
      <c r="L215" s="1012"/>
      <c r="M215" s="1012"/>
      <c r="N215" s="1012"/>
      <c r="O215" s="947"/>
      <c r="P215" s="1012"/>
      <c r="Q215" s="1012"/>
      <c r="R215" s="1012"/>
      <c r="S215" s="947"/>
      <c r="T215" s="1012">
        <v>1000</v>
      </c>
      <c r="U215" s="1012"/>
      <c r="V215" s="1012"/>
      <c r="W215" s="947">
        <f>SUM(T215:V215)</f>
        <v>1000</v>
      </c>
      <c r="X215" s="947"/>
      <c r="Y215" s="947"/>
      <c r="Z215" s="947"/>
      <c r="AA215" s="947"/>
      <c r="AB215" s="947"/>
      <c r="AC215" s="947"/>
      <c r="AD215" s="947"/>
      <c r="AE215" s="947"/>
      <c r="AF215" s="947"/>
      <c r="AG215" s="947"/>
      <c r="AH215" s="947"/>
      <c r="AI215" s="947"/>
      <c r="AJ215" s="935">
        <f t="shared" si="36"/>
        <v>1000</v>
      </c>
      <c r="AK215" s="935"/>
      <c r="AL215" s="935"/>
      <c r="AM215" s="935">
        <f t="shared" si="37"/>
        <v>1000</v>
      </c>
      <c r="AN215" s="1013">
        <f t="shared" ref="AN215:AN240" si="38">(AM215*AT215/1000)/AU215</f>
        <v>10</v>
      </c>
      <c r="AO215" s="1013">
        <f t="shared" ref="AO215:AO240" si="39">AM215*AV215/1000</f>
        <v>10</v>
      </c>
      <c r="AP215" s="1014"/>
      <c r="AQ215" s="950" t="s">
        <v>796</v>
      </c>
      <c r="AR215" s="950"/>
      <c r="AS215" s="1012"/>
      <c r="AT215" s="1012">
        <v>10</v>
      </c>
      <c r="AU215" s="1012">
        <v>1</v>
      </c>
      <c r="AV215" s="942">
        <v>10</v>
      </c>
      <c r="AW215" s="942"/>
    </row>
    <row r="216" spans="1:49" s="940" customFormat="1" ht="15" customHeight="1" x14ac:dyDescent="0.25">
      <c r="A216" s="1009">
        <v>2</v>
      </c>
      <c r="B216" s="934" t="s">
        <v>794</v>
      </c>
      <c r="C216" s="950" t="s">
        <v>795</v>
      </c>
      <c r="D216" s="12" t="s">
        <v>728</v>
      </c>
      <c r="E216" s="1014">
        <v>2</v>
      </c>
      <c r="F216" s="1014">
        <v>78</v>
      </c>
      <c r="G216" s="1011" t="s">
        <v>581</v>
      </c>
      <c r="H216" s="1012"/>
      <c r="I216" s="1012"/>
      <c r="J216" s="1012"/>
      <c r="K216" s="1012"/>
      <c r="L216" s="1012"/>
      <c r="M216" s="1012"/>
      <c r="N216" s="1012"/>
      <c r="O216" s="947"/>
      <c r="P216" s="1012"/>
      <c r="Q216" s="1012"/>
      <c r="R216" s="1012"/>
      <c r="S216" s="947"/>
      <c r="T216" s="1012">
        <v>600</v>
      </c>
      <c r="U216" s="1012"/>
      <c r="V216" s="1012"/>
      <c r="W216" s="947">
        <f>SUM(T216:V216)</f>
        <v>600</v>
      </c>
      <c r="X216" s="947"/>
      <c r="Y216" s="947"/>
      <c r="Z216" s="947"/>
      <c r="AA216" s="947"/>
      <c r="AB216" s="947"/>
      <c r="AC216" s="947"/>
      <c r="AD216" s="947"/>
      <c r="AE216" s="947"/>
      <c r="AF216" s="947"/>
      <c r="AG216" s="947"/>
      <c r="AH216" s="947"/>
      <c r="AI216" s="947"/>
      <c r="AJ216" s="935">
        <f t="shared" si="36"/>
        <v>600</v>
      </c>
      <c r="AK216" s="935"/>
      <c r="AL216" s="935"/>
      <c r="AM216" s="935">
        <f t="shared" si="37"/>
        <v>600</v>
      </c>
      <c r="AN216" s="1013">
        <f t="shared" si="38"/>
        <v>6</v>
      </c>
      <c r="AO216" s="1013">
        <f t="shared" si="39"/>
        <v>6</v>
      </c>
      <c r="AP216" s="1014"/>
      <c r="AQ216" s="950" t="s">
        <v>796</v>
      </c>
      <c r="AR216" s="950"/>
      <c r="AS216" s="1012"/>
      <c r="AT216" s="1012">
        <v>10</v>
      </c>
      <c r="AU216" s="1012">
        <v>1</v>
      </c>
      <c r="AV216" s="942">
        <v>10</v>
      </c>
      <c r="AW216" s="942"/>
    </row>
    <row r="217" spans="1:49" s="940" customFormat="1" ht="15" customHeight="1" x14ac:dyDescent="0.25">
      <c r="A217" s="1009">
        <v>3</v>
      </c>
      <c r="B217" s="934" t="s">
        <v>794</v>
      </c>
      <c r="C217" s="950" t="s">
        <v>797</v>
      </c>
      <c r="D217" s="12" t="s">
        <v>728</v>
      </c>
      <c r="E217" s="1014">
        <v>1</v>
      </c>
      <c r="F217" s="1014">
        <v>80</v>
      </c>
      <c r="G217" s="1011" t="s">
        <v>581</v>
      </c>
      <c r="H217" s="1012"/>
      <c r="I217" s="1012"/>
      <c r="J217" s="1012"/>
      <c r="K217" s="1012"/>
      <c r="L217" s="1012"/>
      <c r="M217" s="1012"/>
      <c r="N217" s="1012"/>
      <c r="O217" s="947"/>
      <c r="P217" s="1012"/>
      <c r="Q217" s="1012"/>
      <c r="R217" s="1012"/>
      <c r="S217" s="947"/>
      <c r="T217" s="1012">
        <v>600</v>
      </c>
      <c r="U217" s="1012"/>
      <c r="V217" s="1012"/>
      <c r="W217" s="947">
        <f>SUM(T217:V217)</f>
        <v>600</v>
      </c>
      <c r="X217" s="947"/>
      <c r="Y217" s="947"/>
      <c r="Z217" s="947"/>
      <c r="AA217" s="947"/>
      <c r="AB217" s="947"/>
      <c r="AC217" s="947"/>
      <c r="AD217" s="947"/>
      <c r="AE217" s="947"/>
      <c r="AF217" s="947"/>
      <c r="AG217" s="947"/>
      <c r="AH217" s="947"/>
      <c r="AI217" s="947"/>
      <c r="AJ217" s="935">
        <f t="shared" si="36"/>
        <v>600</v>
      </c>
      <c r="AK217" s="935"/>
      <c r="AL217" s="935"/>
      <c r="AM217" s="935">
        <f t="shared" si="37"/>
        <v>600</v>
      </c>
      <c r="AN217" s="1013">
        <f t="shared" si="38"/>
        <v>6</v>
      </c>
      <c r="AO217" s="1013">
        <f t="shared" si="39"/>
        <v>6</v>
      </c>
      <c r="AP217" s="1014"/>
      <c r="AQ217" s="950" t="s">
        <v>796</v>
      </c>
      <c r="AR217" s="950"/>
      <c r="AS217" s="1012"/>
      <c r="AT217" s="1012">
        <v>10</v>
      </c>
      <c r="AU217" s="1012">
        <v>1</v>
      </c>
      <c r="AV217" s="942">
        <v>10</v>
      </c>
      <c r="AW217" s="942"/>
    </row>
    <row r="218" spans="1:49" s="1045" customFormat="1" ht="15" customHeight="1" x14ac:dyDescent="0.25">
      <c r="A218" s="1036"/>
      <c r="B218" s="1037"/>
      <c r="C218" s="953" t="s">
        <v>27</v>
      </c>
      <c r="D218" s="1038"/>
      <c r="E218" s="1039"/>
      <c r="F218" s="1039"/>
      <c r="G218" s="1039"/>
      <c r="H218" s="1040"/>
      <c r="I218" s="1040"/>
      <c r="J218" s="1040"/>
      <c r="K218" s="1040"/>
      <c r="L218" s="1040"/>
      <c r="M218" s="1040"/>
      <c r="N218" s="1040"/>
      <c r="O218" s="1040"/>
      <c r="P218" s="1040"/>
      <c r="Q218" s="1040"/>
      <c r="R218" s="1040"/>
      <c r="S218" s="1040"/>
      <c r="T218" s="1040">
        <f>SUM(T215:T217)</f>
        <v>2200</v>
      </c>
      <c r="U218" s="1040"/>
      <c r="V218" s="1040"/>
      <c r="W218" s="1040">
        <f>SUM(W215:W217)</f>
        <v>2200</v>
      </c>
      <c r="X218" s="1040"/>
      <c r="Y218" s="1040"/>
      <c r="Z218" s="1040"/>
      <c r="AA218" s="1040"/>
      <c r="AB218" s="1040"/>
      <c r="AC218" s="1040"/>
      <c r="AD218" s="1040"/>
      <c r="AE218" s="1040"/>
      <c r="AF218" s="1040"/>
      <c r="AG218" s="1040"/>
      <c r="AH218" s="1040"/>
      <c r="AI218" s="1040"/>
      <c r="AJ218" s="936">
        <f t="shared" si="36"/>
        <v>2200</v>
      </c>
      <c r="AK218" s="936"/>
      <c r="AL218" s="936"/>
      <c r="AM218" s="936">
        <f t="shared" si="37"/>
        <v>2200</v>
      </c>
      <c r="AN218" s="1041">
        <f>SUM(AN215:AN217)</f>
        <v>22</v>
      </c>
      <c r="AO218" s="1041">
        <f>SUM(AO215:AO217)</f>
        <v>22</v>
      </c>
      <c r="AP218" s="1042"/>
      <c r="AQ218" s="1042"/>
      <c r="AR218" s="1043"/>
      <c r="AS218" s="1040"/>
      <c r="AT218" s="1044"/>
      <c r="AU218" s="1040"/>
      <c r="AV218" s="954"/>
      <c r="AW218" s="954"/>
    </row>
    <row r="219" spans="1:49" s="940" customFormat="1" ht="15" customHeight="1" x14ac:dyDescent="0.25">
      <c r="A219" s="1009">
        <v>1</v>
      </c>
      <c r="B219" s="934" t="s">
        <v>798</v>
      </c>
      <c r="C219" s="950" t="s">
        <v>799</v>
      </c>
      <c r="D219" s="12" t="s">
        <v>29</v>
      </c>
      <c r="E219" s="944">
        <v>1</v>
      </c>
      <c r="F219" s="944">
        <v>74</v>
      </c>
      <c r="G219" s="944">
        <v>46</v>
      </c>
      <c r="H219" s="1051"/>
      <c r="I219" s="1028"/>
      <c r="J219" s="1028"/>
      <c r="K219" s="1028"/>
      <c r="L219" s="951"/>
      <c r="M219" s="951"/>
      <c r="N219" s="951"/>
      <c r="O219" s="947"/>
      <c r="P219" s="951">
        <v>7</v>
      </c>
      <c r="Q219" s="951"/>
      <c r="R219" s="951"/>
      <c r="S219" s="947">
        <f>SUM(P219:R219)</f>
        <v>7</v>
      </c>
      <c r="T219" s="951"/>
      <c r="U219" s="951"/>
      <c r="V219" s="951"/>
      <c r="W219" s="947"/>
      <c r="X219" s="947"/>
      <c r="Y219" s="947"/>
      <c r="Z219" s="947"/>
      <c r="AA219" s="947"/>
      <c r="AB219" s="947"/>
      <c r="AC219" s="947"/>
      <c r="AD219" s="947"/>
      <c r="AE219" s="947"/>
      <c r="AF219" s="947"/>
      <c r="AG219" s="947"/>
      <c r="AH219" s="947"/>
      <c r="AI219" s="947"/>
      <c r="AJ219" s="935">
        <f t="shared" si="36"/>
        <v>7</v>
      </c>
      <c r="AK219" s="935"/>
      <c r="AL219" s="935"/>
      <c r="AM219" s="935">
        <f t="shared" si="37"/>
        <v>7</v>
      </c>
      <c r="AN219" s="1013">
        <f>(AM219*AT219/1000)/AU219</f>
        <v>0.161</v>
      </c>
      <c r="AO219" s="1013">
        <f>AM219*AV219/1000</f>
        <v>0.105</v>
      </c>
      <c r="AP219" s="11" t="s">
        <v>43</v>
      </c>
      <c r="AQ219" s="1009"/>
      <c r="AR219" s="1009"/>
      <c r="AS219" s="951"/>
      <c r="AT219" s="951">
        <v>23</v>
      </c>
      <c r="AU219" s="951">
        <v>1</v>
      </c>
      <c r="AV219" s="942">
        <v>15</v>
      </c>
      <c r="AW219" s="942"/>
    </row>
    <row r="220" spans="1:49" s="940" customFormat="1" ht="15" customHeight="1" x14ac:dyDescent="0.25">
      <c r="A220" s="1009">
        <v>2</v>
      </c>
      <c r="B220" s="934" t="s">
        <v>798</v>
      </c>
      <c r="C220" s="950" t="s">
        <v>799</v>
      </c>
      <c r="D220" s="12" t="s">
        <v>29</v>
      </c>
      <c r="E220" s="1052">
        <v>1</v>
      </c>
      <c r="F220" s="1052">
        <v>78</v>
      </c>
      <c r="G220" s="1053">
        <v>0</v>
      </c>
      <c r="H220" s="1012"/>
      <c r="I220" s="1012"/>
      <c r="J220" s="1012"/>
      <c r="K220" s="1012"/>
      <c r="L220" s="1012"/>
      <c r="M220" s="1012"/>
      <c r="N220" s="1012"/>
      <c r="O220" s="947"/>
      <c r="P220" s="1012"/>
      <c r="Q220" s="1012"/>
      <c r="R220" s="1012"/>
      <c r="S220" s="947"/>
      <c r="T220" s="1012">
        <v>3</v>
      </c>
      <c r="U220" s="1012"/>
      <c r="V220" s="1012"/>
      <c r="W220" s="947">
        <f>SUM(T220:V220)</f>
        <v>3</v>
      </c>
      <c r="X220" s="947"/>
      <c r="Y220" s="947"/>
      <c r="Z220" s="947"/>
      <c r="AA220" s="947"/>
      <c r="AB220" s="947"/>
      <c r="AC220" s="947"/>
      <c r="AD220" s="947"/>
      <c r="AE220" s="947"/>
      <c r="AF220" s="947"/>
      <c r="AG220" s="947"/>
      <c r="AH220" s="947"/>
      <c r="AI220" s="947"/>
      <c r="AJ220" s="935">
        <f t="shared" si="36"/>
        <v>3</v>
      </c>
      <c r="AK220" s="935"/>
      <c r="AL220" s="935"/>
      <c r="AM220" s="935">
        <f t="shared" si="37"/>
        <v>3</v>
      </c>
      <c r="AN220" s="1013">
        <f t="shared" si="38"/>
        <v>6.9000000000000006E-2</v>
      </c>
      <c r="AO220" s="1013">
        <f t="shared" si="39"/>
        <v>4.4999999999999998E-2</v>
      </c>
      <c r="AP220" s="11" t="s">
        <v>43</v>
      </c>
      <c r="AQ220" s="950"/>
      <c r="AR220" s="950"/>
      <c r="AS220" s="1012"/>
      <c r="AT220" s="1012">
        <v>23</v>
      </c>
      <c r="AU220" s="1012">
        <v>1</v>
      </c>
      <c r="AV220" s="942">
        <v>15</v>
      </c>
      <c r="AW220" s="942"/>
    </row>
    <row r="221" spans="1:49" s="940" customFormat="1" ht="15" customHeight="1" x14ac:dyDescent="0.25">
      <c r="A221" s="1009">
        <v>3</v>
      </c>
      <c r="B221" s="934" t="s">
        <v>798</v>
      </c>
      <c r="C221" s="950" t="s">
        <v>799</v>
      </c>
      <c r="D221" s="12" t="s">
        <v>29</v>
      </c>
      <c r="E221" s="1014">
        <v>3</v>
      </c>
      <c r="F221" s="1014">
        <v>78</v>
      </c>
      <c r="G221" s="1011">
        <v>0</v>
      </c>
      <c r="H221" s="1012"/>
      <c r="I221" s="1012"/>
      <c r="J221" s="1012"/>
      <c r="K221" s="1012"/>
      <c r="L221" s="1012"/>
      <c r="M221" s="1012"/>
      <c r="N221" s="1012"/>
      <c r="O221" s="947"/>
      <c r="P221" s="1012"/>
      <c r="Q221" s="1012"/>
      <c r="R221" s="1012"/>
      <c r="S221" s="947"/>
      <c r="T221" s="1012">
        <v>5</v>
      </c>
      <c r="U221" s="1012"/>
      <c r="V221" s="1012"/>
      <c r="W221" s="947">
        <f>SUM(T221:V221)</f>
        <v>5</v>
      </c>
      <c r="X221" s="947"/>
      <c r="Y221" s="947"/>
      <c r="Z221" s="947"/>
      <c r="AA221" s="947"/>
      <c r="AB221" s="947"/>
      <c r="AC221" s="947"/>
      <c r="AD221" s="947"/>
      <c r="AE221" s="947"/>
      <c r="AF221" s="947"/>
      <c r="AG221" s="947"/>
      <c r="AH221" s="947"/>
      <c r="AI221" s="947"/>
      <c r="AJ221" s="935">
        <f t="shared" si="36"/>
        <v>5</v>
      </c>
      <c r="AK221" s="935"/>
      <c r="AL221" s="935"/>
      <c r="AM221" s="935">
        <f t="shared" si="37"/>
        <v>5</v>
      </c>
      <c r="AN221" s="1013">
        <f t="shared" si="38"/>
        <v>0.115</v>
      </c>
      <c r="AO221" s="1013">
        <f t="shared" si="39"/>
        <v>7.4999999999999997E-2</v>
      </c>
      <c r="AP221" s="11" t="s">
        <v>43</v>
      </c>
      <c r="AQ221" s="950"/>
      <c r="AR221" s="950"/>
      <c r="AS221" s="1012"/>
      <c r="AT221" s="1012">
        <v>23</v>
      </c>
      <c r="AU221" s="1012">
        <v>1</v>
      </c>
      <c r="AV221" s="942">
        <v>15</v>
      </c>
      <c r="AW221" s="942"/>
    </row>
    <row r="222" spans="1:49" s="940" customFormat="1" ht="15" customHeight="1" x14ac:dyDescent="0.25">
      <c r="A222" s="1009">
        <v>4</v>
      </c>
      <c r="B222" s="934" t="s">
        <v>798</v>
      </c>
      <c r="C222" s="950" t="s">
        <v>799</v>
      </c>
      <c r="D222" s="12" t="s">
        <v>29</v>
      </c>
      <c r="E222" s="1014">
        <v>1</v>
      </c>
      <c r="F222" s="1014">
        <v>80</v>
      </c>
      <c r="G222" s="1011">
        <v>0</v>
      </c>
      <c r="H222" s="1012"/>
      <c r="I222" s="1012"/>
      <c r="J222" s="1012"/>
      <c r="K222" s="1012"/>
      <c r="L222" s="1012"/>
      <c r="M222" s="1012"/>
      <c r="N222" s="1012"/>
      <c r="O222" s="947"/>
      <c r="P222" s="1012"/>
      <c r="Q222" s="1012"/>
      <c r="R222" s="1012"/>
      <c r="S222" s="947"/>
      <c r="T222" s="1012">
        <v>1</v>
      </c>
      <c r="U222" s="1012"/>
      <c r="V222" s="1012"/>
      <c r="W222" s="947">
        <f>SUM(T222:V222)</f>
        <v>1</v>
      </c>
      <c r="X222" s="947"/>
      <c r="Y222" s="947"/>
      <c r="Z222" s="947"/>
      <c r="AA222" s="947"/>
      <c r="AB222" s="947"/>
      <c r="AC222" s="947"/>
      <c r="AD222" s="947"/>
      <c r="AE222" s="947"/>
      <c r="AF222" s="947"/>
      <c r="AG222" s="947"/>
      <c r="AH222" s="947"/>
      <c r="AI222" s="947"/>
      <c r="AJ222" s="935">
        <f t="shared" si="36"/>
        <v>1</v>
      </c>
      <c r="AK222" s="935"/>
      <c r="AL222" s="935"/>
      <c r="AM222" s="935">
        <f t="shared" si="37"/>
        <v>1</v>
      </c>
      <c r="AN222" s="1013">
        <f t="shared" si="38"/>
        <v>2.3E-2</v>
      </c>
      <c r="AO222" s="1013">
        <f t="shared" si="39"/>
        <v>1.4999999999999999E-2</v>
      </c>
      <c r="AP222" s="11" t="s">
        <v>43</v>
      </c>
      <c r="AQ222" s="950"/>
      <c r="AR222" s="950"/>
      <c r="AS222" s="1012"/>
      <c r="AT222" s="1012">
        <v>23</v>
      </c>
      <c r="AU222" s="1012">
        <v>1</v>
      </c>
      <c r="AV222" s="942">
        <v>15</v>
      </c>
      <c r="AW222" s="942"/>
    </row>
    <row r="223" spans="1:49" s="1045" customFormat="1" ht="14.25" customHeight="1" x14ac:dyDescent="0.25">
      <c r="A223" s="1036"/>
      <c r="B223" s="1037"/>
      <c r="C223" s="953" t="s">
        <v>27</v>
      </c>
      <c r="D223" s="1038"/>
      <c r="E223" s="1039"/>
      <c r="F223" s="1039"/>
      <c r="G223" s="1039"/>
      <c r="H223" s="1040"/>
      <c r="I223" s="1040"/>
      <c r="J223" s="1040"/>
      <c r="K223" s="1040"/>
      <c r="L223" s="1040"/>
      <c r="M223" s="1040"/>
      <c r="N223" s="1040"/>
      <c r="O223" s="1040"/>
      <c r="P223" s="1040">
        <f t="shared" ref="P223:W223" si="40">SUM(P219:P222)</f>
        <v>7</v>
      </c>
      <c r="Q223" s="1040"/>
      <c r="R223" s="1040"/>
      <c r="S223" s="1040">
        <f t="shared" si="40"/>
        <v>7</v>
      </c>
      <c r="T223" s="1040">
        <f t="shared" si="40"/>
        <v>9</v>
      </c>
      <c r="U223" s="1040"/>
      <c r="V223" s="1040"/>
      <c r="W223" s="1040">
        <f t="shared" si="40"/>
        <v>9</v>
      </c>
      <c r="X223" s="1040"/>
      <c r="Y223" s="1040"/>
      <c r="Z223" s="1040"/>
      <c r="AA223" s="1040"/>
      <c r="AB223" s="1040"/>
      <c r="AC223" s="1040"/>
      <c r="AD223" s="1040"/>
      <c r="AE223" s="1040"/>
      <c r="AF223" s="1040"/>
      <c r="AG223" s="1040"/>
      <c r="AH223" s="1040"/>
      <c r="AI223" s="1040"/>
      <c r="AJ223" s="936">
        <f t="shared" si="36"/>
        <v>16</v>
      </c>
      <c r="AK223" s="936"/>
      <c r="AL223" s="936"/>
      <c r="AM223" s="936">
        <f t="shared" si="37"/>
        <v>16</v>
      </c>
      <c r="AN223" s="1041">
        <f>SUM(AN220:AN222)</f>
        <v>0.20699999999999999</v>
      </c>
      <c r="AO223" s="1041">
        <f>SUM(AO220:AO222)</f>
        <v>0.13500000000000001</v>
      </c>
      <c r="AP223" s="1042"/>
      <c r="AQ223" s="1042"/>
      <c r="AR223" s="1043"/>
      <c r="AS223" s="1040"/>
      <c r="AT223" s="1044"/>
      <c r="AU223" s="1040"/>
      <c r="AV223" s="954"/>
      <c r="AW223" s="954"/>
    </row>
    <row r="224" spans="1:49" s="940" customFormat="1" ht="15" customHeight="1" x14ac:dyDescent="0.25">
      <c r="A224" s="1009">
        <v>1</v>
      </c>
      <c r="B224" s="934" t="s">
        <v>800</v>
      </c>
      <c r="C224" s="1054" t="s">
        <v>801</v>
      </c>
      <c r="D224" s="12" t="s">
        <v>29</v>
      </c>
      <c r="E224" s="1055">
        <v>2</v>
      </c>
      <c r="F224" s="1056">
        <v>82</v>
      </c>
      <c r="G224" s="1056">
        <v>677</v>
      </c>
      <c r="H224" s="1028"/>
      <c r="I224" s="1028"/>
      <c r="J224" s="1028"/>
      <c r="K224" s="1028"/>
      <c r="L224" s="951"/>
      <c r="M224" s="951"/>
      <c r="N224" s="951"/>
      <c r="O224" s="947"/>
      <c r="P224" s="951">
        <v>88</v>
      </c>
      <c r="Q224" s="951"/>
      <c r="R224" s="951"/>
      <c r="S224" s="947">
        <f t="shared" ref="S224:S240" si="41">SUM(P224:R224)</f>
        <v>88</v>
      </c>
      <c r="T224" s="951"/>
      <c r="U224" s="951"/>
      <c r="V224" s="951"/>
      <c r="W224" s="947"/>
      <c r="X224" s="947"/>
      <c r="Y224" s="947"/>
      <c r="Z224" s="947"/>
      <c r="AA224" s="947"/>
      <c r="AB224" s="947"/>
      <c r="AC224" s="947"/>
      <c r="AD224" s="947"/>
      <c r="AE224" s="947"/>
      <c r="AF224" s="947"/>
      <c r="AG224" s="947"/>
      <c r="AH224" s="947"/>
      <c r="AI224" s="947"/>
      <c r="AJ224" s="935">
        <f t="shared" si="36"/>
        <v>88</v>
      </c>
      <c r="AK224" s="935"/>
      <c r="AL224" s="935"/>
      <c r="AM224" s="935">
        <f t="shared" si="37"/>
        <v>88</v>
      </c>
      <c r="AN224" s="1013">
        <f t="shared" si="38"/>
        <v>1.298</v>
      </c>
      <c r="AO224" s="1013">
        <f t="shared" si="39"/>
        <v>0.70399999999999996</v>
      </c>
      <c r="AP224" s="1014"/>
      <c r="AQ224" s="1014"/>
      <c r="AR224" s="950"/>
      <c r="AS224" s="1012"/>
      <c r="AT224" s="1012">
        <v>59</v>
      </c>
      <c r="AU224" s="1012">
        <v>4</v>
      </c>
      <c r="AV224" s="942">
        <v>8</v>
      </c>
      <c r="AW224" s="942"/>
    </row>
    <row r="225" spans="1:49" s="1045" customFormat="1" ht="15" customHeight="1" x14ac:dyDescent="0.25">
      <c r="A225" s="1036"/>
      <c r="B225" s="934"/>
      <c r="C225" s="953" t="s">
        <v>27</v>
      </c>
      <c r="D225" s="1038"/>
      <c r="E225" s="1057"/>
      <c r="F225" s="1058"/>
      <c r="G225" s="1058"/>
      <c r="H225" s="1059"/>
      <c r="I225" s="1059"/>
      <c r="J225" s="1059"/>
      <c r="K225" s="1059"/>
      <c r="L225" s="1040"/>
      <c r="M225" s="1040"/>
      <c r="N225" s="1040"/>
      <c r="O225" s="1040"/>
      <c r="P225" s="1040">
        <f>SUM(P224:P224)</f>
        <v>88</v>
      </c>
      <c r="Q225" s="1040"/>
      <c r="R225" s="1040"/>
      <c r="S225" s="1040">
        <f>SUM(S224:S224)</f>
        <v>88</v>
      </c>
      <c r="T225" s="1040"/>
      <c r="U225" s="1040"/>
      <c r="V225" s="1040"/>
      <c r="W225" s="1040"/>
      <c r="X225" s="1040"/>
      <c r="Y225" s="1040"/>
      <c r="Z225" s="1040"/>
      <c r="AA225" s="1040"/>
      <c r="AB225" s="1040"/>
      <c r="AC225" s="1040"/>
      <c r="AD225" s="1040"/>
      <c r="AE225" s="1040"/>
      <c r="AF225" s="1040"/>
      <c r="AG225" s="1040"/>
      <c r="AH225" s="1040"/>
      <c r="AI225" s="1040"/>
      <c r="AJ225" s="936">
        <f t="shared" si="36"/>
        <v>88</v>
      </c>
      <c r="AK225" s="936"/>
      <c r="AL225" s="936"/>
      <c r="AM225" s="936">
        <f t="shared" si="37"/>
        <v>88</v>
      </c>
      <c r="AN225" s="1060">
        <f>AN224</f>
        <v>1.298</v>
      </c>
      <c r="AO225" s="1060">
        <f>AO224</f>
        <v>0.70399999999999996</v>
      </c>
      <c r="AP225" s="1042"/>
      <c r="AQ225" s="1042"/>
      <c r="AR225" s="1043"/>
      <c r="AS225" s="1044"/>
      <c r="AT225" s="1044"/>
      <c r="AU225" s="1044"/>
      <c r="AV225" s="954"/>
      <c r="AW225" s="954"/>
    </row>
    <row r="226" spans="1:49" s="940" customFormat="1" ht="15" customHeight="1" x14ac:dyDescent="0.25">
      <c r="A226" s="1009">
        <v>1</v>
      </c>
      <c r="B226" s="934" t="s">
        <v>802</v>
      </c>
      <c r="C226" s="1054" t="s">
        <v>803</v>
      </c>
      <c r="D226" s="12" t="s">
        <v>29</v>
      </c>
      <c r="E226" s="1055">
        <v>1</v>
      </c>
      <c r="F226" s="1056">
        <v>78</v>
      </c>
      <c r="G226" s="1056" t="s">
        <v>804</v>
      </c>
      <c r="H226" s="1028"/>
      <c r="I226" s="1028"/>
      <c r="J226" s="1028"/>
      <c r="K226" s="1028"/>
      <c r="L226" s="951"/>
      <c r="M226" s="951"/>
      <c r="N226" s="951"/>
      <c r="O226" s="947"/>
      <c r="P226" s="951">
        <v>44</v>
      </c>
      <c r="Q226" s="951"/>
      <c r="R226" s="951"/>
      <c r="S226" s="947">
        <f t="shared" si="41"/>
        <v>44</v>
      </c>
      <c r="T226" s="951"/>
      <c r="U226" s="951"/>
      <c r="V226" s="951"/>
      <c r="W226" s="947"/>
      <c r="X226" s="947"/>
      <c r="Y226" s="947"/>
      <c r="Z226" s="947"/>
      <c r="AA226" s="947"/>
      <c r="AB226" s="947"/>
      <c r="AC226" s="947"/>
      <c r="AD226" s="947"/>
      <c r="AE226" s="947"/>
      <c r="AF226" s="947"/>
      <c r="AG226" s="947"/>
      <c r="AH226" s="947"/>
      <c r="AI226" s="947"/>
      <c r="AJ226" s="935">
        <f t="shared" si="36"/>
        <v>44</v>
      </c>
      <c r="AK226" s="935"/>
      <c r="AL226" s="935"/>
      <c r="AM226" s="935">
        <f t="shared" si="37"/>
        <v>44</v>
      </c>
      <c r="AN226" s="1013">
        <f t="shared" si="38"/>
        <v>0.79200000000000004</v>
      </c>
      <c r="AO226" s="1013">
        <f t="shared" si="39"/>
        <v>0.35199999999999998</v>
      </c>
      <c r="AP226" s="1014"/>
      <c r="AQ226" s="1014"/>
      <c r="AR226" s="950"/>
      <c r="AS226" s="1012"/>
      <c r="AT226" s="1012">
        <v>36</v>
      </c>
      <c r="AU226" s="1012">
        <v>2</v>
      </c>
      <c r="AV226" s="942">
        <v>8</v>
      </c>
      <c r="AW226" s="942"/>
    </row>
    <row r="227" spans="1:49" s="940" customFormat="1" ht="15" customHeight="1" x14ac:dyDescent="0.25">
      <c r="A227" s="1009">
        <v>2</v>
      </c>
      <c r="B227" s="934" t="s">
        <v>802</v>
      </c>
      <c r="C227" s="1054" t="s">
        <v>803</v>
      </c>
      <c r="D227" s="12" t="s">
        <v>29</v>
      </c>
      <c r="E227" s="1055">
        <v>2</v>
      </c>
      <c r="F227" s="1056">
        <v>78</v>
      </c>
      <c r="G227" s="1056" t="s">
        <v>804</v>
      </c>
      <c r="H227" s="1028"/>
      <c r="I227" s="1028"/>
      <c r="J227" s="1028"/>
      <c r="K227" s="1028"/>
      <c r="L227" s="951"/>
      <c r="M227" s="951"/>
      <c r="N227" s="951"/>
      <c r="O227" s="947"/>
      <c r="P227" s="951">
        <v>4</v>
      </c>
      <c r="Q227" s="951"/>
      <c r="R227" s="951"/>
      <c r="S227" s="947">
        <f t="shared" si="41"/>
        <v>4</v>
      </c>
      <c r="T227" s="951"/>
      <c r="U227" s="951"/>
      <c r="V227" s="951"/>
      <c r="W227" s="947"/>
      <c r="X227" s="947"/>
      <c r="Y227" s="947"/>
      <c r="Z227" s="947"/>
      <c r="AA227" s="947"/>
      <c r="AB227" s="947"/>
      <c r="AC227" s="947"/>
      <c r="AD227" s="947"/>
      <c r="AE227" s="947"/>
      <c r="AF227" s="947"/>
      <c r="AG227" s="947"/>
      <c r="AH227" s="947"/>
      <c r="AI227" s="947"/>
      <c r="AJ227" s="935">
        <f t="shared" si="36"/>
        <v>4</v>
      </c>
      <c r="AK227" s="935"/>
      <c r="AL227" s="935"/>
      <c r="AM227" s="935">
        <f t="shared" si="37"/>
        <v>4</v>
      </c>
      <c r="AN227" s="1013">
        <f t="shared" si="38"/>
        <v>7.1999999999999995E-2</v>
      </c>
      <c r="AO227" s="1013">
        <f t="shared" si="39"/>
        <v>3.2000000000000001E-2</v>
      </c>
      <c r="AP227" s="1014"/>
      <c r="AQ227" s="1014"/>
      <c r="AR227" s="950"/>
      <c r="AS227" s="1012"/>
      <c r="AT227" s="1012">
        <v>36</v>
      </c>
      <c r="AU227" s="1012">
        <v>2</v>
      </c>
      <c r="AV227" s="942">
        <v>8</v>
      </c>
      <c r="AW227" s="942"/>
    </row>
    <row r="228" spans="1:49" s="940" customFormat="1" ht="15" customHeight="1" x14ac:dyDescent="0.25">
      <c r="A228" s="1009">
        <v>3</v>
      </c>
      <c r="B228" s="934" t="s">
        <v>802</v>
      </c>
      <c r="C228" s="1054" t="s">
        <v>803</v>
      </c>
      <c r="D228" s="12" t="s">
        <v>29</v>
      </c>
      <c r="E228" s="1055">
        <v>4</v>
      </c>
      <c r="F228" s="1056">
        <v>79</v>
      </c>
      <c r="G228" s="1056" t="s">
        <v>804</v>
      </c>
      <c r="H228" s="1028"/>
      <c r="I228" s="1028"/>
      <c r="J228" s="1028"/>
      <c r="K228" s="1028"/>
      <c r="L228" s="951"/>
      <c r="M228" s="951"/>
      <c r="N228" s="951"/>
      <c r="O228" s="947"/>
      <c r="P228" s="951">
        <v>24</v>
      </c>
      <c r="Q228" s="951"/>
      <c r="R228" s="951"/>
      <c r="S228" s="947">
        <f t="shared" si="41"/>
        <v>24</v>
      </c>
      <c r="T228" s="951"/>
      <c r="U228" s="951"/>
      <c r="V228" s="951"/>
      <c r="W228" s="947"/>
      <c r="X228" s="947"/>
      <c r="Y228" s="947"/>
      <c r="Z228" s="947"/>
      <c r="AA228" s="947"/>
      <c r="AB228" s="947"/>
      <c r="AC228" s="947"/>
      <c r="AD228" s="947"/>
      <c r="AE228" s="947"/>
      <c r="AF228" s="947"/>
      <c r="AG228" s="947"/>
      <c r="AH228" s="947"/>
      <c r="AI228" s="947"/>
      <c r="AJ228" s="935">
        <f t="shared" si="36"/>
        <v>24</v>
      </c>
      <c r="AK228" s="935"/>
      <c r="AL228" s="935"/>
      <c r="AM228" s="935">
        <f t="shared" si="37"/>
        <v>24</v>
      </c>
      <c r="AN228" s="1013">
        <f t="shared" si="38"/>
        <v>0.432</v>
      </c>
      <c r="AO228" s="1013">
        <f t="shared" si="39"/>
        <v>0.192</v>
      </c>
      <c r="AP228" s="1014"/>
      <c r="AQ228" s="1014"/>
      <c r="AR228" s="950"/>
      <c r="AS228" s="1012"/>
      <c r="AT228" s="1012">
        <v>36</v>
      </c>
      <c r="AU228" s="1012">
        <v>2</v>
      </c>
      <c r="AV228" s="942">
        <v>8</v>
      </c>
      <c r="AW228" s="942"/>
    </row>
    <row r="229" spans="1:49" s="940" customFormat="1" ht="15" customHeight="1" x14ac:dyDescent="0.25">
      <c r="A229" s="1009">
        <v>4</v>
      </c>
      <c r="B229" s="934" t="s">
        <v>802</v>
      </c>
      <c r="C229" s="1054" t="s">
        <v>803</v>
      </c>
      <c r="D229" s="12" t="s">
        <v>29</v>
      </c>
      <c r="E229" s="1055">
        <v>3</v>
      </c>
      <c r="F229" s="1056">
        <v>83</v>
      </c>
      <c r="G229" s="1056" t="s">
        <v>804</v>
      </c>
      <c r="H229" s="1028"/>
      <c r="I229" s="1028"/>
      <c r="J229" s="1028"/>
      <c r="K229" s="1028"/>
      <c r="L229" s="951"/>
      <c r="M229" s="951"/>
      <c r="N229" s="951"/>
      <c r="O229" s="947"/>
      <c r="P229" s="951">
        <v>32</v>
      </c>
      <c r="Q229" s="951"/>
      <c r="R229" s="951"/>
      <c r="S229" s="947">
        <f t="shared" si="41"/>
        <v>32</v>
      </c>
      <c r="T229" s="951"/>
      <c r="U229" s="951"/>
      <c r="V229" s="951"/>
      <c r="W229" s="947"/>
      <c r="X229" s="947"/>
      <c r="Y229" s="947"/>
      <c r="Z229" s="947"/>
      <c r="AA229" s="947"/>
      <c r="AB229" s="947"/>
      <c r="AC229" s="947"/>
      <c r="AD229" s="947"/>
      <c r="AE229" s="947"/>
      <c r="AF229" s="947"/>
      <c r="AG229" s="947"/>
      <c r="AH229" s="947"/>
      <c r="AI229" s="947"/>
      <c r="AJ229" s="935">
        <f t="shared" si="36"/>
        <v>32</v>
      </c>
      <c r="AK229" s="935"/>
      <c r="AL229" s="935"/>
      <c r="AM229" s="935">
        <f t="shared" si="37"/>
        <v>32</v>
      </c>
      <c r="AN229" s="1013">
        <f t="shared" si="38"/>
        <v>0.57599999999999996</v>
      </c>
      <c r="AO229" s="1013">
        <f t="shared" si="39"/>
        <v>0.25600000000000001</v>
      </c>
      <c r="AP229" s="1014"/>
      <c r="AQ229" s="1014"/>
      <c r="AR229" s="950"/>
      <c r="AS229" s="1012"/>
      <c r="AT229" s="1012">
        <v>36</v>
      </c>
      <c r="AU229" s="1012">
        <v>2</v>
      </c>
      <c r="AV229" s="942">
        <v>8</v>
      </c>
      <c r="AW229" s="942"/>
    </row>
    <row r="230" spans="1:49" s="940" customFormat="1" ht="15" customHeight="1" x14ac:dyDescent="0.25">
      <c r="A230" s="1009">
        <v>5</v>
      </c>
      <c r="B230" s="934" t="s">
        <v>802</v>
      </c>
      <c r="C230" s="1054" t="s">
        <v>803</v>
      </c>
      <c r="D230" s="12" t="s">
        <v>29</v>
      </c>
      <c r="E230" s="1055">
        <v>5</v>
      </c>
      <c r="F230" s="1056">
        <v>84</v>
      </c>
      <c r="G230" s="1056" t="s">
        <v>804</v>
      </c>
      <c r="H230" s="1028"/>
      <c r="I230" s="1028"/>
      <c r="J230" s="1028"/>
      <c r="K230" s="1028"/>
      <c r="L230" s="951"/>
      <c r="M230" s="951"/>
      <c r="N230" s="951"/>
      <c r="O230" s="947"/>
      <c r="P230" s="951">
        <v>4</v>
      </c>
      <c r="Q230" s="951"/>
      <c r="R230" s="951"/>
      <c r="S230" s="947">
        <f t="shared" si="41"/>
        <v>4</v>
      </c>
      <c r="T230" s="951"/>
      <c r="U230" s="951"/>
      <c r="V230" s="951"/>
      <c r="W230" s="947"/>
      <c r="X230" s="947"/>
      <c r="Y230" s="947"/>
      <c r="Z230" s="947"/>
      <c r="AA230" s="947"/>
      <c r="AB230" s="947"/>
      <c r="AC230" s="947"/>
      <c r="AD230" s="947"/>
      <c r="AE230" s="947"/>
      <c r="AF230" s="947"/>
      <c r="AG230" s="947"/>
      <c r="AH230" s="947"/>
      <c r="AI230" s="947"/>
      <c r="AJ230" s="935">
        <f t="shared" si="36"/>
        <v>4</v>
      </c>
      <c r="AK230" s="935"/>
      <c r="AL230" s="935"/>
      <c r="AM230" s="935">
        <f t="shared" si="37"/>
        <v>4</v>
      </c>
      <c r="AN230" s="1013">
        <f t="shared" si="38"/>
        <v>7.1999999999999995E-2</v>
      </c>
      <c r="AO230" s="1013">
        <f t="shared" si="39"/>
        <v>3.2000000000000001E-2</v>
      </c>
      <c r="AP230" s="1014"/>
      <c r="AQ230" s="1014"/>
      <c r="AR230" s="950"/>
      <c r="AS230" s="1012"/>
      <c r="AT230" s="1012">
        <v>36</v>
      </c>
      <c r="AU230" s="1012">
        <v>2</v>
      </c>
      <c r="AV230" s="942">
        <v>8</v>
      </c>
      <c r="AW230" s="942"/>
    </row>
    <row r="231" spans="1:49" s="1045" customFormat="1" ht="15" customHeight="1" x14ac:dyDescent="0.25">
      <c r="A231" s="1036"/>
      <c r="B231" s="934"/>
      <c r="C231" s="953" t="s">
        <v>27</v>
      </c>
      <c r="D231" s="1038"/>
      <c r="E231" s="1039"/>
      <c r="F231" s="1039"/>
      <c r="G231" s="1039"/>
      <c r="H231" s="1040"/>
      <c r="I231" s="1040"/>
      <c r="J231" s="1040"/>
      <c r="K231" s="1040"/>
      <c r="L231" s="1040"/>
      <c r="M231" s="1040"/>
      <c r="N231" s="1040"/>
      <c r="O231" s="1040"/>
      <c r="P231" s="1040">
        <f>SUM(P226:P230)</f>
        <v>108</v>
      </c>
      <c r="Q231" s="1040"/>
      <c r="R231" s="1040"/>
      <c r="S231" s="1040">
        <f>SUM(S226:S230)</f>
        <v>108</v>
      </c>
      <c r="T231" s="1040"/>
      <c r="U231" s="1040"/>
      <c r="V231" s="1040"/>
      <c r="W231" s="1040"/>
      <c r="X231" s="1040"/>
      <c r="Y231" s="1040"/>
      <c r="Z231" s="1040"/>
      <c r="AA231" s="1040"/>
      <c r="AB231" s="1040"/>
      <c r="AC231" s="1040"/>
      <c r="AD231" s="1040"/>
      <c r="AE231" s="1040"/>
      <c r="AF231" s="1040"/>
      <c r="AG231" s="1040"/>
      <c r="AH231" s="1040"/>
      <c r="AI231" s="1040"/>
      <c r="AJ231" s="936">
        <f t="shared" si="36"/>
        <v>108</v>
      </c>
      <c r="AK231" s="936"/>
      <c r="AL231" s="936"/>
      <c r="AM231" s="936">
        <f t="shared" si="37"/>
        <v>108</v>
      </c>
      <c r="AN231" s="1041">
        <f>SUM(AN226:AN230)</f>
        <v>1.944</v>
      </c>
      <c r="AO231" s="1041">
        <f>SUM(AO226:AO230)</f>
        <v>0.8640000000000001</v>
      </c>
      <c r="AP231" s="1042"/>
      <c r="AQ231" s="1042"/>
      <c r="AR231" s="1043"/>
      <c r="AS231" s="1040"/>
      <c r="AT231" s="1044"/>
      <c r="AU231" s="1040"/>
      <c r="AV231" s="954"/>
      <c r="AW231" s="954"/>
    </row>
    <row r="232" spans="1:49" s="940" customFormat="1" ht="15" customHeight="1" x14ac:dyDescent="0.25">
      <c r="A232" s="1009">
        <v>1</v>
      </c>
      <c r="B232" s="934" t="s">
        <v>805</v>
      </c>
      <c r="C232" s="1054" t="s">
        <v>806</v>
      </c>
      <c r="D232" s="12" t="s">
        <v>29</v>
      </c>
      <c r="E232" s="1055" t="s">
        <v>59</v>
      </c>
      <c r="F232" s="1056">
        <v>75</v>
      </c>
      <c r="G232" s="1056" t="s">
        <v>560</v>
      </c>
      <c r="H232" s="1028"/>
      <c r="I232" s="1028"/>
      <c r="J232" s="1028"/>
      <c r="K232" s="1028"/>
      <c r="L232" s="951"/>
      <c r="M232" s="951"/>
      <c r="N232" s="951"/>
      <c r="O232" s="947"/>
      <c r="P232" s="951">
        <v>72</v>
      </c>
      <c r="Q232" s="951"/>
      <c r="R232" s="951"/>
      <c r="S232" s="947">
        <f t="shared" si="41"/>
        <v>72</v>
      </c>
      <c r="T232" s="951"/>
      <c r="U232" s="951"/>
      <c r="V232" s="951"/>
      <c r="W232" s="947"/>
      <c r="X232" s="947"/>
      <c r="Y232" s="947"/>
      <c r="Z232" s="947"/>
      <c r="AA232" s="947"/>
      <c r="AB232" s="947"/>
      <c r="AC232" s="947"/>
      <c r="AD232" s="947"/>
      <c r="AE232" s="947"/>
      <c r="AF232" s="947"/>
      <c r="AG232" s="947"/>
      <c r="AH232" s="947"/>
      <c r="AI232" s="947"/>
      <c r="AJ232" s="935">
        <f t="shared" si="36"/>
        <v>72</v>
      </c>
      <c r="AK232" s="935"/>
      <c r="AL232" s="935"/>
      <c r="AM232" s="935">
        <f t="shared" si="37"/>
        <v>72</v>
      </c>
      <c r="AN232" s="1013">
        <f t="shared" si="38"/>
        <v>0.27</v>
      </c>
      <c r="AO232" s="1013">
        <f t="shared" si="39"/>
        <v>0.216</v>
      </c>
      <c r="AP232" s="1014"/>
      <c r="AQ232" s="1014"/>
      <c r="AR232" s="950"/>
      <c r="AS232" s="1012"/>
      <c r="AT232" s="1012">
        <v>45</v>
      </c>
      <c r="AU232" s="1012">
        <v>12</v>
      </c>
      <c r="AV232" s="942">
        <v>3</v>
      </c>
      <c r="AW232" s="942"/>
    </row>
    <row r="233" spans="1:49" s="940" customFormat="1" ht="15" customHeight="1" x14ac:dyDescent="0.25">
      <c r="A233" s="1009">
        <v>2</v>
      </c>
      <c r="B233" s="934" t="s">
        <v>805</v>
      </c>
      <c r="C233" s="1054" t="s">
        <v>806</v>
      </c>
      <c r="D233" s="12" t="s">
        <v>29</v>
      </c>
      <c r="E233" s="1055" t="s">
        <v>190</v>
      </c>
      <c r="F233" s="1056">
        <v>76</v>
      </c>
      <c r="G233" s="1056" t="s">
        <v>560</v>
      </c>
      <c r="H233" s="1028"/>
      <c r="I233" s="1028"/>
      <c r="J233" s="1028"/>
      <c r="K233" s="1028"/>
      <c r="L233" s="951"/>
      <c r="M233" s="951"/>
      <c r="N233" s="951"/>
      <c r="O233" s="947"/>
      <c r="P233" s="951">
        <v>54</v>
      </c>
      <c r="Q233" s="951"/>
      <c r="R233" s="951"/>
      <c r="S233" s="947">
        <f t="shared" si="41"/>
        <v>54</v>
      </c>
      <c r="T233" s="951"/>
      <c r="U233" s="951"/>
      <c r="V233" s="951"/>
      <c r="W233" s="947"/>
      <c r="X233" s="947"/>
      <c r="Y233" s="947"/>
      <c r="Z233" s="947"/>
      <c r="AA233" s="947"/>
      <c r="AB233" s="947"/>
      <c r="AC233" s="947"/>
      <c r="AD233" s="947"/>
      <c r="AE233" s="947"/>
      <c r="AF233" s="947"/>
      <c r="AG233" s="947"/>
      <c r="AH233" s="947"/>
      <c r="AI233" s="947"/>
      <c r="AJ233" s="935">
        <f t="shared" si="36"/>
        <v>54</v>
      </c>
      <c r="AK233" s="935"/>
      <c r="AL233" s="935"/>
      <c r="AM233" s="935">
        <f t="shared" si="37"/>
        <v>54</v>
      </c>
      <c r="AN233" s="1013">
        <f t="shared" si="38"/>
        <v>0.20250000000000001</v>
      </c>
      <c r="AO233" s="1013">
        <f t="shared" si="39"/>
        <v>0.16200000000000001</v>
      </c>
      <c r="AP233" s="1014"/>
      <c r="AQ233" s="1014"/>
      <c r="AR233" s="950"/>
      <c r="AS233" s="1012"/>
      <c r="AT233" s="1012">
        <v>45</v>
      </c>
      <c r="AU233" s="1012">
        <v>12</v>
      </c>
      <c r="AV233" s="942">
        <v>3</v>
      </c>
      <c r="AW233" s="942"/>
    </row>
    <row r="234" spans="1:49" s="940" customFormat="1" ht="15" customHeight="1" x14ac:dyDescent="0.25">
      <c r="A234" s="1009">
        <v>3</v>
      </c>
      <c r="B234" s="934" t="s">
        <v>805</v>
      </c>
      <c r="C234" s="1054" t="s">
        <v>806</v>
      </c>
      <c r="D234" s="12" t="s">
        <v>29</v>
      </c>
      <c r="E234" s="1055" t="s">
        <v>54</v>
      </c>
      <c r="F234" s="1056">
        <v>77</v>
      </c>
      <c r="G234" s="1056" t="s">
        <v>560</v>
      </c>
      <c r="H234" s="1028"/>
      <c r="I234" s="1028"/>
      <c r="J234" s="1028"/>
      <c r="K234" s="1028"/>
      <c r="L234" s="951"/>
      <c r="M234" s="951"/>
      <c r="N234" s="951"/>
      <c r="O234" s="947"/>
      <c r="P234" s="951">
        <v>36</v>
      </c>
      <c r="Q234" s="951"/>
      <c r="R234" s="951"/>
      <c r="S234" s="947">
        <f t="shared" si="41"/>
        <v>36</v>
      </c>
      <c r="T234" s="951"/>
      <c r="U234" s="951"/>
      <c r="V234" s="951"/>
      <c r="W234" s="947"/>
      <c r="X234" s="947"/>
      <c r="Y234" s="947"/>
      <c r="Z234" s="947"/>
      <c r="AA234" s="947"/>
      <c r="AB234" s="947"/>
      <c r="AC234" s="947"/>
      <c r="AD234" s="947"/>
      <c r="AE234" s="947"/>
      <c r="AF234" s="947"/>
      <c r="AG234" s="947"/>
      <c r="AH234" s="947"/>
      <c r="AI234" s="947"/>
      <c r="AJ234" s="935">
        <f t="shared" si="36"/>
        <v>36</v>
      </c>
      <c r="AK234" s="935"/>
      <c r="AL234" s="935"/>
      <c r="AM234" s="935">
        <f t="shared" si="37"/>
        <v>36</v>
      </c>
      <c r="AN234" s="1013">
        <f t="shared" si="38"/>
        <v>0.13500000000000001</v>
      </c>
      <c r="AO234" s="1013">
        <f t="shared" si="39"/>
        <v>0.108</v>
      </c>
      <c r="AP234" s="1014"/>
      <c r="AQ234" s="1014"/>
      <c r="AR234" s="950"/>
      <c r="AS234" s="1012"/>
      <c r="AT234" s="1012">
        <v>45</v>
      </c>
      <c r="AU234" s="1012">
        <v>12</v>
      </c>
      <c r="AV234" s="942">
        <v>3</v>
      </c>
      <c r="AW234" s="942"/>
    </row>
    <row r="235" spans="1:49" s="940" customFormat="1" ht="15" customHeight="1" x14ac:dyDescent="0.25">
      <c r="A235" s="1009">
        <v>4</v>
      </c>
      <c r="B235" s="934" t="s">
        <v>805</v>
      </c>
      <c r="C235" s="1054" t="s">
        <v>806</v>
      </c>
      <c r="D235" s="12" t="s">
        <v>29</v>
      </c>
      <c r="E235" s="1055" t="s">
        <v>190</v>
      </c>
      <c r="F235" s="1056">
        <v>81</v>
      </c>
      <c r="G235" s="1056" t="s">
        <v>560</v>
      </c>
      <c r="H235" s="1028"/>
      <c r="I235" s="1028"/>
      <c r="J235" s="1028"/>
      <c r="K235" s="1028"/>
      <c r="L235" s="951"/>
      <c r="M235" s="951"/>
      <c r="N235" s="951"/>
      <c r="O235" s="947"/>
      <c r="P235" s="951">
        <v>36</v>
      </c>
      <c r="Q235" s="951"/>
      <c r="R235" s="951"/>
      <c r="S235" s="947">
        <f t="shared" si="41"/>
        <v>36</v>
      </c>
      <c r="T235" s="951"/>
      <c r="U235" s="951"/>
      <c r="V235" s="951"/>
      <c r="W235" s="947"/>
      <c r="X235" s="947"/>
      <c r="Y235" s="947"/>
      <c r="Z235" s="947"/>
      <c r="AA235" s="947"/>
      <c r="AB235" s="947"/>
      <c r="AC235" s="947"/>
      <c r="AD235" s="947"/>
      <c r="AE235" s="947"/>
      <c r="AF235" s="947"/>
      <c r="AG235" s="947"/>
      <c r="AH235" s="947"/>
      <c r="AI235" s="947"/>
      <c r="AJ235" s="935">
        <f t="shared" si="36"/>
        <v>36</v>
      </c>
      <c r="AK235" s="935"/>
      <c r="AL235" s="935"/>
      <c r="AM235" s="935">
        <f t="shared" si="37"/>
        <v>36</v>
      </c>
      <c r="AN235" s="1013">
        <f t="shared" si="38"/>
        <v>0.13500000000000001</v>
      </c>
      <c r="AO235" s="1013">
        <f t="shared" si="39"/>
        <v>0.108</v>
      </c>
      <c r="AP235" s="1014"/>
      <c r="AQ235" s="1014"/>
      <c r="AR235" s="950"/>
      <c r="AS235" s="1012"/>
      <c r="AT235" s="1012">
        <v>45</v>
      </c>
      <c r="AU235" s="1012">
        <v>12</v>
      </c>
      <c r="AV235" s="942">
        <v>3</v>
      </c>
      <c r="AW235" s="942"/>
    </row>
    <row r="236" spans="1:49" s="940" customFormat="1" ht="15" customHeight="1" x14ac:dyDescent="0.25">
      <c r="A236" s="1009">
        <v>5</v>
      </c>
      <c r="B236" s="934" t="s">
        <v>805</v>
      </c>
      <c r="C236" s="1054" t="s">
        <v>806</v>
      </c>
      <c r="D236" s="12" t="s">
        <v>29</v>
      </c>
      <c r="E236" s="1055">
        <v>2</v>
      </c>
      <c r="F236" s="1056">
        <v>85</v>
      </c>
      <c r="G236" s="1056" t="s">
        <v>560</v>
      </c>
      <c r="H236" s="1028"/>
      <c r="I236" s="1028"/>
      <c r="J236" s="1028"/>
      <c r="K236" s="1028"/>
      <c r="L236" s="951"/>
      <c r="M236" s="951"/>
      <c r="N236" s="951"/>
      <c r="O236" s="947"/>
      <c r="P236" s="951">
        <v>96</v>
      </c>
      <c r="Q236" s="951"/>
      <c r="R236" s="951"/>
      <c r="S236" s="947">
        <f t="shared" si="41"/>
        <v>96</v>
      </c>
      <c r="T236" s="951"/>
      <c r="U236" s="951"/>
      <c r="V236" s="951"/>
      <c r="W236" s="947"/>
      <c r="X236" s="947"/>
      <c r="Y236" s="947"/>
      <c r="Z236" s="947"/>
      <c r="AA236" s="947"/>
      <c r="AB236" s="947"/>
      <c r="AC236" s="947"/>
      <c r="AD236" s="947"/>
      <c r="AE236" s="947"/>
      <c r="AF236" s="947"/>
      <c r="AG236" s="947"/>
      <c r="AH236" s="947"/>
      <c r="AI236" s="947"/>
      <c r="AJ236" s="935">
        <f t="shared" si="36"/>
        <v>96</v>
      </c>
      <c r="AK236" s="935"/>
      <c r="AL236" s="935"/>
      <c r="AM236" s="935">
        <f t="shared" si="37"/>
        <v>96</v>
      </c>
      <c r="AN236" s="1013">
        <f t="shared" si="38"/>
        <v>0.36000000000000004</v>
      </c>
      <c r="AO236" s="1013">
        <f t="shared" si="39"/>
        <v>0.28799999999999998</v>
      </c>
      <c r="AP236" s="1014"/>
      <c r="AQ236" s="1014"/>
      <c r="AR236" s="950"/>
      <c r="AS236" s="1012"/>
      <c r="AT236" s="1012">
        <v>45</v>
      </c>
      <c r="AU236" s="1012">
        <v>12</v>
      </c>
      <c r="AV236" s="942">
        <v>3</v>
      </c>
      <c r="AW236" s="942"/>
    </row>
    <row r="237" spans="1:49" s="1045" customFormat="1" ht="15" customHeight="1" x14ac:dyDescent="0.25">
      <c r="A237" s="1036"/>
      <c r="B237" s="934"/>
      <c r="C237" s="953" t="s">
        <v>27</v>
      </c>
      <c r="D237" s="1038"/>
      <c r="E237" s="1039"/>
      <c r="F237" s="1039"/>
      <c r="G237" s="1039"/>
      <c r="H237" s="1040"/>
      <c r="I237" s="1040"/>
      <c r="J237" s="1040"/>
      <c r="K237" s="1040"/>
      <c r="L237" s="1040"/>
      <c r="M237" s="1044"/>
      <c r="N237" s="1044"/>
      <c r="O237" s="1048"/>
      <c r="P237" s="1040">
        <f>SUM(P232:P236)</f>
        <v>294</v>
      </c>
      <c r="Q237" s="1044"/>
      <c r="R237" s="1044"/>
      <c r="S237" s="1040">
        <f>SUM(S232:S236)</f>
        <v>294</v>
      </c>
      <c r="T237" s="1040"/>
      <c r="U237" s="1044"/>
      <c r="V237" s="1044"/>
      <c r="W237" s="1048"/>
      <c r="X237" s="1048"/>
      <c r="Y237" s="1048"/>
      <c r="Z237" s="1048"/>
      <c r="AA237" s="1048"/>
      <c r="AB237" s="1048"/>
      <c r="AC237" s="1048"/>
      <c r="AD237" s="1048"/>
      <c r="AE237" s="1048"/>
      <c r="AF237" s="1048"/>
      <c r="AG237" s="1048"/>
      <c r="AH237" s="1048"/>
      <c r="AI237" s="1048"/>
      <c r="AJ237" s="936">
        <f t="shared" si="36"/>
        <v>294</v>
      </c>
      <c r="AK237" s="936"/>
      <c r="AL237" s="936"/>
      <c r="AM237" s="936">
        <f t="shared" si="37"/>
        <v>294</v>
      </c>
      <c r="AN237" s="1041">
        <f>SUM(AN232:AN236)</f>
        <v>1.1025</v>
      </c>
      <c r="AO237" s="1041">
        <f>SUM(AO232:AO236)</f>
        <v>0.8819999999999999</v>
      </c>
      <c r="AP237" s="1042"/>
      <c r="AQ237" s="1042"/>
      <c r="AR237" s="1043"/>
      <c r="AS237" s="1040"/>
      <c r="AT237" s="1044"/>
      <c r="AU237" s="1040"/>
      <c r="AV237" s="954"/>
      <c r="AW237" s="954"/>
    </row>
    <row r="238" spans="1:49" s="940" customFormat="1" ht="15" customHeight="1" x14ac:dyDescent="0.25">
      <c r="A238" s="1009">
        <v>1</v>
      </c>
      <c r="B238" s="934" t="s">
        <v>807</v>
      </c>
      <c r="C238" s="1054" t="s">
        <v>808</v>
      </c>
      <c r="D238" s="12" t="s">
        <v>29</v>
      </c>
      <c r="E238" s="1055" t="s">
        <v>47</v>
      </c>
      <c r="F238" s="1056" t="s">
        <v>47</v>
      </c>
      <c r="G238" s="1056" t="s">
        <v>47</v>
      </c>
      <c r="H238" s="1028"/>
      <c r="I238" s="1028"/>
      <c r="J238" s="1028"/>
      <c r="K238" s="1028"/>
      <c r="L238" s="951"/>
      <c r="M238" s="951"/>
      <c r="N238" s="951"/>
      <c r="O238" s="947"/>
      <c r="P238" s="951">
        <v>7</v>
      </c>
      <c r="Q238" s="951"/>
      <c r="R238" s="951"/>
      <c r="S238" s="947">
        <f t="shared" si="41"/>
        <v>7</v>
      </c>
      <c r="T238" s="951"/>
      <c r="U238" s="951"/>
      <c r="V238" s="951"/>
      <c r="W238" s="947"/>
      <c r="X238" s="947"/>
      <c r="Y238" s="947"/>
      <c r="Z238" s="947"/>
      <c r="AA238" s="947"/>
      <c r="AB238" s="947"/>
      <c r="AC238" s="947"/>
      <c r="AD238" s="947"/>
      <c r="AE238" s="947"/>
      <c r="AF238" s="947"/>
      <c r="AG238" s="947"/>
      <c r="AH238" s="947"/>
      <c r="AI238" s="947"/>
      <c r="AJ238" s="935">
        <f t="shared" si="36"/>
        <v>7</v>
      </c>
      <c r="AK238" s="935"/>
      <c r="AL238" s="935"/>
      <c r="AM238" s="935">
        <f t="shared" si="37"/>
        <v>7</v>
      </c>
      <c r="AN238" s="1013">
        <f t="shared" si="38"/>
        <v>2.1000000000000001E-2</v>
      </c>
      <c r="AO238" s="1013">
        <f t="shared" si="39"/>
        <v>2.1000000000000001E-2</v>
      </c>
      <c r="AP238" s="1014"/>
      <c r="AQ238" s="1014"/>
      <c r="AR238" s="950"/>
      <c r="AS238" s="1012"/>
      <c r="AT238" s="1012">
        <v>3</v>
      </c>
      <c r="AU238" s="1012">
        <v>1</v>
      </c>
      <c r="AV238" s="942">
        <v>3</v>
      </c>
      <c r="AW238" s="942"/>
    </row>
    <row r="239" spans="1:49" s="940" customFormat="1" ht="15" customHeight="1" x14ac:dyDescent="0.25">
      <c r="A239" s="1009">
        <v>2</v>
      </c>
      <c r="B239" s="934" t="s">
        <v>809</v>
      </c>
      <c r="C239" s="1009" t="s">
        <v>810</v>
      </c>
      <c r="D239" s="12" t="s">
        <v>29</v>
      </c>
      <c r="E239" s="1027" t="s">
        <v>47</v>
      </c>
      <c r="F239" s="1027" t="s">
        <v>47</v>
      </c>
      <c r="G239" s="1027" t="s">
        <v>47</v>
      </c>
      <c r="H239" s="1028"/>
      <c r="I239" s="1028"/>
      <c r="J239" s="1028"/>
      <c r="K239" s="1028"/>
      <c r="L239" s="951"/>
      <c r="M239" s="951"/>
      <c r="N239" s="951"/>
      <c r="O239" s="947"/>
      <c r="P239" s="951">
        <v>303</v>
      </c>
      <c r="Q239" s="951"/>
      <c r="R239" s="951"/>
      <c r="S239" s="947">
        <f t="shared" si="41"/>
        <v>303</v>
      </c>
      <c r="T239" s="951"/>
      <c r="U239" s="951"/>
      <c r="V239" s="951"/>
      <c r="W239" s="947"/>
      <c r="X239" s="947"/>
      <c r="Y239" s="947"/>
      <c r="Z239" s="947"/>
      <c r="AA239" s="947"/>
      <c r="AB239" s="947"/>
      <c r="AC239" s="947"/>
      <c r="AD239" s="947"/>
      <c r="AE239" s="947"/>
      <c r="AF239" s="947"/>
      <c r="AG239" s="947"/>
      <c r="AH239" s="947"/>
      <c r="AI239" s="947"/>
      <c r="AJ239" s="935">
        <f t="shared" si="36"/>
        <v>303</v>
      </c>
      <c r="AK239" s="935"/>
      <c r="AL239" s="935"/>
      <c r="AM239" s="935">
        <f t="shared" si="37"/>
        <v>303</v>
      </c>
      <c r="AN239" s="1013">
        <f t="shared" si="38"/>
        <v>0.21210000000000001</v>
      </c>
      <c r="AO239" s="1013">
        <f t="shared" si="39"/>
        <v>0.1515</v>
      </c>
      <c r="AP239" s="11"/>
      <c r="AQ239" s="1009"/>
      <c r="AR239" s="1009"/>
      <c r="AS239" s="951"/>
      <c r="AT239" s="951">
        <v>7</v>
      </c>
      <c r="AU239" s="951">
        <v>10</v>
      </c>
      <c r="AV239" s="942">
        <v>0.5</v>
      </c>
      <c r="AW239" s="942"/>
    </row>
    <row r="240" spans="1:49" s="940" customFormat="1" ht="15" customHeight="1" x14ac:dyDescent="0.25">
      <c r="A240" s="1009">
        <v>3</v>
      </c>
      <c r="B240" s="934" t="s">
        <v>811</v>
      </c>
      <c r="C240" s="1009" t="s">
        <v>812</v>
      </c>
      <c r="D240" s="12" t="s">
        <v>29</v>
      </c>
      <c r="E240" s="1027" t="s">
        <v>47</v>
      </c>
      <c r="F240" s="1027" t="s">
        <v>47</v>
      </c>
      <c r="G240" s="1027" t="s">
        <v>47</v>
      </c>
      <c r="H240" s="1028"/>
      <c r="I240" s="1028"/>
      <c r="J240" s="1028"/>
      <c r="K240" s="1028"/>
      <c r="L240" s="951"/>
      <c r="M240" s="951"/>
      <c r="N240" s="951"/>
      <c r="O240" s="947"/>
      <c r="P240" s="951">
        <v>255</v>
      </c>
      <c r="Q240" s="951"/>
      <c r="R240" s="951"/>
      <c r="S240" s="947">
        <f t="shared" si="41"/>
        <v>255</v>
      </c>
      <c r="T240" s="951"/>
      <c r="U240" s="951"/>
      <c r="V240" s="951"/>
      <c r="W240" s="947"/>
      <c r="X240" s="947"/>
      <c r="Y240" s="947"/>
      <c r="Z240" s="947"/>
      <c r="AA240" s="947"/>
      <c r="AB240" s="947"/>
      <c r="AC240" s="947"/>
      <c r="AD240" s="947"/>
      <c r="AE240" s="947"/>
      <c r="AF240" s="947"/>
      <c r="AG240" s="947"/>
      <c r="AH240" s="947"/>
      <c r="AI240" s="947"/>
      <c r="AJ240" s="935">
        <f t="shared" si="36"/>
        <v>255</v>
      </c>
      <c r="AK240" s="935"/>
      <c r="AL240" s="935"/>
      <c r="AM240" s="935">
        <f t="shared" si="37"/>
        <v>255</v>
      </c>
      <c r="AN240" s="1013">
        <f t="shared" si="38"/>
        <v>0.1275</v>
      </c>
      <c r="AO240" s="1013">
        <f t="shared" si="39"/>
        <v>5.0999999999999997E-2</v>
      </c>
      <c r="AP240" s="11"/>
      <c r="AQ240" s="1009"/>
      <c r="AR240" s="1009"/>
      <c r="AS240" s="951">
        <v>31</v>
      </c>
      <c r="AT240" s="951">
        <v>3</v>
      </c>
      <c r="AU240" s="951">
        <v>6</v>
      </c>
      <c r="AV240" s="942">
        <v>0.2</v>
      </c>
      <c r="AW240" s="942"/>
    </row>
    <row r="241" spans="1:49" s="1045" customFormat="1" ht="15" customHeight="1" x14ac:dyDescent="0.25">
      <c r="A241" s="1036"/>
      <c r="B241" s="1036"/>
      <c r="C241" s="953" t="s">
        <v>27</v>
      </c>
      <c r="D241" s="1038"/>
      <c r="E241" s="1061"/>
      <c r="F241" s="1061"/>
      <c r="G241" s="1061"/>
      <c r="H241" s="1059"/>
      <c r="I241" s="1059"/>
      <c r="J241" s="1059"/>
      <c r="K241" s="1059"/>
      <c r="L241" s="1040"/>
      <c r="M241" s="1040"/>
      <c r="N241" s="1040"/>
      <c r="O241" s="1040"/>
      <c r="P241" s="1040">
        <f>SUM(P238:P240)</f>
        <v>565</v>
      </c>
      <c r="Q241" s="1040"/>
      <c r="R241" s="1040"/>
      <c r="S241" s="1040">
        <f>SUM(S238:S240)</f>
        <v>565</v>
      </c>
      <c r="T241" s="1040"/>
      <c r="U241" s="1040"/>
      <c r="V241" s="1040"/>
      <c r="W241" s="1048"/>
      <c r="X241" s="1048"/>
      <c r="Y241" s="1048"/>
      <c r="Z241" s="1048"/>
      <c r="AA241" s="1048"/>
      <c r="AB241" s="1048"/>
      <c r="AC241" s="1048"/>
      <c r="AD241" s="1048"/>
      <c r="AE241" s="1048"/>
      <c r="AF241" s="1048"/>
      <c r="AG241" s="1048"/>
      <c r="AH241" s="1048"/>
      <c r="AI241" s="1048"/>
      <c r="AJ241" s="936">
        <f t="shared" si="36"/>
        <v>565</v>
      </c>
      <c r="AK241" s="936">
        <f>I241+M241+Q241+U241+AG241</f>
        <v>0</v>
      </c>
      <c r="AL241" s="936"/>
      <c r="AM241" s="936">
        <f t="shared" si="37"/>
        <v>565</v>
      </c>
      <c r="AN241" s="1060">
        <f>AN238+AN239+AN240</f>
        <v>0.36060000000000003</v>
      </c>
      <c r="AO241" s="1060">
        <f>AO238+AO239+AO240</f>
        <v>0.22349999999999998</v>
      </c>
      <c r="AP241" s="1039"/>
      <c r="AQ241" s="1039"/>
      <c r="AR241" s="1036"/>
      <c r="AS241" s="1040"/>
      <c r="AT241" s="1040"/>
      <c r="AU241" s="1040"/>
      <c r="AV241" s="954"/>
      <c r="AW241" s="954"/>
    </row>
    <row r="242" spans="1:49" s="940" customFormat="1" ht="15" customHeight="1" x14ac:dyDescent="0.25">
      <c r="A242" s="1009">
        <v>1</v>
      </c>
      <c r="B242" s="934" t="s">
        <v>813</v>
      </c>
      <c r="C242" s="1062" t="s">
        <v>814</v>
      </c>
      <c r="D242" s="1014" t="s">
        <v>29</v>
      </c>
      <c r="E242" s="1027" t="s">
        <v>47</v>
      </c>
      <c r="F242" s="1027" t="s">
        <v>47</v>
      </c>
      <c r="G242" s="1027" t="s">
        <v>47</v>
      </c>
      <c r="H242" s="1028"/>
      <c r="I242" s="1028"/>
      <c r="J242" s="1028"/>
      <c r="K242" s="1028"/>
      <c r="L242" s="1012"/>
      <c r="M242" s="1012"/>
      <c r="N242" s="951"/>
      <c r="O242" s="947"/>
      <c r="P242" s="1012"/>
      <c r="Q242" s="1012"/>
      <c r="R242" s="1063"/>
      <c r="S242" s="947"/>
      <c r="T242" s="1012">
        <v>7</v>
      </c>
      <c r="U242" s="1012"/>
      <c r="V242" s="1012">
        <v>6</v>
      </c>
      <c r="W242" s="947">
        <f>SUM(T242:V242)</f>
        <v>13</v>
      </c>
      <c r="X242" s="947"/>
      <c r="Y242" s="947"/>
      <c r="Z242" s="947"/>
      <c r="AA242" s="947"/>
      <c r="AB242" s="947"/>
      <c r="AC242" s="947"/>
      <c r="AD242" s="947"/>
      <c r="AE242" s="947"/>
      <c r="AF242" s="947"/>
      <c r="AG242" s="947"/>
      <c r="AH242" s="947"/>
      <c r="AI242" s="947"/>
      <c r="AJ242" s="935">
        <f t="shared" si="36"/>
        <v>7</v>
      </c>
      <c r="AK242" s="935"/>
      <c r="AL242" s="935">
        <f>J242+N242+R242+V242+AH242</f>
        <v>6</v>
      </c>
      <c r="AM242" s="935">
        <f t="shared" si="37"/>
        <v>13</v>
      </c>
      <c r="AN242" s="1013">
        <f>(AM242*AT242/1000)/AU242</f>
        <v>2.0944444444444446E-2</v>
      </c>
      <c r="AO242" s="1013">
        <f>AM242*AV242/1000</f>
        <v>1.6900000000000002E-2</v>
      </c>
      <c r="AP242" s="1014" t="s">
        <v>103</v>
      </c>
      <c r="AQ242" s="1064" t="s">
        <v>815</v>
      </c>
      <c r="AR242" s="1012">
        <v>2683</v>
      </c>
      <c r="AS242" s="1012"/>
      <c r="AT242" s="1012">
        <v>29</v>
      </c>
      <c r="AU242" s="1012">
        <v>18</v>
      </c>
      <c r="AV242" s="942">
        <v>1.3</v>
      </c>
      <c r="AW242" s="942"/>
    </row>
    <row r="243" spans="1:49" s="940" customFormat="1" ht="15" customHeight="1" x14ac:dyDescent="0.25">
      <c r="A243" s="1009">
        <v>2</v>
      </c>
      <c r="B243" s="934" t="s">
        <v>813</v>
      </c>
      <c r="C243" s="950" t="s">
        <v>814</v>
      </c>
      <c r="D243" s="12" t="s">
        <v>29</v>
      </c>
      <c r="E243" s="1021">
        <v>7</v>
      </c>
      <c r="F243" s="1011">
        <v>82</v>
      </c>
      <c r="G243" s="1011">
        <v>606</v>
      </c>
      <c r="H243" s="1012"/>
      <c r="I243" s="1012"/>
      <c r="J243" s="1012"/>
      <c r="K243" s="1012"/>
      <c r="L243" s="951"/>
      <c r="M243" s="951"/>
      <c r="N243" s="951"/>
      <c r="O243" s="947"/>
      <c r="P243" s="951"/>
      <c r="Q243" s="951"/>
      <c r="R243" s="951"/>
      <c r="S243" s="947"/>
      <c r="T243" s="951">
        <v>3600</v>
      </c>
      <c r="U243" s="951"/>
      <c r="V243" s="951">
        <v>100</v>
      </c>
      <c r="W243" s="947">
        <f>SUM(T243:V243)</f>
        <v>3700</v>
      </c>
      <c r="X243" s="947"/>
      <c r="Y243" s="947"/>
      <c r="Z243" s="947"/>
      <c r="AA243" s="947"/>
      <c r="AB243" s="947"/>
      <c r="AC243" s="947"/>
      <c r="AD243" s="947"/>
      <c r="AE243" s="947"/>
      <c r="AF243" s="947"/>
      <c r="AG243" s="947"/>
      <c r="AH243" s="947"/>
      <c r="AI243" s="947"/>
      <c r="AJ243" s="935">
        <f t="shared" si="36"/>
        <v>3600</v>
      </c>
      <c r="AK243" s="935"/>
      <c r="AL243" s="935">
        <f>J243+N243+R243+V243+AH243</f>
        <v>100</v>
      </c>
      <c r="AM243" s="935">
        <f t="shared" si="37"/>
        <v>3700</v>
      </c>
      <c r="AN243" s="1013">
        <f>(AM243*AT243/1000)/AU243</f>
        <v>5.9611111111111112</v>
      </c>
      <c r="AO243" s="1013">
        <f>AM243*AV243/1000</f>
        <v>4.8099999999999996</v>
      </c>
      <c r="AP243" s="1014" t="s">
        <v>103</v>
      </c>
      <c r="AQ243" s="1064" t="s">
        <v>815</v>
      </c>
      <c r="AR243" s="1012"/>
      <c r="AS243" s="1012"/>
      <c r="AT243" s="1012">
        <v>29</v>
      </c>
      <c r="AU243" s="1012">
        <v>18</v>
      </c>
      <c r="AV243" s="942">
        <v>1.3</v>
      </c>
      <c r="AW243" s="942"/>
    </row>
    <row r="244" spans="1:49" s="1045" customFormat="1" ht="15" customHeight="1" x14ac:dyDescent="0.25">
      <c r="A244" s="1036"/>
      <c r="B244" s="934"/>
      <c r="C244" s="953" t="s">
        <v>27</v>
      </c>
      <c r="D244" s="1038"/>
      <c r="E244" s="1039"/>
      <c r="F244" s="1039"/>
      <c r="G244" s="1039"/>
      <c r="H244" s="1040"/>
      <c r="I244" s="1040"/>
      <c r="J244" s="1040"/>
      <c r="K244" s="1040"/>
      <c r="L244" s="1040"/>
      <c r="M244" s="1040"/>
      <c r="N244" s="1040"/>
      <c r="O244" s="1040"/>
      <c r="P244" s="1040"/>
      <c r="Q244" s="1044"/>
      <c r="R244" s="1044"/>
      <c r="S244" s="1040"/>
      <c r="T244" s="1040">
        <f>SUM(T242:T243)</f>
        <v>3607</v>
      </c>
      <c r="U244" s="1044"/>
      <c r="V244" s="1040">
        <f>SUM(V242:V243)</f>
        <v>106</v>
      </c>
      <c r="W244" s="1040">
        <f>SUM(W242:W243)</f>
        <v>3713</v>
      </c>
      <c r="X244" s="1040"/>
      <c r="Y244" s="1040"/>
      <c r="Z244" s="1040"/>
      <c r="AA244" s="1040"/>
      <c r="AB244" s="1040"/>
      <c r="AC244" s="1040"/>
      <c r="AD244" s="1040"/>
      <c r="AE244" s="1040"/>
      <c r="AF244" s="1048"/>
      <c r="AG244" s="1048"/>
      <c r="AH244" s="1048"/>
      <c r="AI244" s="1048"/>
      <c r="AJ244" s="936">
        <f t="shared" si="36"/>
        <v>3607</v>
      </c>
      <c r="AK244" s="936">
        <f>I244+M244+Q244+U244+AG244</f>
        <v>0</v>
      </c>
      <c r="AL244" s="936">
        <f>J244+N244+R244+V244+AH244</f>
        <v>106</v>
      </c>
      <c r="AM244" s="936">
        <f t="shared" si="37"/>
        <v>3713</v>
      </c>
      <c r="AN244" s="1041">
        <f>SUM(AN242:AN243)</f>
        <v>5.9820555555555561</v>
      </c>
      <c r="AO244" s="1041">
        <f>SUM(AO242:AO243)</f>
        <v>4.8268999999999993</v>
      </c>
      <c r="AP244" s="1042"/>
      <c r="AQ244" s="1042"/>
      <c r="AR244" s="1043"/>
      <c r="AS244" s="1040"/>
      <c r="AT244" s="1044"/>
      <c r="AU244" s="1040"/>
      <c r="AV244" s="954"/>
      <c r="AW244" s="954"/>
    </row>
    <row r="245" spans="1:49" s="940" customFormat="1" ht="15" customHeight="1" x14ac:dyDescent="0.25">
      <c r="A245" s="1009">
        <v>1</v>
      </c>
      <c r="B245" s="934" t="s">
        <v>816</v>
      </c>
      <c r="C245" s="950" t="s">
        <v>817</v>
      </c>
      <c r="D245" s="12" t="s">
        <v>29</v>
      </c>
      <c r="E245" s="1021">
        <v>40</v>
      </c>
      <c r="F245" s="1011">
        <v>63</v>
      </c>
      <c r="G245" s="1011">
        <v>184</v>
      </c>
      <c r="H245" s="1012"/>
      <c r="I245" s="1012"/>
      <c r="J245" s="1012"/>
      <c r="K245" s="1012"/>
      <c r="L245" s="951"/>
      <c r="M245" s="951"/>
      <c r="N245" s="951"/>
      <c r="O245" s="947"/>
      <c r="P245" s="951"/>
      <c r="Q245" s="951"/>
      <c r="R245" s="951"/>
      <c r="S245" s="947"/>
      <c r="T245" s="951">
        <v>4420</v>
      </c>
      <c r="U245" s="951"/>
      <c r="V245" s="951"/>
      <c r="W245" s="947">
        <f>SUM(T245:V245)</f>
        <v>4420</v>
      </c>
      <c r="X245" s="947"/>
      <c r="Y245" s="947"/>
      <c r="Z245" s="947"/>
      <c r="AA245" s="947"/>
      <c r="AB245" s="947"/>
      <c r="AC245" s="947"/>
      <c r="AD245" s="947"/>
      <c r="AE245" s="947"/>
      <c r="AF245" s="947"/>
      <c r="AG245" s="947"/>
      <c r="AH245" s="947"/>
      <c r="AI245" s="947"/>
      <c r="AJ245" s="935">
        <f t="shared" si="36"/>
        <v>4420</v>
      </c>
      <c r="AK245" s="935"/>
      <c r="AL245" s="935"/>
      <c r="AM245" s="935">
        <f t="shared" si="37"/>
        <v>4420</v>
      </c>
      <c r="AN245" s="1013">
        <f t="shared" ref="AN245:AN252" si="42">(AM245*AT245/1000)/AU245</f>
        <v>4.03</v>
      </c>
      <c r="AO245" s="1013">
        <f t="shared" ref="AO245:AO252" si="43">AM245*AV245/1000</f>
        <v>3.536</v>
      </c>
      <c r="AP245" s="1014" t="s">
        <v>103</v>
      </c>
      <c r="AQ245" s="950" t="s">
        <v>818</v>
      </c>
      <c r="AR245" s="1012"/>
      <c r="AS245" s="1012"/>
      <c r="AT245" s="1012">
        <v>31</v>
      </c>
      <c r="AU245" s="1012">
        <v>34</v>
      </c>
      <c r="AV245" s="942">
        <v>0.8</v>
      </c>
      <c r="AW245" s="942"/>
    </row>
    <row r="246" spans="1:49" s="1045" customFormat="1" ht="15" customHeight="1" x14ac:dyDescent="0.25">
      <c r="A246" s="1036"/>
      <c r="B246" s="1037"/>
      <c r="C246" s="953" t="s">
        <v>27</v>
      </c>
      <c r="D246" s="1038"/>
      <c r="E246" s="1039"/>
      <c r="F246" s="1039"/>
      <c r="G246" s="1039"/>
      <c r="H246" s="1040"/>
      <c r="I246" s="1040"/>
      <c r="J246" s="1040"/>
      <c r="K246" s="1040"/>
      <c r="L246" s="1040"/>
      <c r="M246" s="1044"/>
      <c r="N246" s="1044"/>
      <c r="O246" s="1040"/>
      <c r="P246" s="1040"/>
      <c r="Q246" s="1044"/>
      <c r="R246" s="1044"/>
      <c r="S246" s="1048"/>
      <c r="T246" s="1040">
        <f>SUM(T245:T245)</f>
        <v>4420</v>
      </c>
      <c r="U246" s="1044"/>
      <c r="V246" s="1044"/>
      <c r="W246" s="1040">
        <f>SUM(W245:W245)</f>
        <v>4420</v>
      </c>
      <c r="X246" s="1040"/>
      <c r="Y246" s="1040"/>
      <c r="Z246" s="1040"/>
      <c r="AA246" s="1040"/>
      <c r="AB246" s="1040"/>
      <c r="AC246" s="1040"/>
      <c r="AD246" s="1040"/>
      <c r="AE246" s="1040"/>
      <c r="AF246" s="1048"/>
      <c r="AG246" s="1048"/>
      <c r="AH246" s="1048"/>
      <c r="AI246" s="1048"/>
      <c r="AJ246" s="936">
        <f t="shared" si="36"/>
        <v>4420</v>
      </c>
      <c r="AK246" s="936"/>
      <c r="AL246" s="936"/>
      <c r="AM246" s="936">
        <f t="shared" si="37"/>
        <v>4420</v>
      </c>
      <c r="AN246" s="1041">
        <f>SUM(AN245:AN245)</f>
        <v>4.03</v>
      </c>
      <c r="AO246" s="1041">
        <f>SUM(AO245:AO245)</f>
        <v>3.536</v>
      </c>
      <c r="AP246" s="1042"/>
      <c r="AQ246" s="1042"/>
      <c r="AR246" s="1043"/>
      <c r="AS246" s="1040"/>
      <c r="AT246" s="1044"/>
      <c r="AU246" s="1040"/>
      <c r="AV246" s="954"/>
      <c r="AW246" s="954"/>
    </row>
    <row r="247" spans="1:49" s="940" customFormat="1" ht="31.5" x14ac:dyDescent="0.25">
      <c r="A247" s="1009">
        <v>1</v>
      </c>
      <c r="B247" s="1009"/>
      <c r="C247" s="1025" t="s">
        <v>819</v>
      </c>
      <c r="D247" s="12" t="s">
        <v>29</v>
      </c>
      <c r="E247" s="11">
        <v>1</v>
      </c>
      <c r="F247" s="11">
        <v>85</v>
      </c>
      <c r="G247" s="11">
        <v>121</v>
      </c>
      <c r="H247" s="951"/>
      <c r="I247" s="951"/>
      <c r="J247" s="951"/>
      <c r="K247" s="951"/>
      <c r="L247" s="951"/>
      <c r="M247" s="951"/>
      <c r="N247" s="951"/>
      <c r="O247" s="947"/>
      <c r="P247" s="951"/>
      <c r="Q247" s="951"/>
      <c r="R247" s="951"/>
      <c r="S247" s="947"/>
      <c r="T247" s="951">
        <v>38</v>
      </c>
      <c r="U247" s="951"/>
      <c r="V247" s="951"/>
      <c r="W247" s="947">
        <f t="shared" ref="W247:W252" si="44">SUM(T247:V247)</f>
        <v>38</v>
      </c>
      <c r="X247" s="947"/>
      <c r="Y247" s="947"/>
      <c r="Z247" s="947"/>
      <c r="AA247" s="947"/>
      <c r="AB247" s="947"/>
      <c r="AC247" s="947"/>
      <c r="AD247" s="947"/>
      <c r="AE247" s="947"/>
      <c r="AF247" s="947"/>
      <c r="AG247" s="947"/>
      <c r="AH247" s="947"/>
      <c r="AI247" s="947"/>
      <c r="AJ247" s="935">
        <f t="shared" si="36"/>
        <v>38</v>
      </c>
      <c r="AK247" s="935"/>
      <c r="AL247" s="935"/>
      <c r="AM247" s="935">
        <f t="shared" si="37"/>
        <v>38</v>
      </c>
      <c r="AN247" s="1013">
        <f t="shared" si="42"/>
        <v>1.71</v>
      </c>
      <c r="AO247" s="1013">
        <f t="shared" si="43"/>
        <v>1.52</v>
      </c>
      <c r="AP247" s="11"/>
      <c r="AQ247" s="1009"/>
      <c r="AR247" s="951"/>
      <c r="AS247" s="951"/>
      <c r="AT247" s="1063">
        <v>45</v>
      </c>
      <c r="AU247" s="1063">
        <v>1</v>
      </c>
      <c r="AV247" s="942">
        <v>40</v>
      </c>
      <c r="AW247" s="942"/>
    </row>
    <row r="248" spans="1:49" s="940" customFormat="1" ht="31.5" x14ac:dyDescent="0.25">
      <c r="A248" s="1009">
        <v>2</v>
      </c>
      <c r="B248" s="1009"/>
      <c r="C248" s="1025" t="s">
        <v>820</v>
      </c>
      <c r="D248" s="12" t="s">
        <v>29</v>
      </c>
      <c r="E248" s="11">
        <v>2</v>
      </c>
      <c r="F248" s="11">
        <v>85</v>
      </c>
      <c r="G248" s="11">
        <v>121</v>
      </c>
      <c r="H248" s="951"/>
      <c r="I248" s="951"/>
      <c r="J248" s="951"/>
      <c r="K248" s="951"/>
      <c r="L248" s="951"/>
      <c r="M248" s="951"/>
      <c r="N248" s="951"/>
      <c r="O248" s="947"/>
      <c r="P248" s="951"/>
      <c r="Q248" s="951"/>
      <c r="R248" s="951"/>
      <c r="S248" s="947"/>
      <c r="T248" s="951">
        <v>48</v>
      </c>
      <c r="U248" s="951"/>
      <c r="V248" s="951"/>
      <c r="W248" s="947">
        <f t="shared" si="44"/>
        <v>48</v>
      </c>
      <c r="X248" s="947"/>
      <c r="Y248" s="947"/>
      <c r="Z248" s="947"/>
      <c r="AA248" s="947"/>
      <c r="AB248" s="947"/>
      <c r="AC248" s="947"/>
      <c r="AD248" s="947"/>
      <c r="AE248" s="947"/>
      <c r="AF248" s="947"/>
      <c r="AG248" s="947"/>
      <c r="AH248" s="947"/>
      <c r="AI248" s="947"/>
      <c r="AJ248" s="935">
        <f t="shared" si="36"/>
        <v>48</v>
      </c>
      <c r="AK248" s="935"/>
      <c r="AL248" s="935"/>
      <c r="AM248" s="935">
        <f t="shared" si="37"/>
        <v>48</v>
      </c>
      <c r="AN248" s="1013">
        <f t="shared" si="42"/>
        <v>2.16</v>
      </c>
      <c r="AO248" s="1013">
        <f t="shared" si="43"/>
        <v>1.92</v>
      </c>
      <c r="AP248" s="11"/>
      <c r="AQ248" s="1009"/>
      <c r="AR248" s="951"/>
      <c r="AS248" s="951"/>
      <c r="AT248" s="1063">
        <v>45</v>
      </c>
      <c r="AU248" s="1063">
        <v>1</v>
      </c>
      <c r="AV248" s="942">
        <v>40</v>
      </c>
      <c r="AW248" s="942"/>
    </row>
    <row r="249" spans="1:49" s="940" customFormat="1" ht="31.5" x14ac:dyDescent="0.25">
      <c r="A249" s="1009">
        <v>3</v>
      </c>
      <c r="B249" s="1009"/>
      <c r="C249" s="1025" t="s">
        <v>821</v>
      </c>
      <c r="D249" s="12" t="s">
        <v>29</v>
      </c>
      <c r="E249" s="11">
        <v>11</v>
      </c>
      <c r="F249" s="11">
        <v>84</v>
      </c>
      <c r="G249" s="1027" t="s">
        <v>47</v>
      </c>
      <c r="H249" s="1028"/>
      <c r="I249" s="1028"/>
      <c r="J249" s="1028"/>
      <c r="K249" s="1028"/>
      <c r="L249" s="951"/>
      <c r="M249" s="951"/>
      <c r="N249" s="951"/>
      <c r="O249" s="947"/>
      <c r="P249" s="951"/>
      <c r="Q249" s="951"/>
      <c r="R249" s="951"/>
      <c r="S249" s="947"/>
      <c r="T249" s="951">
        <v>34</v>
      </c>
      <c r="U249" s="951"/>
      <c r="V249" s="951"/>
      <c r="W249" s="947">
        <f t="shared" si="44"/>
        <v>34</v>
      </c>
      <c r="X249" s="947"/>
      <c r="Y249" s="947"/>
      <c r="Z249" s="947"/>
      <c r="AA249" s="947"/>
      <c r="AB249" s="947"/>
      <c r="AC249" s="947"/>
      <c r="AD249" s="947"/>
      <c r="AE249" s="947"/>
      <c r="AF249" s="947"/>
      <c r="AG249" s="947"/>
      <c r="AH249" s="947"/>
      <c r="AI249" s="947"/>
      <c r="AJ249" s="935">
        <f t="shared" si="36"/>
        <v>34</v>
      </c>
      <c r="AK249" s="935"/>
      <c r="AL249" s="935"/>
      <c r="AM249" s="935">
        <f t="shared" si="37"/>
        <v>34</v>
      </c>
      <c r="AN249" s="1013">
        <f t="shared" si="42"/>
        <v>1.53</v>
      </c>
      <c r="AO249" s="1013">
        <f t="shared" si="43"/>
        <v>1.36</v>
      </c>
      <c r="AP249" s="11"/>
      <c r="AQ249" s="1009"/>
      <c r="AR249" s="951"/>
      <c r="AS249" s="951"/>
      <c r="AT249" s="1063">
        <v>45</v>
      </c>
      <c r="AU249" s="1063">
        <v>1</v>
      </c>
      <c r="AV249" s="942">
        <v>40</v>
      </c>
      <c r="AW249" s="942"/>
    </row>
    <row r="250" spans="1:49" s="940" customFormat="1" ht="15" customHeight="1" x14ac:dyDescent="0.25">
      <c r="A250" s="1009"/>
      <c r="B250" s="1009"/>
      <c r="C250" s="953" t="s">
        <v>27</v>
      </c>
      <c r="D250" s="12"/>
      <c r="E250" s="11"/>
      <c r="F250" s="11"/>
      <c r="G250" s="1027"/>
      <c r="H250" s="1028"/>
      <c r="I250" s="1028"/>
      <c r="J250" s="1028"/>
      <c r="K250" s="1028"/>
      <c r="L250" s="951"/>
      <c r="M250" s="951"/>
      <c r="N250" s="951"/>
      <c r="O250" s="947"/>
      <c r="P250" s="951"/>
      <c r="Q250" s="951"/>
      <c r="R250" s="951"/>
      <c r="S250" s="947"/>
      <c r="T250" s="1040">
        <f>SUM(T247:T249)</f>
        <v>120</v>
      </c>
      <c r="U250" s="951"/>
      <c r="V250" s="951"/>
      <c r="W250" s="947">
        <f>SUM(W247:W249)</f>
        <v>120</v>
      </c>
      <c r="X250" s="947"/>
      <c r="Y250" s="947"/>
      <c r="Z250" s="947"/>
      <c r="AA250" s="947"/>
      <c r="AB250" s="947"/>
      <c r="AC250" s="947"/>
      <c r="AD250" s="947"/>
      <c r="AE250" s="947"/>
      <c r="AF250" s="947"/>
      <c r="AG250" s="947"/>
      <c r="AH250" s="947"/>
      <c r="AI250" s="947"/>
      <c r="AJ250" s="935">
        <f t="shared" si="36"/>
        <v>120</v>
      </c>
      <c r="AK250" s="935"/>
      <c r="AL250" s="935"/>
      <c r="AM250" s="935">
        <f t="shared" si="37"/>
        <v>120</v>
      </c>
      <c r="AN250" s="1013">
        <f>AN247+AN248+AN249</f>
        <v>5.4</v>
      </c>
      <c r="AO250" s="1013"/>
      <c r="AP250" s="11"/>
      <c r="AQ250" s="1009"/>
      <c r="AR250" s="951"/>
      <c r="AS250" s="951"/>
      <c r="AT250" s="1063"/>
      <c r="AU250" s="1063"/>
      <c r="AV250" s="942"/>
      <c r="AW250" s="942"/>
    </row>
    <row r="251" spans="1:49" s="940" customFormat="1" ht="31.5" x14ac:dyDescent="0.25">
      <c r="A251" s="1009">
        <v>1</v>
      </c>
      <c r="B251" s="1054"/>
      <c r="C251" s="1025" t="s">
        <v>822</v>
      </c>
      <c r="D251" s="12" t="s">
        <v>29</v>
      </c>
      <c r="E251" s="11">
        <v>17</v>
      </c>
      <c r="F251" s="11">
        <v>63</v>
      </c>
      <c r="G251" s="1055"/>
      <c r="H251" s="951"/>
      <c r="I251" s="951"/>
      <c r="J251" s="951"/>
      <c r="K251" s="951"/>
      <c r="L251" s="951"/>
      <c r="M251" s="951"/>
      <c r="N251" s="951"/>
      <c r="O251" s="947"/>
      <c r="P251" s="951"/>
      <c r="Q251" s="951"/>
      <c r="R251" s="951"/>
      <c r="S251" s="947"/>
      <c r="T251" s="951">
        <v>311</v>
      </c>
      <c r="U251" s="951"/>
      <c r="V251" s="951"/>
      <c r="W251" s="947">
        <f t="shared" si="44"/>
        <v>311</v>
      </c>
      <c r="X251" s="947"/>
      <c r="Y251" s="947"/>
      <c r="Z251" s="947"/>
      <c r="AA251" s="947"/>
      <c r="AB251" s="947"/>
      <c r="AC251" s="947"/>
      <c r="AD251" s="947"/>
      <c r="AE251" s="947"/>
      <c r="AF251" s="947"/>
      <c r="AG251" s="947"/>
      <c r="AH251" s="947"/>
      <c r="AI251" s="947"/>
      <c r="AJ251" s="935">
        <f t="shared" si="36"/>
        <v>311</v>
      </c>
      <c r="AK251" s="935"/>
      <c r="AL251" s="935"/>
      <c r="AM251" s="935">
        <f t="shared" si="37"/>
        <v>311</v>
      </c>
      <c r="AN251" s="1013">
        <f t="shared" si="42"/>
        <v>15.55</v>
      </c>
      <c r="AO251" s="1013">
        <f t="shared" si="43"/>
        <v>13.994999999999999</v>
      </c>
      <c r="AP251" s="1014"/>
      <c r="AQ251" s="11" t="s">
        <v>823</v>
      </c>
      <c r="AR251" s="1012"/>
      <c r="AS251" s="1012"/>
      <c r="AT251" s="1063">
        <v>100</v>
      </c>
      <c r="AU251" s="1063">
        <v>2</v>
      </c>
      <c r="AV251" s="942">
        <v>45</v>
      </c>
      <c r="AW251" s="942"/>
    </row>
    <row r="252" spans="1:49" s="940" customFormat="1" ht="31.5" x14ac:dyDescent="0.25">
      <c r="A252" s="1009">
        <v>2</v>
      </c>
      <c r="B252" s="1054"/>
      <c r="C252" s="1025" t="s">
        <v>822</v>
      </c>
      <c r="D252" s="12" t="s">
        <v>29</v>
      </c>
      <c r="E252" s="1065">
        <v>26</v>
      </c>
      <c r="F252" s="1065">
        <v>73</v>
      </c>
      <c r="G252" s="1065">
        <v>53</v>
      </c>
      <c r="H252" s="1066"/>
      <c r="I252" s="1066"/>
      <c r="J252" s="1066"/>
      <c r="K252" s="1066"/>
      <c r="L252" s="951"/>
      <c r="M252" s="951"/>
      <c r="N252" s="951"/>
      <c r="O252" s="947"/>
      <c r="P252" s="951"/>
      <c r="Q252" s="951"/>
      <c r="R252" s="951"/>
      <c r="S252" s="947"/>
      <c r="T252" s="1066">
        <v>4</v>
      </c>
      <c r="U252" s="951"/>
      <c r="V252" s="951"/>
      <c r="W252" s="947">
        <f t="shared" si="44"/>
        <v>4</v>
      </c>
      <c r="X252" s="947"/>
      <c r="Y252" s="947"/>
      <c r="Z252" s="947"/>
      <c r="AA252" s="947"/>
      <c r="AB252" s="947"/>
      <c r="AC252" s="947"/>
      <c r="AD252" s="947"/>
      <c r="AE252" s="947"/>
      <c r="AF252" s="947"/>
      <c r="AG252" s="947"/>
      <c r="AH252" s="947"/>
      <c r="AI252" s="947"/>
      <c r="AJ252" s="935">
        <f t="shared" si="36"/>
        <v>4</v>
      </c>
      <c r="AK252" s="935"/>
      <c r="AL252" s="935"/>
      <c r="AM252" s="935">
        <f t="shared" si="37"/>
        <v>4</v>
      </c>
      <c r="AN252" s="1013">
        <f t="shared" si="42"/>
        <v>0.2</v>
      </c>
      <c r="AO252" s="1013">
        <f t="shared" si="43"/>
        <v>0.18</v>
      </c>
      <c r="AP252" s="1014"/>
      <c r="AQ252" s="11" t="s">
        <v>823</v>
      </c>
      <c r="AR252" s="1012"/>
      <c r="AS252" s="1012"/>
      <c r="AT252" s="1063">
        <v>100</v>
      </c>
      <c r="AU252" s="1063">
        <v>2</v>
      </c>
      <c r="AV252" s="942">
        <v>45</v>
      </c>
      <c r="AW252" s="942"/>
    </row>
    <row r="253" spans="1:49" s="1045" customFormat="1" ht="15" customHeight="1" x14ac:dyDescent="0.25">
      <c r="A253" s="1036"/>
      <c r="B253" s="1037"/>
      <c r="C253" s="953" t="s">
        <v>27</v>
      </c>
      <c r="D253" s="1038"/>
      <c r="E253" s="1039"/>
      <c r="F253" s="1039"/>
      <c r="G253" s="1039"/>
      <c r="H253" s="1040"/>
      <c r="I253" s="1040"/>
      <c r="J253" s="1040"/>
      <c r="K253" s="1040"/>
      <c r="L253" s="1040"/>
      <c r="M253" s="1044"/>
      <c r="N253" s="1044"/>
      <c r="O253" s="1048"/>
      <c r="P253" s="1040"/>
      <c r="Q253" s="1044"/>
      <c r="R253" s="1044"/>
      <c r="S253" s="1048"/>
      <c r="T253" s="1040">
        <f>SUM(T247:T252)</f>
        <v>555</v>
      </c>
      <c r="U253" s="1044"/>
      <c r="V253" s="1044"/>
      <c r="W253" s="1040">
        <f>SUM(W247:W252)</f>
        <v>555</v>
      </c>
      <c r="X253" s="1040"/>
      <c r="Y253" s="1040"/>
      <c r="Z253" s="1040"/>
      <c r="AA253" s="1040"/>
      <c r="AB253" s="1040"/>
      <c r="AC253" s="1040"/>
      <c r="AD253" s="1040"/>
      <c r="AE253" s="1040"/>
      <c r="AF253" s="1048"/>
      <c r="AG253" s="1048"/>
      <c r="AH253" s="1048"/>
      <c r="AI253" s="1048"/>
      <c r="AJ253" s="936">
        <f t="shared" si="36"/>
        <v>555</v>
      </c>
      <c r="AK253" s="936"/>
      <c r="AL253" s="936"/>
      <c r="AM253" s="936">
        <f t="shared" si="37"/>
        <v>555</v>
      </c>
      <c r="AN253" s="1041">
        <f>AN251+AN252</f>
        <v>15.75</v>
      </c>
      <c r="AO253" s="1041">
        <f>SUM(AO251:AO252)</f>
        <v>14.174999999999999</v>
      </c>
      <c r="AP253" s="1042"/>
      <c r="AQ253" s="1042"/>
      <c r="AR253" s="1043"/>
      <c r="AS253" s="1040"/>
      <c r="AT253" s="1044"/>
      <c r="AU253" s="1040"/>
      <c r="AV253" s="954"/>
      <c r="AW253" s="954"/>
    </row>
    <row r="254" spans="1:49" s="940" customFormat="1" ht="15" customHeight="1" x14ac:dyDescent="0.25">
      <c r="A254" s="1067"/>
      <c r="B254" s="1068"/>
      <c r="C254" s="1069" t="s">
        <v>824</v>
      </c>
      <c r="D254" s="1069"/>
      <c r="E254" s="1070"/>
      <c r="F254" s="1070"/>
      <c r="G254" s="1070"/>
      <c r="H254" s="1071"/>
      <c r="I254" s="1071"/>
      <c r="J254" s="1071"/>
      <c r="K254" s="1071"/>
      <c r="L254" s="1071"/>
      <c r="M254" s="1071"/>
      <c r="N254" s="1071"/>
      <c r="O254" s="1071"/>
      <c r="P254" s="1071"/>
      <c r="Q254" s="1071"/>
      <c r="R254" s="1071"/>
      <c r="S254" s="1071"/>
      <c r="T254" s="1071"/>
      <c r="U254" s="1071"/>
      <c r="V254" s="1071"/>
      <c r="W254" s="1071"/>
      <c r="X254" s="1071"/>
      <c r="Y254" s="1071"/>
      <c r="Z254" s="1071"/>
      <c r="AA254" s="1071"/>
      <c r="AB254" s="1071"/>
      <c r="AC254" s="1071"/>
      <c r="AD254" s="1071"/>
      <c r="AE254" s="1071"/>
      <c r="AF254" s="1071"/>
      <c r="AG254" s="1071"/>
      <c r="AH254" s="1071"/>
      <c r="AI254" s="1071"/>
      <c r="AJ254" s="1071"/>
      <c r="AK254" s="1071"/>
      <c r="AL254" s="1071"/>
      <c r="AM254" s="1071"/>
      <c r="AN254" s="1072">
        <f>AN86+AN90+AN92+AN94+AN96+AN121+AN147+AN162+AN173+AN183+AN186+AN214+AN218+AN223+AN225+AN231+AN237+AN241+AN244+AN246+AN253</f>
        <v>1187.663697222222</v>
      </c>
      <c r="AO254" s="1072">
        <f>AO86+AO90+AO92+AO94+AO96+AO121+AO147+AO162+AO173+AO183+AO186+AO214+AO218+AO223+AO225+AO231+AO237+AO241+AO244+AO246+AO253</f>
        <v>929.61009999999999</v>
      </c>
      <c r="AP254" s="1073"/>
      <c r="AQ254" s="1073"/>
      <c r="AR254" s="1073"/>
      <c r="AS254" s="1069"/>
      <c r="AT254" s="1073"/>
      <c r="AU254" s="1073"/>
      <c r="AV254" s="1073"/>
      <c r="AW254" s="1073"/>
    </row>
    <row r="255" spans="1:49" s="940" customFormat="1" ht="15" customHeight="1" x14ac:dyDescent="0.25">
      <c r="A255" s="933"/>
      <c r="B255" s="942"/>
      <c r="C255" s="943" t="s">
        <v>856</v>
      </c>
      <c r="D255" s="942"/>
      <c r="E255" s="944"/>
      <c r="F255" s="944"/>
      <c r="G255" s="944"/>
      <c r="H255" s="947"/>
      <c r="I255" s="947"/>
      <c r="J255" s="947"/>
      <c r="K255" s="947"/>
      <c r="L255" s="945"/>
      <c r="M255" s="945"/>
      <c r="N255" s="945"/>
      <c r="O255" s="1074"/>
      <c r="P255" s="946"/>
      <c r="Q255" s="946"/>
      <c r="R255" s="946"/>
      <c r="S255" s="1074"/>
      <c r="T255" s="946"/>
      <c r="U255" s="945"/>
      <c r="V255" s="945"/>
      <c r="W255" s="1074"/>
      <c r="X255" s="1074"/>
      <c r="Y255" s="1074"/>
      <c r="Z255" s="1074"/>
      <c r="AA255" s="1074"/>
      <c r="AB255" s="1074"/>
      <c r="AC255" s="1074"/>
      <c r="AD255" s="1074"/>
      <c r="AE255" s="1074"/>
      <c r="AF255" s="947"/>
      <c r="AG255" s="947"/>
      <c r="AH255" s="947"/>
      <c r="AI255" s="1074"/>
      <c r="AJ255" s="947"/>
      <c r="AK255" s="947"/>
      <c r="AL255" s="947"/>
      <c r="AM255" s="947"/>
      <c r="AN255" s="942"/>
      <c r="AO255" s="942"/>
      <c r="AP255" s="948"/>
      <c r="AQ255" s="948"/>
      <c r="AR255" s="948"/>
      <c r="AS255" s="1075"/>
      <c r="AT255" s="1076"/>
      <c r="AU255" s="948"/>
      <c r="AV255" s="942"/>
      <c r="AW255" s="942"/>
    </row>
    <row r="256" spans="1:49" s="940" customFormat="1" ht="15" customHeight="1" x14ac:dyDescent="0.25">
      <c r="A256" s="1009">
        <v>1</v>
      </c>
      <c r="B256" s="934" t="s">
        <v>825</v>
      </c>
      <c r="C256" s="1009" t="s">
        <v>826</v>
      </c>
      <c r="D256" s="12" t="s">
        <v>29</v>
      </c>
      <c r="E256" s="11">
        <v>268</v>
      </c>
      <c r="F256" s="11">
        <v>78</v>
      </c>
      <c r="G256" s="1027" t="s">
        <v>47</v>
      </c>
      <c r="H256" s="1028"/>
      <c r="I256" s="1028"/>
      <c r="J256" s="1028"/>
      <c r="K256" s="1028"/>
      <c r="L256" s="951">
        <v>9</v>
      </c>
      <c r="M256" s="951"/>
      <c r="N256" s="951"/>
      <c r="O256" s="947">
        <f>SUM(L256:N256)</f>
        <v>9</v>
      </c>
      <c r="P256" s="951"/>
      <c r="Q256" s="951"/>
      <c r="R256" s="951"/>
      <c r="S256" s="947"/>
      <c r="T256" s="951"/>
      <c r="U256" s="951"/>
      <c r="V256" s="951"/>
      <c r="W256" s="947"/>
      <c r="X256" s="947"/>
      <c r="Y256" s="947"/>
      <c r="Z256" s="947"/>
      <c r="AA256" s="947"/>
      <c r="AB256" s="947"/>
      <c r="AC256" s="947"/>
      <c r="AD256" s="947"/>
      <c r="AE256" s="947"/>
      <c r="AF256" s="947"/>
      <c r="AG256" s="947"/>
      <c r="AH256" s="947"/>
      <c r="AI256" s="947"/>
      <c r="AJ256" s="935">
        <f>H256+L256+P256+T256+AF256</f>
        <v>9</v>
      </c>
      <c r="AK256" s="935"/>
      <c r="AL256" s="935"/>
      <c r="AM256" s="935">
        <f>K256+O256+S256+W256+AI256</f>
        <v>9</v>
      </c>
      <c r="AN256" s="1013">
        <f>(AM256*AT256/1000)/AU256</f>
        <v>5.4</v>
      </c>
      <c r="AO256" s="1013">
        <f>AM256*AV256/1000</f>
        <v>4.59</v>
      </c>
      <c r="AP256" s="11"/>
      <c r="AQ256" s="11"/>
      <c r="AR256" s="1009"/>
      <c r="AS256" s="951"/>
      <c r="AT256" s="951">
        <v>600</v>
      </c>
      <c r="AU256" s="951">
        <v>1</v>
      </c>
      <c r="AV256" s="942">
        <v>510</v>
      </c>
      <c r="AW256" s="942"/>
    </row>
    <row r="257" spans="1:49" s="940" customFormat="1" ht="15" customHeight="1" x14ac:dyDescent="0.25">
      <c r="A257" s="1009">
        <v>2</v>
      </c>
      <c r="B257" s="934" t="s">
        <v>825</v>
      </c>
      <c r="C257" s="1009" t="s">
        <v>826</v>
      </c>
      <c r="D257" s="12" t="s">
        <v>29</v>
      </c>
      <c r="E257" s="11">
        <v>29</v>
      </c>
      <c r="F257" s="11">
        <v>81</v>
      </c>
      <c r="G257" s="1027" t="s">
        <v>47</v>
      </c>
      <c r="H257" s="1028"/>
      <c r="I257" s="1028"/>
      <c r="J257" s="1028"/>
      <c r="K257" s="1028"/>
      <c r="L257" s="951">
        <v>2</v>
      </c>
      <c r="M257" s="951">
        <v>2</v>
      </c>
      <c r="N257" s="951">
        <v>2</v>
      </c>
      <c r="O257" s="947">
        <f>SUM(L257:N257)</f>
        <v>6</v>
      </c>
      <c r="P257" s="951"/>
      <c r="Q257" s="951"/>
      <c r="R257" s="951"/>
      <c r="S257" s="947"/>
      <c r="T257" s="951"/>
      <c r="U257" s="951"/>
      <c r="V257" s="951"/>
      <c r="W257" s="947"/>
      <c r="X257" s="947"/>
      <c r="Y257" s="947"/>
      <c r="Z257" s="947"/>
      <c r="AA257" s="947"/>
      <c r="AB257" s="947"/>
      <c r="AC257" s="947"/>
      <c r="AD257" s="947"/>
      <c r="AE257" s="947"/>
      <c r="AF257" s="947"/>
      <c r="AG257" s="947"/>
      <c r="AH257" s="947"/>
      <c r="AI257" s="947"/>
      <c r="AJ257" s="935">
        <f>H257+L257+P257+T257+AF257</f>
        <v>2</v>
      </c>
      <c r="AK257" s="935">
        <f>I257+M257+Q257+U257+AG257</f>
        <v>2</v>
      </c>
      <c r="AL257" s="935">
        <f>J257+N257+R257+V257+AH257</f>
        <v>2</v>
      </c>
      <c r="AM257" s="935">
        <f>K257+O257+S257+W257+AI257</f>
        <v>6</v>
      </c>
      <c r="AN257" s="1013">
        <f>(AM257*AT257/1000)/AU257</f>
        <v>3.6</v>
      </c>
      <c r="AO257" s="1013">
        <f>AM257*AV257/1000</f>
        <v>3.06</v>
      </c>
      <c r="AP257" s="11"/>
      <c r="AQ257" s="11"/>
      <c r="AR257" s="1009"/>
      <c r="AS257" s="951"/>
      <c r="AT257" s="951">
        <v>600</v>
      </c>
      <c r="AU257" s="951">
        <v>1</v>
      </c>
      <c r="AV257" s="942">
        <v>510</v>
      </c>
      <c r="AW257" s="942"/>
    </row>
    <row r="258" spans="1:49" s="940" customFormat="1" ht="15" customHeight="1" x14ac:dyDescent="0.25">
      <c r="A258" s="1009">
        <v>3</v>
      </c>
      <c r="B258" s="934" t="s">
        <v>825</v>
      </c>
      <c r="C258" s="1009" t="s">
        <v>826</v>
      </c>
      <c r="D258" s="12" t="s">
        <v>29</v>
      </c>
      <c r="E258" s="11">
        <v>8</v>
      </c>
      <c r="F258" s="11">
        <v>83</v>
      </c>
      <c r="G258" s="1027" t="s">
        <v>47</v>
      </c>
      <c r="H258" s="1028"/>
      <c r="I258" s="1028"/>
      <c r="J258" s="1028"/>
      <c r="K258" s="1028"/>
      <c r="L258" s="951">
        <v>12</v>
      </c>
      <c r="M258" s="951"/>
      <c r="N258" s="951"/>
      <c r="O258" s="947">
        <f>SUM(L258:N258)</f>
        <v>12</v>
      </c>
      <c r="P258" s="951"/>
      <c r="Q258" s="951"/>
      <c r="R258" s="951"/>
      <c r="S258" s="947"/>
      <c r="T258" s="951"/>
      <c r="U258" s="951"/>
      <c r="V258" s="951"/>
      <c r="W258" s="947"/>
      <c r="X258" s="947"/>
      <c r="Y258" s="947"/>
      <c r="Z258" s="947"/>
      <c r="AA258" s="947"/>
      <c r="AB258" s="947"/>
      <c r="AC258" s="947"/>
      <c r="AD258" s="947"/>
      <c r="AE258" s="947"/>
      <c r="AF258" s="947"/>
      <c r="AG258" s="947"/>
      <c r="AH258" s="947"/>
      <c r="AI258" s="947"/>
      <c r="AJ258" s="935">
        <f>H258+L258+P258+T258+AF258</f>
        <v>12</v>
      </c>
      <c r="AK258" s="935"/>
      <c r="AL258" s="935"/>
      <c r="AM258" s="935">
        <f>K258+O258+S258+W258+AI258</f>
        <v>12</v>
      </c>
      <c r="AN258" s="1013">
        <f>(AM258*AT258/1000)/AU258</f>
        <v>7.2</v>
      </c>
      <c r="AO258" s="1013">
        <f>AM258*AV258/1000</f>
        <v>6.12</v>
      </c>
      <c r="AP258" s="11"/>
      <c r="AQ258" s="11"/>
      <c r="AR258" s="1009"/>
      <c r="AS258" s="951"/>
      <c r="AT258" s="951">
        <v>600</v>
      </c>
      <c r="AU258" s="951">
        <v>1</v>
      </c>
      <c r="AV258" s="942">
        <v>510</v>
      </c>
      <c r="AW258" s="942"/>
    </row>
    <row r="259" spans="1:49" s="940" customFormat="1" ht="15" customHeight="1" x14ac:dyDescent="0.25">
      <c r="A259" s="1009">
        <v>4</v>
      </c>
      <c r="B259" s="934" t="s">
        <v>825</v>
      </c>
      <c r="C259" s="1009" t="s">
        <v>826</v>
      </c>
      <c r="D259" s="12" t="s">
        <v>29</v>
      </c>
      <c r="E259" s="11">
        <v>9</v>
      </c>
      <c r="F259" s="11">
        <v>83</v>
      </c>
      <c r="G259" s="1027" t="s">
        <v>47</v>
      </c>
      <c r="H259" s="1028"/>
      <c r="I259" s="1028"/>
      <c r="J259" s="1028"/>
      <c r="K259" s="1028"/>
      <c r="L259" s="951">
        <v>1</v>
      </c>
      <c r="M259" s="951"/>
      <c r="N259" s="951"/>
      <c r="O259" s="947">
        <f>SUM(L259:N259)</f>
        <v>1</v>
      </c>
      <c r="P259" s="951"/>
      <c r="Q259" s="951"/>
      <c r="R259" s="951"/>
      <c r="S259" s="947"/>
      <c r="T259" s="951"/>
      <c r="U259" s="951"/>
      <c r="V259" s="951"/>
      <c r="W259" s="947"/>
      <c r="X259" s="947"/>
      <c r="Y259" s="947"/>
      <c r="Z259" s="947"/>
      <c r="AA259" s="947"/>
      <c r="AB259" s="947"/>
      <c r="AC259" s="947"/>
      <c r="AD259" s="947"/>
      <c r="AE259" s="947"/>
      <c r="AF259" s="947"/>
      <c r="AG259" s="947"/>
      <c r="AH259" s="947"/>
      <c r="AI259" s="947"/>
      <c r="AJ259" s="935">
        <f>H259+L259+P259+T259+AF259</f>
        <v>1</v>
      </c>
      <c r="AK259" s="935"/>
      <c r="AL259" s="935"/>
      <c r="AM259" s="935">
        <f>K259+O259+S259+W259+AI259</f>
        <v>1</v>
      </c>
      <c r="AN259" s="1013">
        <f>(AM259*AT259/1000)/AU259</f>
        <v>0.6</v>
      </c>
      <c r="AO259" s="1013">
        <f>AM259*AV259/1000</f>
        <v>0.51</v>
      </c>
      <c r="AP259" s="11"/>
      <c r="AQ259" s="11"/>
      <c r="AR259" s="1009"/>
      <c r="AS259" s="951"/>
      <c r="AT259" s="951">
        <v>600</v>
      </c>
      <c r="AU259" s="951">
        <v>1</v>
      </c>
      <c r="AV259" s="942">
        <v>510</v>
      </c>
      <c r="AW259" s="942"/>
    </row>
    <row r="260" spans="1:49" s="940" customFormat="1" ht="15" customHeight="1" x14ac:dyDescent="0.25">
      <c r="A260" s="1077">
        <v>1</v>
      </c>
      <c r="B260" s="1077"/>
      <c r="C260" s="1078" t="s">
        <v>827</v>
      </c>
      <c r="D260" s="934" t="s">
        <v>29</v>
      </c>
      <c r="E260" s="944"/>
      <c r="F260" s="944"/>
      <c r="G260" s="944"/>
      <c r="H260" s="947"/>
      <c r="I260" s="947"/>
      <c r="J260" s="947"/>
      <c r="K260" s="947"/>
      <c r="L260" s="947"/>
      <c r="M260" s="947"/>
      <c r="N260" s="947"/>
      <c r="O260" s="947"/>
      <c r="P260" s="947"/>
      <c r="Q260" s="947"/>
      <c r="R260" s="947"/>
      <c r="S260" s="947"/>
      <c r="T260" s="947">
        <v>32</v>
      </c>
      <c r="U260" s="947"/>
      <c r="V260" s="947"/>
      <c r="W260" s="947">
        <f>SUM(T260:V260)</f>
        <v>32</v>
      </c>
      <c r="X260" s="947"/>
      <c r="Y260" s="947"/>
      <c r="Z260" s="947"/>
      <c r="AA260" s="947"/>
      <c r="AB260" s="947"/>
      <c r="AC260" s="947"/>
      <c r="AD260" s="947"/>
      <c r="AE260" s="947"/>
      <c r="AF260" s="947"/>
      <c r="AG260" s="947"/>
      <c r="AH260" s="947"/>
      <c r="AI260" s="947"/>
      <c r="AJ260" s="935">
        <f t="shared" ref="AJ260:AJ282" si="45">H260+L260+P260+T260+AF260</f>
        <v>32</v>
      </c>
      <c r="AK260" s="935"/>
      <c r="AL260" s="935">
        <f>J260+N260+R260+V260+AH260</f>
        <v>0</v>
      </c>
      <c r="AM260" s="935">
        <f t="shared" ref="AM260:AM282" si="46">K260+O260+S260+W260+AI260</f>
        <v>32</v>
      </c>
      <c r="AN260" s="1013">
        <f t="shared" ref="AN260:AN282" si="47">(AM260*AT260/1000)/AU260</f>
        <v>4.4800000000000004</v>
      </c>
      <c r="AO260" s="1013">
        <f t="shared" ref="AO260:AO282" si="48">AM260*AV260/1000</f>
        <v>4.4800000000000004</v>
      </c>
      <c r="AP260" s="944"/>
      <c r="AQ260" s="942"/>
      <c r="AR260" s="942"/>
      <c r="AS260" s="942"/>
      <c r="AT260" s="1079">
        <v>140</v>
      </c>
      <c r="AU260" s="1079">
        <v>1</v>
      </c>
      <c r="AV260" s="942">
        <v>140</v>
      </c>
      <c r="AW260" s="942"/>
    </row>
    <row r="261" spans="1:49" s="940" customFormat="1" ht="15" customHeight="1" x14ac:dyDescent="0.25">
      <c r="A261" s="1077">
        <v>2</v>
      </c>
      <c r="B261" s="1077"/>
      <c r="C261" s="933" t="s">
        <v>828</v>
      </c>
      <c r="D261" s="934" t="s">
        <v>29</v>
      </c>
      <c r="E261" s="934">
        <v>1</v>
      </c>
      <c r="F261" s="934">
        <v>78</v>
      </c>
      <c r="G261" s="934"/>
      <c r="H261" s="935"/>
      <c r="I261" s="935"/>
      <c r="J261" s="935"/>
      <c r="K261" s="935"/>
      <c r="L261" s="935"/>
      <c r="M261" s="947"/>
      <c r="N261" s="947"/>
      <c r="O261" s="947"/>
      <c r="P261" s="947"/>
      <c r="Q261" s="947"/>
      <c r="R261" s="947"/>
      <c r="S261" s="947"/>
      <c r="T261" s="935"/>
      <c r="U261" s="947"/>
      <c r="V261" s="947"/>
      <c r="W261" s="947"/>
      <c r="X261" s="947"/>
      <c r="Y261" s="947"/>
      <c r="Z261" s="947"/>
      <c r="AA261" s="947"/>
      <c r="AB261" s="947"/>
      <c r="AC261" s="947"/>
      <c r="AD261" s="947"/>
      <c r="AE261" s="947"/>
      <c r="AF261" s="935"/>
      <c r="AG261" s="947"/>
      <c r="AH261" s="947">
        <v>364</v>
      </c>
      <c r="AI261" s="947">
        <f>SUM(AF261:AH261)</f>
        <v>364</v>
      </c>
      <c r="AJ261" s="935"/>
      <c r="AK261" s="935"/>
      <c r="AL261" s="935">
        <f>J261+N261+R261+V261+AH261</f>
        <v>364</v>
      </c>
      <c r="AM261" s="935">
        <f t="shared" si="46"/>
        <v>364</v>
      </c>
      <c r="AN261" s="1013">
        <f t="shared" si="47"/>
        <v>3.0618823529411765</v>
      </c>
      <c r="AO261" s="1013">
        <f t="shared" si="48"/>
        <v>3.0575999999999999</v>
      </c>
      <c r="AP261" s="944"/>
      <c r="AQ261" s="942"/>
      <c r="AR261" s="942"/>
      <c r="AS261" s="942"/>
      <c r="AT261" s="1079">
        <v>143</v>
      </c>
      <c r="AU261" s="1080">
        <v>17</v>
      </c>
      <c r="AV261" s="942">
        <v>8.4</v>
      </c>
      <c r="AW261" s="942"/>
    </row>
    <row r="262" spans="1:49" s="940" customFormat="1" ht="15" customHeight="1" x14ac:dyDescent="0.25">
      <c r="A262" s="1077">
        <v>3</v>
      </c>
      <c r="B262" s="1077"/>
      <c r="C262" s="933" t="s">
        <v>829</v>
      </c>
      <c r="D262" s="934" t="s">
        <v>29</v>
      </c>
      <c r="E262" s="934">
        <v>1</v>
      </c>
      <c r="F262" s="934">
        <v>78</v>
      </c>
      <c r="G262" s="934"/>
      <c r="H262" s="935"/>
      <c r="I262" s="935"/>
      <c r="J262" s="935"/>
      <c r="K262" s="935"/>
      <c r="L262" s="935"/>
      <c r="M262" s="947"/>
      <c r="N262" s="947"/>
      <c r="O262" s="947"/>
      <c r="P262" s="947"/>
      <c r="Q262" s="947"/>
      <c r="R262" s="947"/>
      <c r="S262" s="947"/>
      <c r="T262" s="935"/>
      <c r="U262" s="947"/>
      <c r="V262" s="947"/>
      <c r="W262" s="947"/>
      <c r="X262" s="947"/>
      <c r="Y262" s="947"/>
      <c r="Z262" s="947"/>
      <c r="AA262" s="947"/>
      <c r="AB262" s="947"/>
      <c r="AC262" s="947"/>
      <c r="AD262" s="947"/>
      <c r="AE262" s="947"/>
      <c r="AF262" s="935"/>
      <c r="AG262" s="947"/>
      <c r="AH262" s="947">
        <v>104</v>
      </c>
      <c r="AI262" s="947">
        <f>SUM(AF262:AH262)</f>
        <v>104</v>
      </c>
      <c r="AJ262" s="935"/>
      <c r="AK262" s="935"/>
      <c r="AL262" s="935">
        <f>J262+N262+R262+V262+AH262</f>
        <v>104</v>
      </c>
      <c r="AM262" s="935">
        <f t="shared" si="46"/>
        <v>104</v>
      </c>
      <c r="AN262" s="1013">
        <f t="shared" si="47"/>
        <v>0.14733333333333334</v>
      </c>
      <c r="AO262" s="1013">
        <f t="shared" si="48"/>
        <v>0.156</v>
      </c>
      <c r="AP262" s="944"/>
      <c r="AQ262" s="942"/>
      <c r="AR262" s="942"/>
      <c r="AS262" s="942"/>
      <c r="AT262" s="1079">
        <v>8.5</v>
      </c>
      <c r="AU262" s="1080">
        <v>6</v>
      </c>
      <c r="AV262" s="942">
        <v>1.5</v>
      </c>
      <c r="AW262" s="942"/>
    </row>
    <row r="263" spans="1:49" s="940" customFormat="1" ht="15" customHeight="1" x14ac:dyDescent="0.25">
      <c r="A263" s="1077">
        <v>4</v>
      </c>
      <c r="B263" s="1077"/>
      <c r="C263" s="1078" t="s">
        <v>830</v>
      </c>
      <c r="D263" s="934" t="s">
        <v>29</v>
      </c>
      <c r="E263" s="944"/>
      <c r="F263" s="944"/>
      <c r="G263" s="944"/>
      <c r="H263" s="947"/>
      <c r="I263" s="947"/>
      <c r="J263" s="947"/>
      <c r="K263" s="947"/>
      <c r="L263" s="947"/>
      <c r="M263" s="947"/>
      <c r="N263" s="947"/>
      <c r="O263" s="947"/>
      <c r="P263" s="947"/>
      <c r="Q263" s="947"/>
      <c r="R263" s="947"/>
      <c r="S263" s="947"/>
      <c r="T263" s="947">
        <v>45</v>
      </c>
      <c r="U263" s="947"/>
      <c r="V263" s="947"/>
      <c r="W263" s="947">
        <f>SUM(T263:V263)</f>
        <v>45</v>
      </c>
      <c r="X263" s="947"/>
      <c r="Y263" s="947"/>
      <c r="Z263" s="947"/>
      <c r="AA263" s="947"/>
      <c r="AB263" s="947"/>
      <c r="AC263" s="947"/>
      <c r="AD263" s="947"/>
      <c r="AE263" s="947"/>
      <c r="AF263" s="947"/>
      <c r="AG263" s="947"/>
      <c r="AH263" s="947"/>
      <c r="AI263" s="947"/>
      <c r="AJ263" s="935">
        <f t="shared" si="45"/>
        <v>45</v>
      </c>
      <c r="AK263" s="935"/>
      <c r="AL263" s="935"/>
      <c r="AM263" s="935">
        <f t="shared" si="46"/>
        <v>45</v>
      </c>
      <c r="AN263" s="1013">
        <f t="shared" si="47"/>
        <v>21.6</v>
      </c>
      <c r="AO263" s="1013">
        <f t="shared" si="48"/>
        <v>21.6</v>
      </c>
      <c r="AP263" s="944"/>
      <c r="AQ263" s="942"/>
      <c r="AR263" s="942"/>
      <c r="AS263" s="942"/>
      <c r="AT263" s="1079">
        <v>480</v>
      </c>
      <c r="AU263" s="1079">
        <v>1</v>
      </c>
      <c r="AV263" s="942">
        <v>480</v>
      </c>
      <c r="AW263" s="942"/>
    </row>
    <row r="264" spans="1:49" s="940" customFormat="1" ht="15" customHeight="1" x14ac:dyDescent="0.25">
      <c r="A264" s="1077">
        <v>5</v>
      </c>
      <c r="B264" s="1077"/>
      <c r="C264" s="933" t="s">
        <v>831</v>
      </c>
      <c r="D264" s="934" t="s">
        <v>29</v>
      </c>
      <c r="E264" s="934"/>
      <c r="F264" s="934"/>
      <c r="G264" s="934"/>
      <c r="H264" s="935"/>
      <c r="I264" s="935"/>
      <c r="J264" s="935"/>
      <c r="K264" s="935"/>
      <c r="L264" s="935"/>
      <c r="M264" s="947"/>
      <c r="N264" s="947"/>
      <c r="O264" s="947"/>
      <c r="P264" s="947"/>
      <c r="Q264" s="947"/>
      <c r="R264" s="947"/>
      <c r="S264" s="947"/>
      <c r="T264" s="935"/>
      <c r="U264" s="947"/>
      <c r="V264" s="947"/>
      <c r="W264" s="947"/>
      <c r="X264" s="947"/>
      <c r="Y264" s="947"/>
      <c r="Z264" s="947"/>
      <c r="AA264" s="947"/>
      <c r="AB264" s="947"/>
      <c r="AC264" s="947"/>
      <c r="AD264" s="947"/>
      <c r="AE264" s="947"/>
      <c r="AF264" s="935"/>
      <c r="AG264" s="947"/>
      <c r="AH264" s="947">
        <v>12</v>
      </c>
      <c r="AI264" s="947">
        <f>SUM(AF264:AH264)</f>
        <v>12</v>
      </c>
      <c r="AJ264" s="935"/>
      <c r="AK264" s="935"/>
      <c r="AL264" s="935">
        <f>J264+N264+R264+V264+AH264</f>
        <v>12</v>
      </c>
      <c r="AM264" s="935">
        <f t="shared" si="46"/>
        <v>12</v>
      </c>
      <c r="AN264" s="1013">
        <f t="shared" si="47"/>
        <v>9.0719999999999992</v>
      </c>
      <c r="AO264" s="1013">
        <f t="shared" si="48"/>
        <v>6.72</v>
      </c>
      <c r="AP264" s="944"/>
      <c r="AQ264" s="942"/>
      <c r="AR264" s="942"/>
      <c r="AS264" s="942"/>
      <c r="AT264" s="1079">
        <v>756</v>
      </c>
      <c r="AU264" s="1080">
        <v>1</v>
      </c>
      <c r="AV264" s="942">
        <v>560</v>
      </c>
      <c r="AW264" s="942"/>
    </row>
    <row r="265" spans="1:49" s="940" customFormat="1" ht="15" customHeight="1" x14ac:dyDescent="0.25">
      <c r="A265" s="1077">
        <v>6</v>
      </c>
      <c r="B265" s="1077"/>
      <c r="C265" s="933" t="s">
        <v>832</v>
      </c>
      <c r="D265" s="934" t="s">
        <v>29</v>
      </c>
      <c r="E265" s="934"/>
      <c r="F265" s="934"/>
      <c r="G265" s="934"/>
      <c r="H265" s="935"/>
      <c r="I265" s="935"/>
      <c r="J265" s="935"/>
      <c r="K265" s="935"/>
      <c r="L265" s="935"/>
      <c r="M265" s="947"/>
      <c r="N265" s="935"/>
      <c r="O265" s="947"/>
      <c r="P265" s="947"/>
      <c r="Q265" s="947"/>
      <c r="R265" s="947"/>
      <c r="S265" s="947"/>
      <c r="T265" s="935"/>
      <c r="U265" s="947"/>
      <c r="V265" s="935"/>
      <c r="W265" s="947"/>
      <c r="X265" s="947"/>
      <c r="Y265" s="947"/>
      <c r="Z265" s="947"/>
      <c r="AA265" s="947"/>
      <c r="AB265" s="947"/>
      <c r="AC265" s="947"/>
      <c r="AD265" s="947"/>
      <c r="AE265" s="947"/>
      <c r="AF265" s="935"/>
      <c r="AG265" s="947"/>
      <c r="AH265" s="935">
        <v>26</v>
      </c>
      <c r="AI265" s="947">
        <f>SUM(AF265:AH265)</f>
        <v>26</v>
      </c>
      <c r="AJ265" s="935"/>
      <c r="AK265" s="935"/>
      <c r="AL265" s="935">
        <f>J265+N265+R265+V265+AH265</f>
        <v>26</v>
      </c>
      <c r="AM265" s="935">
        <f t="shared" si="46"/>
        <v>26</v>
      </c>
      <c r="AN265" s="1013">
        <f t="shared" si="47"/>
        <v>7.8E-2</v>
      </c>
      <c r="AO265" s="1013">
        <f t="shared" si="48"/>
        <v>5.1999999999999998E-2</v>
      </c>
      <c r="AP265" s="944"/>
      <c r="AQ265" s="942"/>
      <c r="AR265" s="942"/>
      <c r="AS265" s="942"/>
      <c r="AT265" s="1079">
        <v>6</v>
      </c>
      <c r="AU265" s="1080">
        <v>2</v>
      </c>
      <c r="AV265" s="942">
        <v>2</v>
      </c>
      <c r="AW265" s="942"/>
    </row>
    <row r="266" spans="1:49" s="940" customFormat="1" ht="15" customHeight="1" x14ac:dyDescent="0.25">
      <c r="A266" s="1077">
        <v>7</v>
      </c>
      <c r="B266" s="1077"/>
      <c r="C266" s="1078" t="s">
        <v>833</v>
      </c>
      <c r="D266" s="934" t="s">
        <v>29</v>
      </c>
      <c r="E266" s="944"/>
      <c r="F266" s="944"/>
      <c r="G266" s="944"/>
      <c r="H266" s="947"/>
      <c r="I266" s="947"/>
      <c r="J266" s="947"/>
      <c r="K266" s="947"/>
      <c r="L266" s="947"/>
      <c r="M266" s="947"/>
      <c r="N266" s="947"/>
      <c r="O266" s="947"/>
      <c r="P266" s="947"/>
      <c r="Q266" s="947"/>
      <c r="R266" s="947"/>
      <c r="S266" s="947"/>
      <c r="T266" s="947">
        <v>54</v>
      </c>
      <c r="U266" s="947"/>
      <c r="V266" s="947"/>
      <c r="W266" s="947">
        <f>SUM(T266:V266)</f>
        <v>54</v>
      </c>
      <c r="X266" s="947"/>
      <c r="Y266" s="947"/>
      <c r="Z266" s="947"/>
      <c r="AA266" s="947"/>
      <c r="AB266" s="947"/>
      <c r="AC266" s="947"/>
      <c r="AD266" s="947"/>
      <c r="AE266" s="947"/>
      <c r="AF266" s="947"/>
      <c r="AG266" s="947"/>
      <c r="AH266" s="947"/>
      <c r="AI266" s="947"/>
      <c r="AJ266" s="935">
        <f t="shared" si="45"/>
        <v>54</v>
      </c>
      <c r="AK266" s="935"/>
      <c r="AL266" s="935"/>
      <c r="AM266" s="935">
        <f t="shared" si="46"/>
        <v>54</v>
      </c>
      <c r="AN266" s="1013">
        <f t="shared" si="47"/>
        <v>29.7</v>
      </c>
      <c r="AO266" s="1013">
        <f t="shared" si="48"/>
        <v>29.7</v>
      </c>
      <c r="AP266" s="944"/>
      <c r="AQ266" s="942"/>
      <c r="AR266" s="942"/>
      <c r="AS266" s="942"/>
      <c r="AT266" s="1079">
        <v>550</v>
      </c>
      <c r="AU266" s="1079">
        <v>1</v>
      </c>
      <c r="AV266" s="942">
        <v>550</v>
      </c>
      <c r="AW266" s="942"/>
    </row>
    <row r="267" spans="1:49" s="940" customFormat="1" ht="15" customHeight="1" x14ac:dyDescent="0.25">
      <c r="A267" s="1077">
        <v>8</v>
      </c>
      <c r="B267" s="1077"/>
      <c r="C267" s="933" t="s">
        <v>834</v>
      </c>
      <c r="D267" s="934" t="s">
        <v>29</v>
      </c>
      <c r="E267" s="934">
        <v>1</v>
      </c>
      <c r="F267" s="934">
        <v>72</v>
      </c>
      <c r="G267" s="934"/>
      <c r="H267" s="935"/>
      <c r="I267" s="935"/>
      <c r="J267" s="935"/>
      <c r="K267" s="935"/>
      <c r="L267" s="935"/>
      <c r="M267" s="947"/>
      <c r="N267" s="935"/>
      <c r="O267" s="947"/>
      <c r="P267" s="947"/>
      <c r="Q267" s="947"/>
      <c r="R267" s="947"/>
      <c r="S267" s="947"/>
      <c r="T267" s="935"/>
      <c r="U267" s="947"/>
      <c r="V267" s="935"/>
      <c r="W267" s="947"/>
      <c r="X267" s="947"/>
      <c r="Y267" s="947"/>
      <c r="Z267" s="947"/>
      <c r="AA267" s="947"/>
      <c r="AB267" s="947"/>
      <c r="AC267" s="947"/>
      <c r="AD267" s="947"/>
      <c r="AE267" s="947"/>
      <c r="AF267" s="935"/>
      <c r="AG267" s="947"/>
      <c r="AH267" s="935">
        <v>26</v>
      </c>
      <c r="AI267" s="947">
        <f>SUM(AF267:AH267)</f>
        <v>26</v>
      </c>
      <c r="AJ267" s="935"/>
      <c r="AK267" s="935"/>
      <c r="AL267" s="935">
        <f>J267+N267+R267+V267+AH267</f>
        <v>26</v>
      </c>
      <c r="AM267" s="935">
        <f t="shared" si="46"/>
        <v>26</v>
      </c>
      <c r="AN267" s="1013">
        <f t="shared" si="47"/>
        <v>1.2999999999999999E-2</v>
      </c>
      <c r="AO267" s="1013">
        <f t="shared" si="48"/>
        <v>1.2999999999999999E-2</v>
      </c>
      <c r="AP267" s="944"/>
      <c r="AQ267" s="942"/>
      <c r="AR267" s="942"/>
      <c r="AS267" s="942"/>
      <c r="AT267" s="1081">
        <v>0.5</v>
      </c>
      <c r="AU267" s="1080">
        <v>1</v>
      </c>
      <c r="AV267" s="942">
        <v>0.5</v>
      </c>
      <c r="AW267" s="942"/>
    </row>
    <row r="268" spans="1:49" s="940" customFormat="1" ht="15" customHeight="1" x14ac:dyDescent="0.25">
      <c r="A268" s="1077">
        <v>9</v>
      </c>
      <c r="B268" s="1077"/>
      <c r="C268" s="933" t="s">
        <v>835</v>
      </c>
      <c r="D268" s="934" t="s">
        <v>29</v>
      </c>
      <c r="E268" s="934">
        <v>1</v>
      </c>
      <c r="F268" s="934">
        <v>72</v>
      </c>
      <c r="G268" s="934"/>
      <c r="H268" s="935"/>
      <c r="I268" s="935"/>
      <c r="J268" s="935"/>
      <c r="K268" s="935"/>
      <c r="L268" s="935"/>
      <c r="M268" s="947"/>
      <c r="N268" s="935"/>
      <c r="O268" s="947"/>
      <c r="P268" s="947"/>
      <c r="Q268" s="947"/>
      <c r="R268" s="947"/>
      <c r="S268" s="947"/>
      <c r="T268" s="935"/>
      <c r="U268" s="947"/>
      <c r="V268" s="935"/>
      <c r="W268" s="947"/>
      <c r="X268" s="947"/>
      <c r="Y268" s="947"/>
      <c r="Z268" s="947"/>
      <c r="AA268" s="947"/>
      <c r="AB268" s="947"/>
      <c r="AC268" s="947"/>
      <c r="AD268" s="947"/>
      <c r="AE268" s="947"/>
      <c r="AF268" s="935"/>
      <c r="AG268" s="947"/>
      <c r="AH268" s="935">
        <v>26</v>
      </c>
      <c r="AI268" s="947">
        <f>SUM(AF268:AH268)</f>
        <v>26</v>
      </c>
      <c r="AJ268" s="935"/>
      <c r="AK268" s="935"/>
      <c r="AL268" s="935">
        <f>J268+N268+R268+V268+AH268</f>
        <v>26</v>
      </c>
      <c r="AM268" s="935">
        <f t="shared" si="46"/>
        <v>26</v>
      </c>
      <c r="AN268" s="1013">
        <f t="shared" si="47"/>
        <v>7.7999999999999996E-3</v>
      </c>
      <c r="AO268" s="1013">
        <f t="shared" si="48"/>
        <v>7.7999999999999996E-3</v>
      </c>
      <c r="AP268" s="944"/>
      <c r="AQ268" s="942"/>
      <c r="AR268" s="942"/>
      <c r="AS268" s="942"/>
      <c r="AT268" s="1081">
        <v>0.3</v>
      </c>
      <c r="AU268" s="1080">
        <v>1</v>
      </c>
      <c r="AV268" s="942">
        <v>0.3</v>
      </c>
      <c r="AW268" s="942"/>
    </row>
    <row r="269" spans="1:49" s="940" customFormat="1" ht="15" customHeight="1" x14ac:dyDescent="0.25">
      <c r="A269" s="1077">
        <v>10</v>
      </c>
      <c r="B269" s="1077"/>
      <c r="C269" s="1078" t="s">
        <v>836</v>
      </c>
      <c r="D269" s="934" t="s">
        <v>29</v>
      </c>
      <c r="E269" s="944"/>
      <c r="F269" s="944"/>
      <c r="G269" s="944"/>
      <c r="H269" s="947"/>
      <c r="I269" s="947"/>
      <c r="J269" s="947"/>
      <c r="K269" s="947"/>
      <c r="L269" s="947"/>
      <c r="M269" s="947"/>
      <c r="N269" s="947"/>
      <c r="O269" s="947"/>
      <c r="P269" s="947"/>
      <c r="Q269" s="947"/>
      <c r="R269" s="947"/>
      <c r="S269" s="947"/>
      <c r="T269" s="947">
        <v>74</v>
      </c>
      <c r="U269" s="947"/>
      <c r="V269" s="947"/>
      <c r="W269" s="947">
        <f>SUM(T269:V269)</f>
        <v>74</v>
      </c>
      <c r="X269" s="947"/>
      <c r="Y269" s="947"/>
      <c r="Z269" s="947"/>
      <c r="AA269" s="947"/>
      <c r="AB269" s="947"/>
      <c r="AC269" s="947"/>
      <c r="AD269" s="947"/>
      <c r="AE269" s="947"/>
      <c r="AF269" s="947"/>
      <c r="AG269" s="947"/>
      <c r="AH269" s="947"/>
      <c r="AI269" s="947"/>
      <c r="AJ269" s="935">
        <f t="shared" si="45"/>
        <v>74</v>
      </c>
      <c r="AK269" s="935"/>
      <c r="AL269" s="935"/>
      <c r="AM269" s="935">
        <f t="shared" si="46"/>
        <v>74</v>
      </c>
      <c r="AN269" s="1013">
        <f t="shared" si="47"/>
        <v>7.4000000000000003E-3</v>
      </c>
      <c r="AO269" s="1013">
        <f t="shared" si="48"/>
        <v>7.4000000000000003E-3</v>
      </c>
      <c r="AP269" s="944"/>
      <c r="AQ269" s="942"/>
      <c r="AR269" s="942"/>
      <c r="AS269" s="942"/>
      <c r="AT269" s="1081">
        <v>0.1</v>
      </c>
      <c r="AU269" s="1079">
        <v>1</v>
      </c>
      <c r="AV269" s="1024">
        <v>0.1</v>
      </c>
      <c r="AW269" s="942"/>
    </row>
    <row r="270" spans="1:49" s="940" customFormat="1" ht="15" customHeight="1" x14ac:dyDescent="0.25">
      <c r="A270" s="1077">
        <v>11</v>
      </c>
      <c r="B270" s="1077"/>
      <c r="C270" s="1078" t="s">
        <v>837</v>
      </c>
      <c r="D270" s="934" t="s">
        <v>29</v>
      </c>
      <c r="E270" s="944"/>
      <c r="F270" s="944"/>
      <c r="G270" s="944"/>
      <c r="H270" s="947"/>
      <c r="I270" s="947"/>
      <c r="J270" s="947"/>
      <c r="K270" s="947"/>
      <c r="L270" s="947"/>
      <c r="M270" s="947"/>
      <c r="N270" s="947"/>
      <c r="O270" s="947"/>
      <c r="P270" s="947"/>
      <c r="Q270" s="947"/>
      <c r="R270" s="947"/>
      <c r="S270" s="947"/>
      <c r="T270" s="947">
        <v>74</v>
      </c>
      <c r="U270" s="947"/>
      <c r="V270" s="947"/>
      <c r="W270" s="947">
        <f>SUM(T270:V270)</f>
        <v>74</v>
      </c>
      <c r="X270" s="947"/>
      <c r="Y270" s="947"/>
      <c r="Z270" s="947"/>
      <c r="AA270" s="947"/>
      <c r="AB270" s="947"/>
      <c r="AC270" s="947"/>
      <c r="AD270" s="947"/>
      <c r="AE270" s="947"/>
      <c r="AF270" s="947"/>
      <c r="AG270" s="947"/>
      <c r="AH270" s="947"/>
      <c r="AI270" s="947"/>
      <c r="AJ270" s="935">
        <f t="shared" si="45"/>
        <v>74</v>
      </c>
      <c r="AK270" s="935"/>
      <c r="AL270" s="935"/>
      <c r="AM270" s="935">
        <f t="shared" si="46"/>
        <v>74</v>
      </c>
      <c r="AN270" s="1013">
        <f t="shared" si="47"/>
        <v>8.8800000000000004E-2</v>
      </c>
      <c r="AO270" s="1013">
        <f t="shared" si="48"/>
        <v>8.8800000000000004E-2</v>
      </c>
      <c r="AP270" s="944"/>
      <c r="AQ270" s="942"/>
      <c r="AR270" s="942"/>
      <c r="AS270" s="942"/>
      <c r="AT270" s="1081">
        <v>1.2</v>
      </c>
      <c r="AU270" s="1079">
        <v>1</v>
      </c>
      <c r="AV270" s="1024">
        <v>1.2</v>
      </c>
      <c r="AW270" s="942"/>
    </row>
    <row r="271" spans="1:49" s="940" customFormat="1" ht="15" customHeight="1" x14ac:dyDescent="0.25">
      <c r="A271" s="1077">
        <v>12</v>
      </c>
      <c r="B271" s="1077"/>
      <c r="C271" s="942" t="s">
        <v>838</v>
      </c>
      <c r="D271" s="934" t="s">
        <v>29</v>
      </c>
      <c r="E271" s="944"/>
      <c r="F271" s="944"/>
      <c r="G271" s="944"/>
      <c r="H271" s="947"/>
      <c r="I271" s="947"/>
      <c r="J271" s="947"/>
      <c r="K271" s="947"/>
      <c r="L271" s="947">
        <v>8</v>
      </c>
      <c r="M271" s="947"/>
      <c r="N271" s="947"/>
      <c r="O271" s="947">
        <f>SUM(L271:N271)</f>
        <v>8</v>
      </c>
      <c r="P271" s="947"/>
      <c r="Q271" s="947"/>
      <c r="R271" s="947"/>
      <c r="S271" s="947"/>
      <c r="T271" s="947"/>
      <c r="U271" s="947"/>
      <c r="V271" s="947"/>
      <c r="W271" s="947"/>
      <c r="X271" s="947"/>
      <c r="Y271" s="947"/>
      <c r="Z271" s="947"/>
      <c r="AA271" s="947"/>
      <c r="AB271" s="947"/>
      <c r="AC271" s="947"/>
      <c r="AD271" s="947"/>
      <c r="AE271" s="947"/>
      <c r="AF271" s="947"/>
      <c r="AG271" s="947"/>
      <c r="AH271" s="947"/>
      <c r="AI271" s="947"/>
      <c r="AJ271" s="935">
        <f t="shared" si="45"/>
        <v>8</v>
      </c>
      <c r="AK271" s="935"/>
      <c r="AL271" s="935"/>
      <c r="AM271" s="935">
        <f t="shared" si="46"/>
        <v>8</v>
      </c>
      <c r="AN271" s="1013">
        <f t="shared" si="47"/>
        <v>8</v>
      </c>
      <c r="AO271" s="1013">
        <f t="shared" si="48"/>
        <v>8</v>
      </c>
      <c r="AP271" s="944"/>
      <c r="AQ271" s="942"/>
      <c r="AR271" s="942"/>
      <c r="AS271" s="942"/>
      <c r="AT271" s="1079">
        <v>1000</v>
      </c>
      <c r="AU271" s="1079">
        <v>1</v>
      </c>
      <c r="AV271" s="942">
        <v>1000</v>
      </c>
      <c r="AW271" s="942"/>
    </row>
    <row r="272" spans="1:49" s="940" customFormat="1" ht="15" customHeight="1" x14ac:dyDescent="0.25">
      <c r="A272" s="1077">
        <v>13</v>
      </c>
      <c r="B272" s="1077"/>
      <c r="C272" s="942" t="s">
        <v>839</v>
      </c>
      <c r="D272" s="934" t="s">
        <v>29</v>
      </c>
      <c r="E272" s="944"/>
      <c r="F272" s="944"/>
      <c r="G272" s="944"/>
      <c r="H272" s="947"/>
      <c r="I272" s="947"/>
      <c r="J272" s="947"/>
      <c r="K272" s="947"/>
      <c r="L272" s="947">
        <v>2</v>
      </c>
      <c r="M272" s="947"/>
      <c r="N272" s="947"/>
      <c r="O272" s="947">
        <f>SUM(L272:N272)</f>
        <v>2</v>
      </c>
      <c r="P272" s="947"/>
      <c r="Q272" s="947"/>
      <c r="R272" s="947"/>
      <c r="S272" s="947"/>
      <c r="T272" s="947"/>
      <c r="U272" s="947"/>
      <c r="V272" s="947"/>
      <c r="W272" s="947"/>
      <c r="X272" s="947"/>
      <c r="Y272" s="947"/>
      <c r="Z272" s="947"/>
      <c r="AA272" s="947"/>
      <c r="AB272" s="947"/>
      <c r="AC272" s="947"/>
      <c r="AD272" s="947"/>
      <c r="AE272" s="947"/>
      <c r="AF272" s="947"/>
      <c r="AG272" s="947"/>
      <c r="AH272" s="947"/>
      <c r="AI272" s="947"/>
      <c r="AJ272" s="935">
        <f t="shared" si="45"/>
        <v>2</v>
      </c>
      <c r="AK272" s="935"/>
      <c r="AL272" s="935"/>
      <c r="AM272" s="935">
        <f t="shared" si="46"/>
        <v>2</v>
      </c>
      <c r="AN272" s="1013">
        <f t="shared" si="47"/>
        <v>2</v>
      </c>
      <c r="AO272" s="1013">
        <f t="shared" si="48"/>
        <v>2</v>
      </c>
      <c r="AP272" s="944"/>
      <c r="AQ272" s="942"/>
      <c r="AR272" s="942"/>
      <c r="AS272" s="942"/>
      <c r="AT272" s="1079">
        <v>1000</v>
      </c>
      <c r="AU272" s="1079">
        <v>1</v>
      </c>
      <c r="AV272" s="942">
        <v>1000</v>
      </c>
      <c r="AW272" s="942"/>
    </row>
    <row r="273" spans="1:49" s="940" customFormat="1" ht="15" customHeight="1" x14ac:dyDescent="0.25">
      <c r="A273" s="1077">
        <v>14</v>
      </c>
      <c r="B273" s="1077"/>
      <c r="C273" s="1078" t="s">
        <v>840</v>
      </c>
      <c r="D273" s="934" t="s">
        <v>29</v>
      </c>
      <c r="E273" s="944"/>
      <c r="F273" s="944"/>
      <c r="G273" s="944"/>
      <c r="H273" s="947"/>
      <c r="I273" s="947"/>
      <c r="J273" s="947"/>
      <c r="K273" s="947"/>
      <c r="L273" s="947"/>
      <c r="M273" s="947"/>
      <c r="N273" s="947"/>
      <c r="O273" s="947"/>
      <c r="P273" s="947"/>
      <c r="Q273" s="947"/>
      <c r="R273" s="947"/>
      <c r="S273" s="947"/>
      <c r="T273" s="947">
        <v>36</v>
      </c>
      <c r="U273" s="947"/>
      <c r="V273" s="947"/>
      <c r="W273" s="947">
        <f>SUM(T273:V273)</f>
        <v>36</v>
      </c>
      <c r="X273" s="947"/>
      <c r="Y273" s="947"/>
      <c r="Z273" s="947"/>
      <c r="AA273" s="947"/>
      <c r="AB273" s="947"/>
      <c r="AC273" s="947"/>
      <c r="AD273" s="947"/>
      <c r="AE273" s="947"/>
      <c r="AF273" s="947"/>
      <c r="AG273" s="947"/>
      <c r="AH273" s="947"/>
      <c r="AI273" s="947"/>
      <c r="AJ273" s="935">
        <f t="shared" si="45"/>
        <v>36</v>
      </c>
      <c r="AK273" s="935"/>
      <c r="AL273" s="935"/>
      <c r="AM273" s="935">
        <f t="shared" si="46"/>
        <v>36</v>
      </c>
      <c r="AN273" s="1013">
        <f t="shared" si="47"/>
        <v>5.2920000000000002E-2</v>
      </c>
      <c r="AO273" s="1013">
        <f t="shared" si="48"/>
        <v>5.2920000000000002E-2</v>
      </c>
      <c r="AP273" s="944"/>
      <c r="AQ273" s="942"/>
      <c r="AR273" s="942"/>
      <c r="AS273" s="942"/>
      <c r="AT273" s="1081">
        <v>1.47</v>
      </c>
      <c r="AU273" s="1079">
        <v>1</v>
      </c>
      <c r="AV273" s="942">
        <v>1.47</v>
      </c>
      <c r="AW273" s="942"/>
    </row>
    <row r="274" spans="1:49" s="940" customFormat="1" ht="15" customHeight="1" x14ac:dyDescent="0.25">
      <c r="A274" s="1077">
        <v>15</v>
      </c>
      <c r="B274" s="1077"/>
      <c r="C274" s="1078" t="s">
        <v>841</v>
      </c>
      <c r="D274" s="934" t="s">
        <v>29</v>
      </c>
      <c r="E274" s="944"/>
      <c r="F274" s="944"/>
      <c r="G274" s="944"/>
      <c r="H274" s="947"/>
      <c r="I274" s="947"/>
      <c r="J274" s="947"/>
      <c r="K274" s="947"/>
      <c r="L274" s="947"/>
      <c r="M274" s="947"/>
      <c r="N274" s="947"/>
      <c r="O274" s="947"/>
      <c r="P274" s="947"/>
      <c r="Q274" s="947"/>
      <c r="R274" s="947"/>
      <c r="S274" s="947"/>
      <c r="T274" s="947">
        <v>265</v>
      </c>
      <c r="U274" s="947"/>
      <c r="V274" s="947"/>
      <c r="W274" s="947">
        <f>SUM(T274:V274)</f>
        <v>265</v>
      </c>
      <c r="X274" s="947"/>
      <c r="Y274" s="947"/>
      <c r="Z274" s="947"/>
      <c r="AA274" s="947"/>
      <c r="AB274" s="947"/>
      <c r="AC274" s="947"/>
      <c r="AD274" s="947"/>
      <c r="AE274" s="947"/>
      <c r="AF274" s="947"/>
      <c r="AG274" s="947"/>
      <c r="AH274" s="947"/>
      <c r="AI274" s="947"/>
      <c r="AJ274" s="935">
        <f t="shared" si="45"/>
        <v>265</v>
      </c>
      <c r="AK274" s="935"/>
      <c r="AL274" s="935"/>
      <c r="AM274" s="935">
        <f t="shared" si="46"/>
        <v>265</v>
      </c>
      <c r="AN274" s="1013">
        <f t="shared" si="47"/>
        <v>5.0350000000000004E-3</v>
      </c>
      <c r="AO274" s="1013">
        <f t="shared" si="48"/>
        <v>5.3E-3</v>
      </c>
      <c r="AP274" s="944"/>
      <c r="AQ274" s="942"/>
      <c r="AR274" s="942"/>
      <c r="AS274" s="942"/>
      <c r="AT274" s="1081">
        <v>1.9E-2</v>
      </c>
      <c r="AU274" s="1079">
        <v>1</v>
      </c>
      <c r="AV274" s="942">
        <v>0.02</v>
      </c>
      <c r="AW274" s="942"/>
    </row>
    <row r="275" spans="1:49" s="940" customFormat="1" ht="15" customHeight="1" x14ac:dyDescent="0.25">
      <c r="A275" s="1077">
        <v>16</v>
      </c>
      <c r="B275" s="1077"/>
      <c r="C275" s="933" t="s">
        <v>842</v>
      </c>
      <c r="D275" s="934" t="s">
        <v>29</v>
      </c>
      <c r="E275" s="934"/>
      <c r="F275" s="934"/>
      <c r="G275" s="934"/>
      <c r="H275" s="935"/>
      <c r="I275" s="935"/>
      <c r="J275" s="935"/>
      <c r="K275" s="935"/>
      <c r="L275" s="935"/>
      <c r="M275" s="947"/>
      <c r="N275" s="935"/>
      <c r="O275" s="947"/>
      <c r="P275" s="947"/>
      <c r="Q275" s="947"/>
      <c r="R275" s="947"/>
      <c r="S275" s="947"/>
      <c r="T275" s="935"/>
      <c r="U275" s="947"/>
      <c r="V275" s="935"/>
      <c r="W275" s="947"/>
      <c r="X275" s="947"/>
      <c r="Y275" s="947"/>
      <c r="Z275" s="947"/>
      <c r="AA275" s="947"/>
      <c r="AB275" s="947"/>
      <c r="AC275" s="947"/>
      <c r="AD275" s="947"/>
      <c r="AE275" s="947"/>
      <c r="AF275" s="935"/>
      <c r="AG275" s="947"/>
      <c r="AH275" s="935">
        <v>86</v>
      </c>
      <c r="AI275" s="947">
        <f>SUM(AF275:AH275)</f>
        <v>86</v>
      </c>
      <c r="AJ275" s="935">
        <f t="shared" si="45"/>
        <v>0</v>
      </c>
      <c r="AK275" s="935">
        <f>I275+M275+Q275+U275+AG275</f>
        <v>0</v>
      </c>
      <c r="AL275" s="935"/>
      <c r="AM275" s="935">
        <f t="shared" si="46"/>
        <v>86</v>
      </c>
      <c r="AN275" s="1013">
        <f t="shared" si="47"/>
        <v>0.23588571428571428</v>
      </c>
      <c r="AO275" s="1013">
        <f t="shared" si="48"/>
        <v>0.2064</v>
      </c>
      <c r="AP275" s="944"/>
      <c r="AQ275" s="942"/>
      <c r="AR275" s="942"/>
      <c r="AS275" s="942"/>
      <c r="AT275" s="1079">
        <v>96</v>
      </c>
      <c r="AU275" s="1080">
        <v>35</v>
      </c>
      <c r="AV275" s="942">
        <v>2.4</v>
      </c>
      <c r="AW275" s="942"/>
    </row>
    <row r="276" spans="1:49" s="940" customFormat="1" ht="15" customHeight="1" x14ac:dyDescent="0.25">
      <c r="A276" s="1077">
        <v>17</v>
      </c>
      <c r="B276" s="1077"/>
      <c r="C276" s="1078" t="s">
        <v>843</v>
      </c>
      <c r="D276" s="934" t="s">
        <v>29</v>
      </c>
      <c r="E276" s="944"/>
      <c r="F276" s="944"/>
      <c r="G276" s="944"/>
      <c r="H276" s="947"/>
      <c r="I276" s="947"/>
      <c r="J276" s="947"/>
      <c r="K276" s="947"/>
      <c r="L276" s="947"/>
      <c r="M276" s="947"/>
      <c r="N276" s="947"/>
      <c r="O276" s="947"/>
      <c r="P276" s="947"/>
      <c r="Q276" s="947"/>
      <c r="R276" s="947"/>
      <c r="S276" s="947"/>
      <c r="T276" s="947">
        <v>200</v>
      </c>
      <c r="U276" s="947"/>
      <c r="V276" s="947"/>
      <c r="W276" s="947">
        <f>SUM(T276:V276)</f>
        <v>200</v>
      </c>
      <c r="X276" s="947"/>
      <c r="Y276" s="947"/>
      <c r="Z276" s="947"/>
      <c r="AA276" s="947"/>
      <c r="AB276" s="947"/>
      <c r="AC276" s="947"/>
      <c r="AD276" s="947"/>
      <c r="AE276" s="947"/>
      <c r="AF276" s="947"/>
      <c r="AG276" s="947"/>
      <c r="AH276" s="947">
        <v>110</v>
      </c>
      <c r="AI276" s="947">
        <f>SUM(AF276:AH276)</f>
        <v>110</v>
      </c>
      <c r="AJ276" s="935">
        <f t="shared" si="45"/>
        <v>200</v>
      </c>
      <c r="AK276" s="935"/>
      <c r="AL276" s="935"/>
      <c r="AM276" s="935">
        <f t="shared" si="46"/>
        <v>310</v>
      </c>
      <c r="AN276" s="1013">
        <f t="shared" si="47"/>
        <v>3.0999999999999999E-3</v>
      </c>
      <c r="AO276" s="1013">
        <f t="shared" si="48"/>
        <v>3.0999999999999999E-3</v>
      </c>
      <c r="AP276" s="944"/>
      <c r="AQ276" s="942"/>
      <c r="AR276" s="942"/>
      <c r="AS276" s="942"/>
      <c r="AT276" s="1081">
        <v>0.01</v>
      </c>
      <c r="AU276" s="1079">
        <v>1</v>
      </c>
      <c r="AV276" s="942">
        <v>0.01</v>
      </c>
      <c r="AW276" s="942"/>
    </row>
    <row r="277" spans="1:49" s="940" customFormat="1" ht="15" customHeight="1" x14ac:dyDescent="0.25">
      <c r="A277" s="1077">
        <v>18</v>
      </c>
      <c r="B277" s="1077"/>
      <c r="C277" s="1078" t="s">
        <v>844</v>
      </c>
      <c r="D277" s="934" t="s">
        <v>29</v>
      </c>
      <c r="E277" s="944"/>
      <c r="F277" s="944"/>
      <c r="G277" s="944"/>
      <c r="H277" s="947"/>
      <c r="I277" s="947"/>
      <c r="J277" s="947"/>
      <c r="K277" s="947"/>
      <c r="L277" s="947"/>
      <c r="M277" s="947"/>
      <c r="N277" s="947"/>
      <c r="O277" s="947"/>
      <c r="P277" s="947"/>
      <c r="Q277" s="947"/>
      <c r="R277" s="947"/>
      <c r="S277" s="947"/>
      <c r="T277" s="947">
        <v>52</v>
      </c>
      <c r="U277" s="947"/>
      <c r="V277" s="947"/>
      <c r="W277" s="947">
        <f>SUM(T277:V277)</f>
        <v>52</v>
      </c>
      <c r="X277" s="947"/>
      <c r="Y277" s="947"/>
      <c r="Z277" s="947"/>
      <c r="AA277" s="947"/>
      <c r="AB277" s="947"/>
      <c r="AC277" s="947"/>
      <c r="AD277" s="947"/>
      <c r="AE277" s="947"/>
      <c r="AF277" s="947"/>
      <c r="AG277" s="947"/>
      <c r="AH277" s="947"/>
      <c r="AI277" s="947"/>
      <c r="AJ277" s="935">
        <f t="shared" si="45"/>
        <v>52</v>
      </c>
      <c r="AK277" s="935"/>
      <c r="AL277" s="935"/>
      <c r="AM277" s="935">
        <f t="shared" si="46"/>
        <v>52</v>
      </c>
      <c r="AN277" s="1013">
        <f t="shared" si="47"/>
        <v>9.9839999999999998E-2</v>
      </c>
      <c r="AO277" s="1013">
        <f t="shared" si="48"/>
        <v>9.9839999999999998E-2</v>
      </c>
      <c r="AP277" s="944"/>
      <c r="AQ277" s="942"/>
      <c r="AR277" s="942"/>
      <c r="AS277" s="942"/>
      <c r="AT277" s="1081">
        <v>1.92</v>
      </c>
      <c r="AU277" s="1079">
        <v>1</v>
      </c>
      <c r="AV277" s="942">
        <v>1.92</v>
      </c>
      <c r="AW277" s="942"/>
    </row>
    <row r="278" spans="1:49" s="940" customFormat="1" ht="15" customHeight="1" x14ac:dyDescent="0.25">
      <c r="A278" s="1077">
        <v>19</v>
      </c>
      <c r="B278" s="1077"/>
      <c r="C278" s="1078" t="s">
        <v>845</v>
      </c>
      <c r="D278" s="934" t="s">
        <v>29</v>
      </c>
      <c r="E278" s="934"/>
      <c r="F278" s="934"/>
      <c r="G278" s="934"/>
      <c r="H278" s="935"/>
      <c r="I278" s="935"/>
      <c r="J278" s="935"/>
      <c r="K278" s="935"/>
      <c r="L278" s="935"/>
      <c r="M278" s="947"/>
      <c r="N278" s="935"/>
      <c r="O278" s="947"/>
      <c r="P278" s="947"/>
      <c r="Q278" s="947"/>
      <c r="R278" s="947"/>
      <c r="S278" s="947"/>
      <c r="T278" s="935"/>
      <c r="U278" s="947"/>
      <c r="V278" s="935"/>
      <c r="W278" s="947"/>
      <c r="X278" s="947"/>
      <c r="Y278" s="947"/>
      <c r="Z278" s="947"/>
      <c r="AA278" s="947"/>
      <c r="AB278" s="947"/>
      <c r="AC278" s="947"/>
      <c r="AD278" s="947"/>
      <c r="AE278" s="947"/>
      <c r="AF278" s="935"/>
      <c r="AG278" s="947"/>
      <c r="AH278" s="935">
        <v>92</v>
      </c>
      <c r="AI278" s="947">
        <f>SUM(AF278:AH278)</f>
        <v>92</v>
      </c>
      <c r="AJ278" s="935">
        <f t="shared" si="45"/>
        <v>0</v>
      </c>
      <c r="AK278" s="935"/>
      <c r="AL278" s="935"/>
      <c r="AM278" s="935">
        <f t="shared" si="46"/>
        <v>92</v>
      </c>
      <c r="AN278" s="1013">
        <f t="shared" si="47"/>
        <v>1.8400000000000003E-2</v>
      </c>
      <c r="AO278" s="1013">
        <f t="shared" si="48"/>
        <v>1.8400000000000003E-2</v>
      </c>
      <c r="AP278" s="944"/>
      <c r="AQ278" s="942"/>
      <c r="AR278" s="942"/>
      <c r="AS278" s="942"/>
      <c r="AT278" s="1081">
        <v>0.2</v>
      </c>
      <c r="AU278" s="1080">
        <v>1</v>
      </c>
      <c r="AV278" s="942">
        <v>0.2</v>
      </c>
      <c r="AW278" s="942"/>
    </row>
    <row r="279" spans="1:49" s="940" customFormat="1" ht="15" customHeight="1" x14ac:dyDescent="0.25">
      <c r="A279" s="1077">
        <v>20</v>
      </c>
      <c r="B279" s="1077"/>
      <c r="C279" s="1078" t="s">
        <v>846</v>
      </c>
      <c r="D279" s="934" t="s">
        <v>29</v>
      </c>
      <c r="E279" s="944"/>
      <c r="F279" s="944"/>
      <c r="G279" s="944"/>
      <c r="H279" s="947"/>
      <c r="I279" s="947"/>
      <c r="J279" s="947"/>
      <c r="K279" s="947"/>
      <c r="L279" s="947"/>
      <c r="M279" s="947"/>
      <c r="N279" s="947"/>
      <c r="O279" s="947"/>
      <c r="P279" s="947"/>
      <c r="Q279" s="947"/>
      <c r="R279" s="947"/>
      <c r="S279" s="947"/>
      <c r="T279" s="947">
        <v>29</v>
      </c>
      <c r="U279" s="947"/>
      <c r="V279" s="947"/>
      <c r="W279" s="947">
        <f>SUM(T279:V279)</f>
        <v>29</v>
      </c>
      <c r="X279" s="947"/>
      <c r="Y279" s="947"/>
      <c r="Z279" s="947"/>
      <c r="AA279" s="947"/>
      <c r="AB279" s="947"/>
      <c r="AC279" s="947"/>
      <c r="AD279" s="947"/>
      <c r="AE279" s="947"/>
      <c r="AF279" s="947"/>
      <c r="AG279" s="947"/>
      <c r="AH279" s="947"/>
      <c r="AI279" s="947"/>
      <c r="AJ279" s="935">
        <f t="shared" si="45"/>
        <v>29</v>
      </c>
      <c r="AK279" s="935"/>
      <c r="AL279" s="935"/>
      <c r="AM279" s="935">
        <f t="shared" si="46"/>
        <v>29</v>
      </c>
      <c r="AN279" s="1013">
        <f t="shared" si="47"/>
        <v>31.9</v>
      </c>
      <c r="AO279" s="1013">
        <f t="shared" si="48"/>
        <v>31.9</v>
      </c>
      <c r="AP279" s="944"/>
      <c r="AQ279" s="942"/>
      <c r="AR279" s="942"/>
      <c r="AS279" s="942"/>
      <c r="AT279" s="1079">
        <v>1100</v>
      </c>
      <c r="AU279" s="1079">
        <v>1</v>
      </c>
      <c r="AV279" s="942">
        <v>1100</v>
      </c>
      <c r="AW279" s="942"/>
    </row>
    <row r="280" spans="1:49" s="940" customFormat="1" ht="15" customHeight="1" x14ac:dyDescent="0.25">
      <c r="A280" s="1077">
        <v>21</v>
      </c>
      <c r="B280" s="1077"/>
      <c r="C280" s="933" t="s">
        <v>847</v>
      </c>
      <c r="D280" s="934" t="s">
        <v>29</v>
      </c>
      <c r="E280" s="1082"/>
      <c r="F280" s="1082"/>
      <c r="G280" s="1082"/>
      <c r="H280" s="1083"/>
      <c r="I280" s="1083"/>
      <c r="J280" s="1083"/>
      <c r="K280" s="1083"/>
      <c r="L280" s="935"/>
      <c r="M280" s="947"/>
      <c r="N280" s="947"/>
      <c r="O280" s="947"/>
      <c r="P280" s="947"/>
      <c r="Q280" s="947"/>
      <c r="R280" s="947"/>
      <c r="S280" s="947"/>
      <c r="T280" s="935"/>
      <c r="U280" s="947"/>
      <c r="V280" s="947"/>
      <c r="W280" s="947"/>
      <c r="X280" s="947"/>
      <c r="Y280" s="947"/>
      <c r="Z280" s="947"/>
      <c r="AA280" s="947"/>
      <c r="AB280" s="947"/>
      <c r="AC280" s="947"/>
      <c r="AD280" s="947"/>
      <c r="AE280" s="947"/>
      <c r="AF280" s="935"/>
      <c r="AG280" s="947"/>
      <c r="AH280" s="947">
        <v>13</v>
      </c>
      <c r="AI280" s="947">
        <f>SUM(AF280:AH280)</f>
        <v>13</v>
      </c>
      <c r="AJ280" s="935"/>
      <c r="AK280" s="935"/>
      <c r="AL280" s="935">
        <f>J280+N280+R280+V280+AH280</f>
        <v>13</v>
      </c>
      <c r="AM280" s="935">
        <f t="shared" si="46"/>
        <v>13</v>
      </c>
      <c r="AN280" s="1013">
        <f t="shared" si="47"/>
        <v>42.25</v>
      </c>
      <c r="AO280" s="1013">
        <f t="shared" si="48"/>
        <v>42.25</v>
      </c>
      <c r="AP280" s="944"/>
      <c r="AQ280" s="942"/>
      <c r="AR280" s="942"/>
      <c r="AS280" s="942"/>
      <c r="AT280" s="1079">
        <v>3250</v>
      </c>
      <c r="AU280" s="1080">
        <v>1</v>
      </c>
      <c r="AV280" s="942">
        <v>3250</v>
      </c>
      <c r="AW280" s="942" t="s">
        <v>848</v>
      </c>
    </row>
    <row r="281" spans="1:49" s="940" customFormat="1" ht="15" customHeight="1" x14ac:dyDescent="0.25">
      <c r="A281" s="1077">
        <v>22</v>
      </c>
      <c r="B281" s="1077"/>
      <c r="C281" s="1077" t="s">
        <v>849</v>
      </c>
      <c r="D281" s="934" t="s">
        <v>29</v>
      </c>
      <c r="E281" s="934"/>
      <c r="F281" s="934"/>
      <c r="G281" s="934"/>
      <c r="H281" s="935"/>
      <c r="I281" s="935"/>
      <c r="J281" s="935"/>
      <c r="K281" s="935"/>
      <c r="L281" s="935"/>
      <c r="M281" s="947"/>
      <c r="N281" s="935"/>
      <c r="O281" s="947"/>
      <c r="P281" s="947"/>
      <c r="Q281" s="947"/>
      <c r="R281" s="947"/>
      <c r="S281" s="947"/>
      <c r="T281" s="935"/>
      <c r="U281" s="947"/>
      <c r="V281" s="935"/>
      <c r="W281" s="947"/>
      <c r="X281" s="947"/>
      <c r="Y281" s="947"/>
      <c r="Z281" s="947"/>
      <c r="AA281" s="947"/>
      <c r="AB281" s="947"/>
      <c r="AC281" s="947"/>
      <c r="AD281" s="947"/>
      <c r="AE281" s="947"/>
      <c r="AF281" s="935"/>
      <c r="AG281" s="947"/>
      <c r="AH281" s="935">
        <v>11</v>
      </c>
      <c r="AI281" s="947">
        <f>SUM(AF281:AH281)</f>
        <v>11</v>
      </c>
      <c r="AJ281" s="935"/>
      <c r="AK281" s="935"/>
      <c r="AL281" s="935">
        <f>J281+N281+R281+V281+AH281</f>
        <v>11</v>
      </c>
      <c r="AM281" s="935">
        <f t="shared" si="46"/>
        <v>11</v>
      </c>
      <c r="AN281" s="1013">
        <f t="shared" si="47"/>
        <v>10.098000000000001</v>
      </c>
      <c r="AO281" s="1013">
        <f t="shared" si="48"/>
        <v>10.098000000000001</v>
      </c>
      <c r="AP281" s="944"/>
      <c r="AQ281" s="942"/>
      <c r="AR281" s="942"/>
      <c r="AS281" s="942"/>
      <c r="AT281" s="1079">
        <v>918</v>
      </c>
      <c r="AU281" s="1080">
        <v>1</v>
      </c>
      <c r="AV281" s="942">
        <v>918</v>
      </c>
      <c r="AW281" s="1084" t="s">
        <v>850</v>
      </c>
    </row>
    <row r="282" spans="1:49" s="940" customFormat="1" ht="15" customHeight="1" x14ac:dyDescent="0.25">
      <c r="A282" s="1077">
        <v>24</v>
      </c>
      <c r="B282" s="1077"/>
      <c r="C282" s="1078" t="s">
        <v>851</v>
      </c>
      <c r="D282" s="934" t="s">
        <v>29</v>
      </c>
      <c r="E282" s="944"/>
      <c r="F282" s="944"/>
      <c r="G282" s="944"/>
      <c r="H282" s="947"/>
      <c r="I282" s="947"/>
      <c r="J282" s="947"/>
      <c r="K282" s="947"/>
      <c r="L282" s="947"/>
      <c r="M282" s="947"/>
      <c r="N282" s="947"/>
      <c r="O282" s="947"/>
      <c r="P282" s="947"/>
      <c r="Q282" s="947"/>
      <c r="R282" s="947"/>
      <c r="S282" s="947"/>
      <c r="T282" s="947">
        <v>31</v>
      </c>
      <c r="U282" s="947"/>
      <c r="V282" s="947"/>
      <c r="W282" s="947">
        <f>SUM(T282:V282)</f>
        <v>31</v>
      </c>
      <c r="X282" s="947"/>
      <c r="Y282" s="947"/>
      <c r="Z282" s="947"/>
      <c r="AA282" s="947"/>
      <c r="AB282" s="947"/>
      <c r="AC282" s="947"/>
      <c r="AD282" s="947"/>
      <c r="AE282" s="947"/>
      <c r="AF282" s="947"/>
      <c r="AG282" s="947"/>
      <c r="AH282" s="947"/>
      <c r="AI282" s="947"/>
      <c r="AJ282" s="935">
        <f t="shared" si="45"/>
        <v>31</v>
      </c>
      <c r="AK282" s="935"/>
      <c r="AL282" s="935"/>
      <c r="AM282" s="935">
        <f t="shared" si="46"/>
        <v>31</v>
      </c>
      <c r="AN282" s="1013">
        <f t="shared" si="47"/>
        <v>10.85</v>
      </c>
      <c r="AO282" s="1013">
        <f t="shared" si="48"/>
        <v>10.85</v>
      </c>
      <c r="AP282" s="944"/>
      <c r="AQ282" s="942"/>
      <c r="AR282" s="942"/>
      <c r="AS282" s="942"/>
      <c r="AT282" s="1079">
        <v>350</v>
      </c>
      <c r="AU282" s="1079">
        <v>1</v>
      </c>
      <c r="AV282" s="942">
        <v>350</v>
      </c>
      <c r="AW282" s="942"/>
    </row>
    <row r="283" spans="1:49" s="940" customFormat="1" ht="15" customHeight="1" x14ac:dyDescent="0.25">
      <c r="A283" s="1067"/>
      <c r="B283" s="1068"/>
      <c r="C283" s="1069" t="s">
        <v>852</v>
      </c>
      <c r="D283" s="1069"/>
      <c r="E283" s="1070"/>
      <c r="F283" s="1070"/>
      <c r="G283" s="1070"/>
      <c r="H283" s="1071"/>
      <c r="I283" s="1071"/>
      <c r="J283" s="1071"/>
      <c r="K283" s="1071"/>
      <c r="L283" s="1071"/>
      <c r="M283" s="1071"/>
      <c r="N283" s="1071"/>
      <c r="O283" s="1071"/>
      <c r="P283" s="1071"/>
      <c r="Q283" s="1071"/>
      <c r="R283" s="1071"/>
      <c r="S283" s="1071"/>
      <c r="T283" s="1071"/>
      <c r="U283" s="1071"/>
      <c r="V283" s="1071"/>
      <c r="W283" s="1071"/>
      <c r="X283" s="1071"/>
      <c r="Y283" s="1071"/>
      <c r="Z283" s="1071"/>
      <c r="AA283" s="1071"/>
      <c r="AB283" s="1071"/>
      <c r="AC283" s="1071"/>
      <c r="AD283" s="1071"/>
      <c r="AE283" s="1071"/>
      <c r="AF283" s="1071"/>
      <c r="AG283" s="1071"/>
      <c r="AH283" s="1071"/>
      <c r="AI283" s="1071"/>
      <c r="AJ283" s="1071"/>
      <c r="AK283" s="1071"/>
      <c r="AL283" s="1071"/>
      <c r="AM283" s="1071"/>
      <c r="AN283" s="1072">
        <f>SUM(AN256:AN282)</f>
        <v>190.56939640056027</v>
      </c>
      <c r="AO283" s="1072">
        <f>SUM(AO256:AO282)</f>
        <v>185.64656000000002</v>
      </c>
      <c r="AP283" s="1073"/>
      <c r="AQ283" s="1073"/>
      <c r="AR283" s="1073"/>
      <c r="AS283" s="1069"/>
      <c r="AT283" s="1073"/>
      <c r="AU283" s="1073"/>
      <c r="AV283" s="1073"/>
      <c r="AW283" s="1073"/>
    </row>
    <row r="284" spans="1:49" s="940" customFormat="1" ht="15" customHeight="1" x14ac:dyDescent="0.25">
      <c r="A284" s="1067"/>
      <c r="B284" s="1068"/>
      <c r="C284" s="1069"/>
      <c r="D284" s="1069"/>
      <c r="E284" s="1070"/>
      <c r="F284" s="1070"/>
      <c r="G284" s="1070"/>
      <c r="H284" s="1071"/>
      <c r="I284" s="1071"/>
      <c r="J284" s="1071"/>
      <c r="K284" s="1071"/>
      <c r="L284" s="1048"/>
      <c r="M284" s="1048"/>
      <c r="N284" s="1071"/>
      <c r="O284" s="1048"/>
      <c r="P284" s="1048"/>
      <c r="Q284" s="1048"/>
      <c r="R284" s="1048"/>
      <c r="S284" s="1048"/>
      <c r="T284" s="1048"/>
      <c r="U284" s="1048"/>
      <c r="V284" s="1048"/>
      <c r="W284" s="1048"/>
      <c r="X284" s="1048"/>
      <c r="Y284" s="1048"/>
      <c r="Z284" s="1048"/>
      <c r="AA284" s="1048"/>
      <c r="AB284" s="1048"/>
      <c r="AC284" s="1048"/>
      <c r="AD284" s="1048"/>
      <c r="AE284" s="1048"/>
      <c r="AF284" s="1048"/>
      <c r="AG284" s="1048"/>
      <c r="AH284" s="1048"/>
      <c r="AI284" s="1048"/>
      <c r="AJ284" s="936"/>
      <c r="AK284" s="936"/>
      <c r="AL284" s="936"/>
      <c r="AM284" s="936"/>
      <c r="AN284" s="1072"/>
      <c r="AO284" s="1072"/>
      <c r="AP284" s="1073"/>
      <c r="AQ284" s="1073"/>
      <c r="AR284" s="1073"/>
      <c r="AS284" s="1069"/>
      <c r="AT284" s="1073"/>
      <c r="AU284" s="1073"/>
      <c r="AV284" s="1073"/>
      <c r="AW284" s="1073"/>
    </row>
    <row r="285" spans="1:49" s="968" customFormat="1" ht="22.15" customHeight="1" x14ac:dyDescent="0.3">
      <c r="A285" s="1409"/>
      <c r="B285" s="1410"/>
      <c r="C285" s="1411" t="s">
        <v>853</v>
      </c>
      <c r="D285" s="1411"/>
      <c r="E285" s="1412"/>
      <c r="F285" s="1412"/>
      <c r="G285" s="1412"/>
      <c r="H285" s="1413"/>
      <c r="I285" s="1413"/>
      <c r="J285" s="1413"/>
      <c r="K285" s="1413"/>
      <c r="L285" s="1413"/>
      <c r="M285" s="1413"/>
      <c r="N285" s="1413"/>
      <c r="O285" s="1413"/>
      <c r="P285" s="1413"/>
      <c r="Q285" s="1413"/>
      <c r="R285" s="1413"/>
      <c r="S285" s="1413"/>
      <c r="T285" s="1413"/>
      <c r="U285" s="1413"/>
      <c r="V285" s="1413"/>
      <c r="W285" s="1413"/>
      <c r="X285" s="1413"/>
      <c r="Y285" s="1413"/>
      <c r="Z285" s="1413"/>
      <c r="AA285" s="1413"/>
      <c r="AB285" s="1413"/>
      <c r="AC285" s="1413"/>
      <c r="AD285" s="1413"/>
      <c r="AE285" s="1413"/>
      <c r="AF285" s="1413"/>
      <c r="AG285" s="1413"/>
      <c r="AH285" s="1413"/>
      <c r="AI285" s="1413"/>
      <c r="AJ285" s="1413"/>
      <c r="AK285" s="1413"/>
      <c r="AL285" s="1413"/>
      <c r="AM285" s="1413"/>
      <c r="AN285" s="1414">
        <f>AN65+AN254+AN283</f>
        <v>1379.8093232894489</v>
      </c>
      <c r="AO285" s="1414">
        <f>AO65+AO254+AO283</f>
        <v>1116.3137774000002</v>
      </c>
      <c r="AP285" s="1415"/>
      <c r="AQ285" s="1415"/>
      <c r="AR285" s="1415"/>
      <c r="AS285" s="1411"/>
      <c r="AT285" s="1415"/>
      <c r="AU285" s="1415"/>
      <c r="AV285" s="1415"/>
      <c r="AW285" s="1415"/>
    </row>
  </sheetData>
  <mergeCells count="19">
    <mergeCell ref="L1:O1"/>
    <mergeCell ref="P1:S1"/>
    <mergeCell ref="T1:W1"/>
    <mergeCell ref="X1:AA1"/>
    <mergeCell ref="A1:A7"/>
    <mergeCell ref="D1:D7"/>
    <mergeCell ref="E1:E7"/>
    <mergeCell ref="F1:F7"/>
    <mergeCell ref="G1:G7"/>
    <mergeCell ref="AW1:AW7"/>
    <mergeCell ref="AR3:AR7"/>
    <mergeCell ref="AS3:AS7"/>
    <mergeCell ref="AT3:AT7"/>
    <mergeCell ref="AU3:AU7"/>
    <mergeCell ref="AB1:AE1"/>
    <mergeCell ref="AF1:AI1"/>
    <mergeCell ref="AP1:AP7"/>
    <mergeCell ref="AQ1:AQ7"/>
    <mergeCell ref="AV1:AV7"/>
  </mergeCells>
  <printOptions horizontalCentered="1"/>
  <pageMargins left="0.35433070866141736" right="0.35433070866141736" top="1.1811023622047245" bottom="0.59055118110236227" header="0.31496062992125984" footer="0.31496062992125984"/>
  <pageSetup paperSize="9" scale="70" firstPageNumber="213" pageOrder="overThenDown" orientation="landscape" useFirstPageNumber="1" r:id="rId1"/>
  <headerFooter alignWithMargins="0">
    <oddFooter>&amp;L&amp;A&amp;CСписък излишни ОБВВПИ към 01.01.2022 г.&amp;R&amp;P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Кл.БП-КЛП-Утилизация</vt:lpstr>
      <vt:lpstr>Кл.БП-СВ-Утилизация</vt:lpstr>
      <vt:lpstr>Кл.БП-ВВС-Утилизация</vt:lpstr>
      <vt:lpstr>Кл.БП-ВМС-Утилизация</vt:lpstr>
      <vt:lpstr>АСП-КЛП-Утилизация</vt:lpstr>
      <vt:lpstr>АСП-ВВС-Утилизация</vt:lpstr>
      <vt:lpstr>Инж.БП-КЛП-Утилизация</vt:lpstr>
      <vt:lpstr>Инж.БП-СВ-Утилизация</vt:lpstr>
      <vt:lpstr>Инж.БП-СКСО-Утилизация</vt:lpstr>
      <vt:lpstr>Елементи от ЗУР-КЛП-утилизация</vt:lpstr>
      <vt:lpstr>МорскиБП-ВМС-Утилизация</vt:lpstr>
      <vt:lpstr>'Инж.БП-КЛП-Утилизация'!Print_Area</vt:lpstr>
      <vt:lpstr>'Инж.БП-СВ-Утилизация'!Print_Area</vt:lpstr>
      <vt:lpstr>'Инж.БП-СКСО-Утилизация'!Print_Area</vt:lpstr>
      <vt:lpstr>'Кл.БП-ВВС-Утилизация'!Print_Area</vt:lpstr>
      <vt:lpstr>'Кл.БП-КЛП-Утилизация'!Print_Area</vt:lpstr>
      <vt:lpstr>'АСП-ВВС-Утилизация'!Print_Titles</vt:lpstr>
      <vt:lpstr>'АСП-КЛП-Утилизация'!Print_Titles</vt:lpstr>
      <vt:lpstr>'Елементи от ЗУР-КЛП-утилизация'!Print_Titles</vt:lpstr>
      <vt:lpstr>'Инж.БП-КЛП-Утилизация'!Print_Titles</vt:lpstr>
      <vt:lpstr>'Инж.БП-СВ-Утилизация'!Print_Titles</vt:lpstr>
      <vt:lpstr>'Инж.БП-СКСО-Утилизация'!Print_Titles</vt:lpstr>
      <vt:lpstr>'Кл.БП-ВВС-Утилизация'!Print_Titles</vt:lpstr>
      <vt:lpstr>'Кл.БП-ВМС-Утилизация'!Print_Titles</vt:lpstr>
      <vt:lpstr>'Кл.БП-КЛП-Утилизация'!Print_Titles</vt:lpstr>
      <vt:lpstr>'Кл.БП-СВ-Утилизация'!Print_Titles</vt:lpstr>
      <vt:lpstr>'МорскиБП-ВМС-Утилизация'!Print_Titles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I. Belchev</dc:creator>
  <cp:lastModifiedBy>Simona G. Keyn</cp:lastModifiedBy>
  <cp:lastPrinted>2022-03-11T07:14:30Z</cp:lastPrinted>
  <dcterms:created xsi:type="dcterms:W3CDTF">2019-11-08T08:01:54Z</dcterms:created>
  <dcterms:modified xsi:type="dcterms:W3CDTF">2022-03-31T09:37:41Z</dcterms:modified>
</cp:coreProperties>
</file>