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Кл.БП-КЛП-ТР" sheetId="17" r:id="rId1"/>
    <sheet name="Кл.БП-СВ-ТР" sheetId="24" r:id="rId2"/>
    <sheet name="Кл.БП-Ком.-МО-ТР" sheetId="25" r:id="rId3"/>
    <sheet name="АСП-КЛП-ТР" sheetId="21" r:id="rId4"/>
    <sheet name="АСП-ВВС-ТР" sheetId="23" r:id="rId5"/>
    <sheet name="Инж.БП-КЛП-ТР" sheetId="18" r:id="rId6"/>
    <sheet name="МорскиБП-ВМС-ТР" sheetId="20" r:id="rId7"/>
  </sheets>
  <externalReferences>
    <externalReference r:id="rId8"/>
  </externalReferences>
  <definedNames>
    <definedName name="_xlnm.Print_Area" localSheetId="4">'АСП-ВВС-ТР'!$A$1:$Y$56</definedName>
    <definedName name="_xlnm.Print_Area" localSheetId="5">'Инж.БП-КЛП-ТР'!$A$1:$AG$29</definedName>
    <definedName name="_xlnm.Print_Area" localSheetId="0">'Кл.БП-КЛП-ТР'!$A$1:$BA$195</definedName>
    <definedName name="_xlnm.Print_Area" localSheetId="2">'Кл.БП-Ком.-МО-ТР'!$A$1:$Y$20</definedName>
    <definedName name="_xlnm.Print_Titles" localSheetId="4">'АСП-ВВС-ТР'!$A:$G,'АСП-ВВС-ТР'!$1:$3</definedName>
    <definedName name="_xlnm.Print_Titles" localSheetId="3">'АСП-КЛП-ТР'!$A:$G,'АСП-КЛП-ТР'!$1:$8</definedName>
    <definedName name="_xlnm.Print_Titles" localSheetId="5">'Инж.БП-КЛП-ТР'!$1:$7</definedName>
    <definedName name="_xlnm.Print_Titles" localSheetId="0">'Кл.БП-КЛП-ТР'!$A:$G,'Кл.БП-КЛП-ТР'!$3:$7</definedName>
    <definedName name="_xlnm.Print_Titles" localSheetId="2">'Кл.БП-Ком.-МО-ТР'!$A:$G,'Кл.БП-Ком.-МО-ТР'!$1:$7</definedName>
    <definedName name="_xlnm.Print_Titles" localSheetId="1">'Кл.БП-СВ-ТР'!$1:$4</definedName>
    <definedName name="_xlnm.Print_Titles" localSheetId="6">'МорскиБП-ВМС-ТР'!$A:$G,'МорскиБП-ВМС-ТР'!$1:$8</definedName>
    <definedName name="БПка_мини" localSheetId="2">#REF!</definedName>
    <definedName name="БПка_мини" localSheetId="6">#REF!</definedName>
    <definedName name="БПка_мини">#REF!</definedName>
    <definedName name="Наличност" localSheetId="2">#REF!</definedName>
    <definedName name="Наличност" localSheetId="6">#REF!</definedName>
    <definedName name="Наличност">#REF!</definedName>
    <definedName name="Разход" localSheetId="2">#REF!</definedName>
    <definedName name="Разход" localSheetId="6">#REF!</definedName>
    <definedName name="Разход">#REF!</definedName>
  </definedNames>
  <calcPr calcId="152511"/>
</workbook>
</file>

<file path=xl/calcChain.xml><?xml version="1.0" encoding="utf-8"?>
<calcChain xmlns="http://schemas.openxmlformats.org/spreadsheetml/2006/main">
  <c r="T14" i="20" l="1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Q43" i="23"/>
  <c r="Q44" i="23"/>
  <c r="Q45" i="23"/>
  <c r="Q46" i="23"/>
  <c r="Q47" i="23"/>
  <c r="Q48" i="23"/>
  <c r="Q49" i="23"/>
  <c r="Q50" i="23"/>
  <c r="Q51" i="23"/>
  <c r="Q52" i="23"/>
  <c r="Q53" i="23"/>
  <c r="Q54" i="23"/>
  <c r="Q55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45" i="23"/>
  <c r="P46" i="23"/>
  <c r="P47" i="23"/>
  <c r="P48" i="23"/>
  <c r="P49" i="23"/>
  <c r="P50" i="23"/>
  <c r="P51" i="23"/>
  <c r="P52" i="23"/>
  <c r="P53" i="23"/>
  <c r="P54" i="23"/>
  <c r="P55" i="23"/>
  <c r="P9" i="23"/>
  <c r="P8" i="23"/>
  <c r="P7" i="23"/>
  <c r="AR179" i="17"/>
  <c r="AB27" i="21"/>
  <c r="Q7" i="23"/>
  <c r="AC27" i="21"/>
  <c r="AB36" i="21" l="1"/>
  <c r="AR195" i="17"/>
  <c r="AN101" i="17" l="1"/>
  <c r="S101" i="17"/>
  <c r="AO101" i="17"/>
  <c r="AP101" i="17"/>
  <c r="AQ101" i="17" l="1"/>
  <c r="AR101" i="17" s="1"/>
  <c r="V14" i="25"/>
  <c r="V17" i="25"/>
  <c r="V18" i="25"/>
  <c r="V19" i="25"/>
  <c r="V16" i="25"/>
  <c r="V11" i="25"/>
  <c r="AS101" i="17" l="1"/>
  <c r="P12" i="25"/>
  <c r="P15" i="25"/>
  <c r="P17" i="25"/>
  <c r="P19" i="25"/>
  <c r="Q12" i="25"/>
  <c r="Q15" i="25"/>
  <c r="Q17" i="25"/>
  <c r="Q19" i="25"/>
  <c r="W20" i="25"/>
  <c r="V20" i="25"/>
  <c r="U20" i="25"/>
  <c r="O19" i="25"/>
  <c r="K19" i="25"/>
  <c r="O18" i="25"/>
  <c r="P18" i="25" s="1"/>
  <c r="K18" i="25"/>
  <c r="O17" i="25"/>
  <c r="K17" i="25"/>
  <c r="O16" i="25"/>
  <c r="P16" i="25" s="1"/>
  <c r="K16" i="25"/>
  <c r="O15" i="25"/>
  <c r="K15" i="25"/>
  <c r="O14" i="25"/>
  <c r="P14" i="25" s="1"/>
  <c r="K14" i="25"/>
  <c r="O13" i="25"/>
  <c r="K13" i="25"/>
  <c r="O12" i="25"/>
  <c r="K12" i="25"/>
  <c r="O11" i="25"/>
  <c r="P11" i="25" s="1"/>
  <c r="K11" i="25"/>
  <c r="P13" i="25" l="1"/>
  <c r="Q13" i="25"/>
  <c r="Q20" i="25" s="1"/>
  <c r="Q11" i="25"/>
  <c r="Q18" i="25"/>
  <c r="Q16" i="25"/>
  <c r="Q14" i="25"/>
  <c r="P20" i="25"/>
  <c r="K20" i="25"/>
  <c r="O20" i="25"/>
  <c r="AC13" i="24" l="1"/>
  <c r="AB13" i="24"/>
  <c r="AA12" i="24"/>
  <c r="AC12" i="24" s="1"/>
  <c r="AA11" i="24"/>
  <c r="AB11" i="24" s="1"/>
  <c r="AA10" i="24"/>
  <c r="AC10" i="24" s="1"/>
  <c r="AC9" i="24"/>
  <c r="AB9" i="24"/>
  <c r="AB10" i="24" l="1"/>
  <c r="AB12" i="24"/>
  <c r="AC11" i="24"/>
  <c r="U55" i="23" l="1"/>
  <c r="N55" i="23"/>
  <c r="M55" i="23"/>
  <c r="L55" i="23"/>
  <c r="U54" i="23"/>
  <c r="N54" i="23"/>
  <c r="M54" i="23"/>
  <c r="L54" i="23"/>
  <c r="N53" i="23"/>
  <c r="M53" i="23"/>
  <c r="L53" i="23"/>
  <c r="N52" i="23"/>
  <c r="M52" i="23"/>
  <c r="L52" i="23"/>
  <c r="O52" i="23" s="1"/>
  <c r="N51" i="23"/>
  <c r="M51" i="23"/>
  <c r="L51" i="23"/>
  <c r="N50" i="23"/>
  <c r="M50" i="23"/>
  <c r="L50" i="23"/>
  <c r="O50" i="23" s="1"/>
  <c r="N49" i="23"/>
  <c r="M49" i="23"/>
  <c r="L49" i="23"/>
  <c r="N48" i="23"/>
  <c r="M48" i="23"/>
  <c r="L48" i="23"/>
  <c r="O48" i="23" s="1"/>
  <c r="N47" i="23"/>
  <c r="M47" i="23"/>
  <c r="L47" i="23"/>
  <c r="U46" i="23"/>
  <c r="N46" i="23"/>
  <c r="M46" i="23"/>
  <c r="O46" i="23" s="1"/>
  <c r="L46" i="23"/>
  <c r="U45" i="23"/>
  <c r="N45" i="23"/>
  <c r="M45" i="23"/>
  <c r="L45" i="23"/>
  <c r="N44" i="23"/>
  <c r="M44" i="23"/>
  <c r="L44" i="23"/>
  <c r="O44" i="23" s="1"/>
  <c r="N43" i="23"/>
  <c r="M43" i="23"/>
  <c r="L43" i="23"/>
  <c r="X42" i="23"/>
  <c r="W42" i="23"/>
  <c r="V42" i="23"/>
  <c r="U42" i="23"/>
  <c r="N42" i="23"/>
  <c r="M42" i="23"/>
  <c r="L42" i="23"/>
  <c r="O42" i="23" s="1"/>
  <c r="X41" i="23"/>
  <c r="W41" i="23"/>
  <c r="V41" i="23"/>
  <c r="U41" i="23"/>
  <c r="N41" i="23"/>
  <c r="M41" i="23"/>
  <c r="L41" i="23"/>
  <c r="X40" i="23"/>
  <c r="W40" i="23"/>
  <c r="V40" i="23"/>
  <c r="U40" i="23"/>
  <c r="N40" i="23"/>
  <c r="M40" i="23"/>
  <c r="L40" i="23"/>
  <c r="O40" i="23" s="1"/>
  <c r="X39" i="23"/>
  <c r="W39" i="23"/>
  <c r="V39" i="23"/>
  <c r="U39" i="23"/>
  <c r="N39" i="23"/>
  <c r="M39" i="23"/>
  <c r="L39" i="23"/>
  <c r="X38" i="23"/>
  <c r="W38" i="23"/>
  <c r="V38" i="23"/>
  <c r="U38" i="23"/>
  <c r="N38" i="23"/>
  <c r="M38" i="23"/>
  <c r="L38" i="23"/>
  <c r="O38" i="23" s="1"/>
  <c r="X37" i="23"/>
  <c r="W37" i="23"/>
  <c r="V37" i="23"/>
  <c r="U37" i="23"/>
  <c r="N37" i="23"/>
  <c r="M37" i="23"/>
  <c r="L37" i="23"/>
  <c r="X36" i="23"/>
  <c r="W36" i="23"/>
  <c r="V36" i="23"/>
  <c r="U36" i="23"/>
  <c r="N36" i="23"/>
  <c r="M36" i="23"/>
  <c r="L36" i="23"/>
  <c r="O36" i="23" s="1"/>
  <c r="X35" i="23"/>
  <c r="W35" i="23"/>
  <c r="V35" i="23"/>
  <c r="U35" i="23"/>
  <c r="N35" i="23"/>
  <c r="M35" i="23"/>
  <c r="L35" i="23"/>
  <c r="X34" i="23"/>
  <c r="W34" i="23"/>
  <c r="V34" i="23"/>
  <c r="U34" i="23"/>
  <c r="N34" i="23"/>
  <c r="M34" i="23"/>
  <c r="L34" i="23"/>
  <c r="O34" i="23" s="1"/>
  <c r="X33" i="23"/>
  <c r="W33" i="23"/>
  <c r="V33" i="23"/>
  <c r="U33" i="23"/>
  <c r="N33" i="23"/>
  <c r="M33" i="23"/>
  <c r="L33" i="23"/>
  <c r="X32" i="23"/>
  <c r="W32" i="23"/>
  <c r="V32" i="23"/>
  <c r="U32" i="23"/>
  <c r="N32" i="23"/>
  <c r="M32" i="23"/>
  <c r="L32" i="23"/>
  <c r="O32" i="23" s="1"/>
  <c r="X31" i="23"/>
  <c r="W31" i="23"/>
  <c r="V31" i="23"/>
  <c r="U31" i="23"/>
  <c r="N31" i="23"/>
  <c r="M31" i="23"/>
  <c r="L31" i="23"/>
  <c r="X30" i="23"/>
  <c r="W30" i="23"/>
  <c r="V30" i="23"/>
  <c r="U30" i="23"/>
  <c r="N30" i="23"/>
  <c r="M30" i="23"/>
  <c r="L30" i="23"/>
  <c r="O30" i="23" s="1"/>
  <c r="X29" i="23"/>
  <c r="W29" i="23"/>
  <c r="V29" i="23"/>
  <c r="U29" i="23"/>
  <c r="N29" i="23"/>
  <c r="M29" i="23"/>
  <c r="L29" i="23"/>
  <c r="X28" i="23"/>
  <c r="W28" i="23"/>
  <c r="V28" i="23"/>
  <c r="U28" i="23"/>
  <c r="N28" i="23"/>
  <c r="M28" i="23"/>
  <c r="L28" i="23"/>
  <c r="O28" i="23" s="1"/>
  <c r="X27" i="23"/>
  <c r="W27" i="23"/>
  <c r="V27" i="23"/>
  <c r="N27" i="23"/>
  <c r="M27" i="23"/>
  <c r="L27" i="23"/>
  <c r="X26" i="23"/>
  <c r="W26" i="23"/>
  <c r="N26" i="23"/>
  <c r="M26" i="23"/>
  <c r="L26" i="23"/>
  <c r="O26" i="23" s="1"/>
  <c r="W25" i="23"/>
  <c r="V25" i="23"/>
  <c r="N25" i="23"/>
  <c r="M25" i="23"/>
  <c r="L25" i="23"/>
  <c r="W24" i="23"/>
  <c r="V24" i="23"/>
  <c r="N24" i="23"/>
  <c r="M24" i="23"/>
  <c r="L24" i="23"/>
  <c r="O24" i="23" s="1"/>
  <c r="W23" i="23"/>
  <c r="V23" i="23"/>
  <c r="N23" i="23"/>
  <c r="M23" i="23"/>
  <c r="L23" i="23"/>
  <c r="W22" i="23"/>
  <c r="U22" i="23"/>
  <c r="N22" i="23"/>
  <c r="M22" i="23"/>
  <c r="L22" i="23"/>
  <c r="O22" i="23" s="1"/>
  <c r="W21" i="23"/>
  <c r="U21" i="23"/>
  <c r="N21" i="23"/>
  <c r="M21" i="23"/>
  <c r="L21" i="23"/>
  <c r="W20" i="23"/>
  <c r="U20" i="23"/>
  <c r="N20" i="23"/>
  <c r="M20" i="23"/>
  <c r="L20" i="23"/>
  <c r="O20" i="23" s="1"/>
  <c r="W19" i="23"/>
  <c r="U19" i="23"/>
  <c r="N19" i="23"/>
  <c r="M19" i="23"/>
  <c r="L19" i="23"/>
  <c r="W18" i="23"/>
  <c r="U18" i="23"/>
  <c r="N18" i="23"/>
  <c r="M18" i="23"/>
  <c r="L18" i="23"/>
  <c r="O18" i="23" s="1"/>
  <c r="W17" i="23"/>
  <c r="U17" i="23"/>
  <c r="N17" i="23"/>
  <c r="M17" i="23"/>
  <c r="L17" i="23"/>
  <c r="W16" i="23"/>
  <c r="U16" i="23"/>
  <c r="N16" i="23"/>
  <c r="M16" i="23"/>
  <c r="L16" i="23"/>
  <c r="O16" i="23" s="1"/>
  <c r="W15" i="23"/>
  <c r="U15" i="23"/>
  <c r="N15" i="23"/>
  <c r="M15" i="23"/>
  <c r="L15" i="23"/>
  <c r="W14" i="23"/>
  <c r="U14" i="23"/>
  <c r="N14" i="23"/>
  <c r="M14" i="23"/>
  <c r="L14" i="23"/>
  <c r="O14" i="23" s="1"/>
  <c r="W13" i="23"/>
  <c r="U13" i="23"/>
  <c r="N13" i="23"/>
  <c r="M13" i="23"/>
  <c r="L13" i="23"/>
  <c r="W12" i="23"/>
  <c r="U12" i="23"/>
  <c r="N12" i="23"/>
  <c r="M12" i="23"/>
  <c r="L12" i="23"/>
  <c r="N11" i="23"/>
  <c r="M11" i="23"/>
  <c r="O11" i="23" s="1"/>
  <c r="L11" i="23"/>
  <c r="N10" i="23"/>
  <c r="M10" i="23"/>
  <c r="L10" i="23"/>
  <c r="W9" i="23"/>
  <c r="N9" i="23"/>
  <c r="M9" i="23"/>
  <c r="L9" i="23"/>
  <c r="O9" i="23" s="1"/>
  <c r="W8" i="23"/>
  <c r="N8" i="23"/>
  <c r="M8" i="23"/>
  <c r="L8" i="23"/>
  <c r="W7" i="23"/>
  <c r="N7" i="23"/>
  <c r="M7" i="23"/>
  <c r="L7" i="23"/>
  <c r="O7" i="23" s="1"/>
  <c r="O54" i="23" l="1"/>
  <c r="O29" i="23"/>
  <c r="O31" i="23"/>
  <c r="O33" i="23"/>
  <c r="O35" i="23"/>
  <c r="O37" i="23"/>
  <c r="O39" i="23"/>
  <c r="O41" i="23"/>
  <c r="O43" i="23"/>
  <c r="O45" i="23"/>
  <c r="O8" i="23"/>
  <c r="O10" i="23"/>
  <c r="O12" i="23"/>
  <c r="O13" i="23"/>
  <c r="O15" i="23"/>
  <c r="O17" i="23"/>
  <c r="O19" i="23"/>
  <c r="O21" i="23"/>
  <c r="O23" i="23"/>
  <c r="O25" i="23"/>
  <c r="O27" i="23"/>
  <c r="O47" i="23"/>
  <c r="O49" i="23"/>
  <c r="O51" i="23"/>
  <c r="O53" i="23"/>
  <c r="O55" i="23"/>
  <c r="Q56" i="23" l="1"/>
  <c r="P56" i="23" l="1"/>
  <c r="L35" i="21" l="1"/>
  <c r="X35" i="21" s="1"/>
  <c r="X34" i="21"/>
  <c r="O34" i="21"/>
  <c r="O35" i="21" s="1"/>
  <c r="AA35" i="21" s="1"/>
  <c r="K34" i="21"/>
  <c r="H32" i="21"/>
  <c r="X31" i="21"/>
  <c r="X32" i="21" s="1"/>
  <c r="K31" i="21"/>
  <c r="K32" i="21" s="1"/>
  <c r="AA32" i="21" s="1"/>
  <c r="AC32" i="21" s="1"/>
  <c r="H30" i="21"/>
  <c r="X29" i="21"/>
  <c r="X30" i="21" s="1"/>
  <c r="K29" i="21"/>
  <c r="K30" i="21" s="1"/>
  <c r="AA30" i="21" s="1"/>
  <c r="J28" i="21"/>
  <c r="Z28" i="21" s="1"/>
  <c r="I28" i="21"/>
  <c r="H28" i="21"/>
  <c r="X28" i="21" s="1"/>
  <c r="X27" i="21"/>
  <c r="K27" i="21"/>
  <c r="K28" i="21" s="1"/>
  <c r="AA28" i="21" s="1"/>
  <c r="O26" i="21"/>
  <c r="N26" i="21"/>
  <c r="M26" i="21"/>
  <c r="Y26" i="21" s="1"/>
  <c r="L26" i="21"/>
  <c r="J26" i="21"/>
  <c r="H26" i="21"/>
  <c r="X26" i="21" s="1"/>
  <c r="Z25" i="21"/>
  <c r="X25" i="21"/>
  <c r="K25" i="21"/>
  <c r="AA25" i="21" s="1"/>
  <c r="AC25" i="21" s="1"/>
  <c r="N23" i="21"/>
  <c r="K23" i="21"/>
  <c r="J23" i="21"/>
  <c r="Z23" i="21" s="1"/>
  <c r="Z22" i="21"/>
  <c r="O22" i="21"/>
  <c r="AA22" i="21" s="1"/>
  <c r="Z21" i="21"/>
  <c r="O21" i="21"/>
  <c r="AA21" i="21" s="1"/>
  <c r="AC21" i="21" s="1"/>
  <c r="R20" i="21"/>
  <c r="P20" i="21"/>
  <c r="X20" i="21" s="1"/>
  <c r="K20" i="21"/>
  <c r="J20" i="21"/>
  <c r="Z19" i="21"/>
  <c r="S19" i="21"/>
  <c r="AA19" i="21" s="1"/>
  <c r="Z18" i="21"/>
  <c r="S18" i="21"/>
  <c r="AA18" i="21" s="1"/>
  <c r="AC18" i="21" s="1"/>
  <c r="Z17" i="21"/>
  <c r="S17" i="21"/>
  <c r="AA17" i="21" s="1"/>
  <c r="Z16" i="21"/>
  <c r="S16" i="21"/>
  <c r="AA16" i="21" s="1"/>
  <c r="AC16" i="21" s="1"/>
  <c r="Z15" i="21"/>
  <c r="S15" i="21"/>
  <c r="AA15" i="21" s="1"/>
  <c r="Z14" i="21"/>
  <c r="S14" i="21"/>
  <c r="S20" i="21" s="1"/>
  <c r="Z26" i="21" l="1"/>
  <c r="AA20" i="21"/>
  <c r="AB20" i="21" s="1"/>
  <c r="AC26" i="21"/>
  <c r="O23" i="21"/>
  <c r="AA23" i="21" s="1"/>
  <c r="AB15" i="21"/>
  <c r="AC15" i="21"/>
  <c r="AB17" i="21"/>
  <c r="AC17" i="21"/>
  <c r="AB19" i="21"/>
  <c r="AC19" i="21"/>
  <c r="AB22" i="21"/>
  <c r="AC22" i="21"/>
  <c r="AC28" i="21"/>
  <c r="AB28" i="21"/>
  <c r="AB30" i="21"/>
  <c r="AC30" i="21"/>
  <c r="AB18" i="21"/>
  <c r="AB21" i="21"/>
  <c r="K26" i="21"/>
  <c r="AA26" i="21" s="1"/>
  <c r="AA27" i="21"/>
  <c r="AA29" i="21"/>
  <c r="AB35" i="21"/>
  <c r="AC35" i="21"/>
  <c r="AB16" i="21"/>
  <c r="Z20" i="21"/>
  <c r="AB25" i="21"/>
  <c r="AB32" i="21"/>
  <c r="AA34" i="21"/>
  <c r="AA14" i="21"/>
  <c r="AA31" i="21"/>
  <c r="AC20" i="21" l="1"/>
  <c r="AC23" i="21"/>
  <c r="AB23" i="21"/>
  <c r="AB29" i="21"/>
  <c r="AC29" i="21"/>
  <c r="AC31" i="21"/>
  <c r="AB31" i="21"/>
  <c r="AC14" i="21"/>
  <c r="AB14" i="21"/>
  <c r="AB34" i="21"/>
  <c r="AC34" i="21"/>
  <c r="AB26" i="21"/>
  <c r="AC36" i="21" l="1"/>
  <c r="Y29" i="18"/>
  <c r="X29" i="18"/>
  <c r="R14" i="20" l="1"/>
  <c r="Q14" i="20"/>
  <c r="P14" i="20"/>
  <c r="K14" i="20"/>
  <c r="S14" i="20" s="1"/>
  <c r="R13" i="20"/>
  <c r="Q13" i="20"/>
  <c r="P13" i="20"/>
  <c r="K13" i="20"/>
  <c r="S13" i="20" s="1"/>
  <c r="R12" i="20"/>
  <c r="Q12" i="20"/>
  <c r="Q15" i="20" s="1"/>
  <c r="P12" i="20"/>
  <c r="K12" i="20"/>
  <c r="S12" i="20" s="1"/>
  <c r="R15" i="20" l="1"/>
  <c r="S15" i="20"/>
  <c r="T12" i="20"/>
  <c r="U12" i="20"/>
  <c r="U13" i="20"/>
  <c r="T13" i="20"/>
  <c r="U14" i="20"/>
  <c r="T15" i="20" l="1"/>
  <c r="U15" i="20"/>
  <c r="H28" i="18" l="1"/>
  <c r="V27" i="18"/>
  <c r="V28" i="18" s="1"/>
  <c r="U27" i="18"/>
  <c r="U28" i="18" s="1"/>
  <c r="T27" i="18"/>
  <c r="K27" i="18"/>
  <c r="K28" i="18" s="1"/>
  <c r="P26" i="18"/>
  <c r="V25" i="18"/>
  <c r="V26" i="18" s="1"/>
  <c r="U25" i="18"/>
  <c r="U26" i="18" s="1"/>
  <c r="T25" i="18"/>
  <c r="T26" i="18" s="1"/>
  <c r="S25" i="18"/>
  <c r="S26" i="18" s="1"/>
  <c r="M24" i="18"/>
  <c r="L24" i="18"/>
  <c r="V23" i="18"/>
  <c r="U23" i="18"/>
  <c r="T23" i="18"/>
  <c r="O23" i="18"/>
  <c r="V22" i="18"/>
  <c r="V24" i="18" s="1"/>
  <c r="U22" i="18"/>
  <c r="U24" i="18" s="1"/>
  <c r="T22" i="18"/>
  <c r="O22" i="18"/>
  <c r="O24" i="18" s="1"/>
  <c r="M21" i="18"/>
  <c r="L21" i="18"/>
  <c r="V20" i="18"/>
  <c r="U20" i="18"/>
  <c r="T20" i="18"/>
  <c r="O20" i="18"/>
  <c r="V19" i="18"/>
  <c r="V21" i="18" s="1"/>
  <c r="U19" i="18"/>
  <c r="U21" i="18" s="1"/>
  <c r="T19" i="18"/>
  <c r="T21" i="18" s="1"/>
  <c r="O19" i="18"/>
  <c r="O21" i="18" s="1"/>
  <c r="M18" i="18"/>
  <c r="L18" i="18"/>
  <c r="V17" i="18"/>
  <c r="V18" i="18" s="1"/>
  <c r="U17" i="18"/>
  <c r="U18" i="18" s="1"/>
  <c r="T17" i="18"/>
  <c r="T18" i="18" s="1"/>
  <c r="O17" i="18"/>
  <c r="O18" i="18" s="1"/>
  <c r="M16" i="18"/>
  <c r="V15" i="18"/>
  <c r="V16" i="18" s="1"/>
  <c r="U15" i="18"/>
  <c r="U16" i="18" s="1"/>
  <c r="T15" i="18"/>
  <c r="O15" i="18"/>
  <c r="O16" i="18" s="1"/>
  <c r="M14" i="18"/>
  <c r="V13" i="18"/>
  <c r="U13" i="18"/>
  <c r="T13" i="18"/>
  <c r="O13" i="18"/>
  <c r="V12" i="18"/>
  <c r="V14" i="18" s="1"/>
  <c r="U12" i="18"/>
  <c r="T12" i="18"/>
  <c r="T14" i="18" s="1"/>
  <c r="O12" i="18"/>
  <c r="W20" i="18" l="1"/>
  <c r="W22" i="18"/>
  <c r="W24" i="18" s="1"/>
  <c r="O14" i="18"/>
  <c r="U14" i="18"/>
  <c r="W15" i="18"/>
  <c r="W23" i="18"/>
  <c r="X23" i="18" s="1"/>
  <c r="W27" i="18"/>
  <c r="W16" i="18"/>
  <c r="Y15" i="18"/>
  <c r="X15" i="18"/>
  <c r="W28" i="18"/>
  <c r="Y27" i="18"/>
  <c r="Y28" i="18" s="1"/>
  <c r="X27" i="18"/>
  <c r="X28" i="18" s="1"/>
  <c r="Y20" i="18"/>
  <c r="X20" i="18"/>
  <c r="Y22" i="18"/>
  <c r="W13" i="18"/>
  <c r="T16" i="18"/>
  <c r="W17" i="18"/>
  <c r="W18" i="18" s="1"/>
  <c r="W19" i="18"/>
  <c r="T24" i="18"/>
  <c r="W25" i="18"/>
  <c r="T28" i="18"/>
  <c r="W12" i="18"/>
  <c r="Y12" i="18" s="1"/>
  <c r="AO194" i="17"/>
  <c r="AN194" i="17"/>
  <c r="O194" i="17"/>
  <c r="N194" i="17"/>
  <c r="AP194" i="17" s="1"/>
  <c r="AP193" i="17"/>
  <c r="AO193" i="17"/>
  <c r="AN193" i="17"/>
  <c r="AO192" i="17"/>
  <c r="AN192" i="17"/>
  <c r="O192" i="17"/>
  <c r="N192" i="17"/>
  <c r="AP192" i="17" s="1"/>
  <c r="AP191" i="17"/>
  <c r="AO191" i="17"/>
  <c r="AN191" i="17"/>
  <c r="AP190" i="17"/>
  <c r="AO190" i="17"/>
  <c r="AN190" i="17"/>
  <c r="AP189" i="17"/>
  <c r="AO189" i="17"/>
  <c r="AN189" i="17"/>
  <c r="AP188" i="17"/>
  <c r="AO188" i="17"/>
  <c r="AN188" i="17"/>
  <c r="AP187" i="17"/>
  <c r="AO187" i="17"/>
  <c r="AN187" i="17"/>
  <c r="AP186" i="17"/>
  <c r="AO186" i="17"/>
  <c r="AN186" i="17"/>
  <c r="AP185" i="17"/>
  <c r="AO185" i="17"/>
  <c r="AN185" i="17"/>
  <c r="AP184" i="17"/>
  <c r="AO184" i="17"/>
  <c r="AN184" i="17"/>
  <c r="AO183" i="17"/>
  <c r="AN183" i="17"/>
  <c r="O183" i="17"/>
  <c r="N183" i="17"/>
  <c r="AP183" i="17" s="1"/>
  <c r="AP182" i="17"/>
  <c r="AO182" i="17"/>
  <c r="AN182" i="17"/>
  <c r="AO181" i="17"/>
  <c r="AN181" i="17"/>
  <c r="O181" i="17"/>
  <c r="N181" i="17"/>
  <c r="AP181" i="17" s="1"/>
  <c r="AP180" i="17"/>
  <c r="AO180" i="17"/>
  <c r="AN180" i="17"/>
  <c r="AP179" i="17"/>
  <c r="AO179" i="17"/>
  <c r="AN179" i="17"/>
  <c r="AP178" i="17"/>
  <c r="AO178" i="17"/>
  <c r="AN178" i="17"/>
  <c r="AP177" i="17"/>
  <c r="AO177" i="17"/>
  <c r="AN177" i="17"/>
  <c r="AO176" i="17"/>
  <c r="AN176" i="17"/>
  <c r="O176" i="17"/>
  <c r="N176" i="17"/>
  <c r="AP176" i="17" s="1"/>
  <c r="AP175" i="17"/>
  <c r="AO175" i="17"/>
  <c r="AN175" i="17"/>
  <c r="AP174" i="17"/>
  <c r="AO174" i="17"/>
  <c r="AN174" i="17"/>
  <c r="AO173" i="17"/>
  <c r="AN173" i="17"/>
  <c r="O173" i="17"/>
  <c r="N173" i="17"/>
  <c r="AP173" i="17" s="1"/>
  <c r="AP172" i="17"/>
  <c r="AO172" i="17"/>
  <c r="AN172" i="17"/>
  <c r="AP171" i="17"/>
  <c r="AO171" i="17"/>
  <c r="AN171" i="17"/>
  <c r="AP170" i="17"/>
  <c r="AO170" i="17"/>
  <c r="AN170" i="17"/>
  <c r="AP169" i="17"/>
  <c r="AO169" i="17"/>
  <c r="AN169" i="17"/>
  <c r="AP168" i="17"/>
  <c r="AO168" i="17"/>
  <c r="AN168" i="17"/>
  <c r="AO167" i="17"/>
  <c r="AN167" i="17"/>
  <c r="N167" i="17"/>
  <c r="AP166" i="17"/>
  <c r="AO166" i="17"/>
  <c r="AN166" i="17"/>
  <c r="O166" i="17"/>
  <c r="AO165" i="17"/>
  <c r="AN165" i="17"/>
  <c r="N165" i="17"/>
  <c r="AP164" i="17"/>
  <c r="AO164" i="17"/>
  <c r="AN164" i="17"/>
  <c r="O164" i="17"/>
  <c r="AO163" i="17"/>
  <c r="AN163" i="17"/>
  <c r="N163" i="17"/>
  <c r="AP162" i="17"/>
  <c r="AO162" i="17"/>
  <c r="AN162" i="17"/>
  <c r="O162" i="17"/>
  <c r="AP161" i="17"/>
  <c r="AO161" i="17"/>
  <c r="AN161" i="17"/>
  <c r="O161" i="17"/>
  <c r="AP160" i="17"/>
  <c r="AO160" i="17"/>
  <c r="AN160" i="17"/>
  <c r="O160" i="17"/>
  <c r="AO159" i="17"/>
  <c r="AN159" i="17"/>
  <c r="N159" i="17"/>
  <c r="AP158" i="17"/>
  <c r="AO158" i="17"/>
  <c r="AN158" i="17"/>
  <c r="O158" i="17"/>
  <c r="AP157" i="17"/>
  <c r="AO157" i="17"/>
  <c r="AN157" i="17"/>
  <c r="O157" i="17"/>
  <c r="AP156" i="17"/>
  <c r="AO156" i="17"/>
  <c r="AN156" i="17"/>
  <c r="O156" i="17"/>
  <c r="AP155" i="17"/>
  <c r="AO155" i="17"/>
  <c r="AN155" i="17"/>
  <c r="O155" i="17"/>
  <c r="AO154" i="17"/>
  <c r="AN154" i="17"/>
  <c r="N154" i="17"/>
  <c r="O154" i="17" s="1"/>
  <c r="AP153" i="17"/>
  <c r="AO153" i="17"/>
  <c r="AN153" i="17"/>
  <c r="O153" i="17"/>
  <c r="AP152" i="17"/>
  <c r="AO152" i="17"/>
  <c r="AN152" i="17"/>
  <c r="O152" i="17"/>
  <c r="AP151" i="17"/>
  <c r="AO151" i="17"/>
  <c r="AN151" i="17"/>
  <c r="O151" i="17"/>
  <c r="AP150" i="17"/>
  <c r="AO150" i="17"/>
  <c r="AN150" i="17"/>
  <c r="O150" i="17"/>
  <c r="AO149" i="17"/>
  <c r="AN149" i="17"/>
  <c r="N149" i="17"/>
  <c r="O149" i="17" s="1"/>
  <c r="AP148" i="17"/>
  <c r="AO148" i="17"/>
  <c r="AN148" i="17"/>
  <c r="O148" i="17"/>
  <c r="AO147" i="17"/>
  <c r="AN147" i="17"/>
  <c r="N147" i="17"/>
  <c r="AP147" i="17" s="1"/>
  <c r="AP146" i="17"/>
  <c r="AO146" i="17"/>
  <c r="AN146" i="17"/>
  <c r="O146" i="17"/>
  <c r="AO145" i="17"/>
  <c r="AN145" i="17"/>
  <c r="N145" i="17"/>
  <c r="O145" i="17" s="1"/>
  <c r="AP144" i="17"/>
  <c r="AO144" i="17"/>
  <c r="AN144" i="17"/>
  <c r="O144" i="17"/>
  <c r="AO143" i="17"/>
  <c r="AN143" i="17"/>
  <c r="N143" i="17"/>
  <c r="AP143" i="17" s="1"/>
  <c r="AP142" i="17"/>
  <c r="AO142" i="17"/>
  <c r="AN142" i="17"/>
  <c r="O142" i="17"/>
  <c r="AP141" i="17"/>
  <c r="AO141" i="17"/>
  <c r="AN141" i="17"/>
  <c r="O141" i="17"/>
  <c r="AP140" i="17"/>
  <c r="AO140" i="17"/>
  <c r="AN140" i="17"/>
  <c r="O140" i="17"/>
  <c r="AP139" i="17"/>
  <c r="AO139" i="17"/>
  <c r="AN139" i="17"/>
  <c r="O139" i="17"/>
  <c r="AP138" i="17"/>
  <c r="AO138" i="17"/>
  <c r="AN138" i="17"/>
  <c r="O138" i="17"/>
  <c r="AP137" i="17"/>
  <c r="AO137" i="17"/>
  <c r="AN137" i="17"/>
  <c r="O137" i="17"/>
  <c r="AO136" i="17"/>
  <c r="AN136" i="17"/>
  <c r="N136" i="17"/>
  <c r="AP136" i="17" s="1"/>
  <c r="AP135" i="17"/>
  <c r="AO135" i="17"/>
  <c r="AN135" i="17"/>
  <c r="O135" i="17"/>
  <c r="AP133" i="17"/>
  <c r="AO133" i="17"/>
  <c r="AN133" i="17"/>
  <c r="S133" i="17"/>
  <c r="AP132" i="17"/>
  <c r="AO132" i="17"/>
  <c r="AN132" i="17"/>
  <c r="S132" i="17"/>
  <c r="AP131" i="17"/>
  <c r="AO131" i="17"/>
  <c r="AN131" i="17"/>
  <c r="S131" i="17"/>
  <c r="AP130" i="17"/>
  <c r="AO130" i="17"/>
  <c r="AN130" i="17"/>
  <c r="S130" i="17"/>
  <c r="AP129" i="17"/>
  <c r="AO129" i="17"/>
  <c r="AN129" i="17"/>
  <c r="S129" i="17"/>
  <c r="AP128" i="17"/>
  <c r="AO128" i="17"/>
  <c r="AN128" i="17"/>
  <c r="S128" i="17"/>
  <c r="AP127" i="17"/>
  <c r="AO127" i="17"/>
  <c r="AN127" i="17"/>
  <c r="S127" i="17"/>
  <c r="AP126" i="17"/>
  <c r="AO126" i="17"/>
  <c r="AN126" i="17"/>
  <c r="S126" i="17"/>
  <c r="AP125" i="17"/>
  <c r="AO125" i="17"/>
  <c r="AN125" i="17"/>
  <c r="S125" i="17"/>
  <c r="AP124" i="17"/>
  <c r="AO124" i="17"/>
  <c r="AN124" i="17"/>
  <c r="S124" i="17"/>
  <c r="AP123" i="17"/>
  <c r="AO123" i="17"/>
  <c r="AN123" i="17"/>
  <c r="S123" i="17"/>
  <c r="AP122" i="17"/>
  <c r="AO122" i="17"/>
  <c r="AN122" i="17"/>
  <c r="S122" i="17"/>
  <c r="AP121" i="17"/>
  <c r="AO121" i="17"/>
  <c r="AN121" i="17"/>
  <c r="S121" i="17"/>
  <c r="AP120" i="17"/>
  <c r="AO120" i="17"/>
  <c r="AN120" i="17"/>
  <c r="S120" i="17"/>
  <c r="AP119" i="17"/>
  <c r="AO119" i="17"/>
  <c r="AN119" i="17"/>
  <c r="S119" i="17"/>
  <c r="AP118" i="17"/>
  <c r="AO118" i="17"/>
  <c r="AN118" i="17"/>
  <c r="S118" i="17"/>
  <c r="AP117" i="17"/>
  <c r="AO117" i="17"/>
  <c r="AN117" i="17"/>
  <c r="S117" i="17"/>
  <c r="AP116" i="17"/>
  <c r="AO116" i="17"/>
  <c r="AN116" i="17"/>
  <c r="S116" i="17"/>
  <c r="AP115" i="17"/>
  <c r="AO115" i="17"/>
  <c r="AN115" i="17"/>
  <c r="S115" i="17"/>
  <c r="AP114" i="17"/>
  <c r="AO114" i="17"/>
  <c r="AN114" i="17"/>
  <c r="S114" i="17"/>
  <c r="AP113" i="17"/>
  <c r="AO113" i="17"/>
  <c r="AN113" i="17"/>
  <c r="S113" i="17"/>
  <c r="AP112" i="17"/>
  <c r="AO112" i="17"/>
  <c r="AN112" i="17"/>
  <c r="S112" i="17"/>
  <c r="AP111" i="17"/>
  <c r="AO111" i="17"/>
  <c r="AN111" i="17"/>
  <c r="S111" i="17"/>
  <c r="AP110" i="17"/>
  <c r="AO110" i="17"/>
  <c r="AN110" i="17"/>
  <c r="S110" i="17"/>
  <c r="AP109" i="17"/>
  <c r="AO109" i="17"/>
  <c r="AN109" i="17"/>
  <c r="S109" i="17"/>
  <c r="AP108" i="17"/>
  <c r="AO108" i="17"/>
  <c r="AN108" i="17"/>
  <c r="S108" i="17"/>
  <c r="AP107" i="17"/>
  <c r="AO107" i="17"/>
  <c r="AN107" i="17"/>
  <c r="S107" i="17"/>
  <c r="AP106" i="17"/>
  <c r="AO106" i="17"/>
  <c r="AN106" i="17"/>
  <c r="S106" i="17"/>
  <c r="AP105" i="17"/>
  <c r="AO105" i="17"/>
  <c r="AN105" i="17"/>
  <c r="S105" i="17"/>
  <c r="AP104" i="17"/>
  <c r="AO104" i="17"/>
  <c r="AN104" i="17"/>
  <c r="S104" i="17"/>
  <c r="AP103" i="17"/>
  <c r="AO103" i="17"/>
  <c r="AN103" i="17"/>
  <c r="S103" i="17"/>
  <c r="AP102" i="17"/>
  <c r="AO102" i="17"/>
  <c r="AO134" i="17" s="1"/>
  <c r="AN102" i="17"/>
  <c r="S102" i="17"/>
  <c r="AP100" i="17"/>
  <c r="AO100" i="17"/>
  <c r="T100" i="17"/>
  <c r="AN100" i="17" s="1"/>
  <c r="AP99" i="17"/>
  <c r="AO99" i="17"/>
  <c r="AN99" i="17"/>
  <c r="W99" i="17"/>
  <c r="W100" i="17" s="1"/>
  <c r="AP98" i="17"/>
  <c r="AO98" i="17"/>
  <c r="H98" i="17"/>
  <c r="AN98" i="17" s="1"/>
  <c r="AP97" i="17"/>
  <c r="AO97" i="17"/>
  <c r="AN97" i="17"/>
  <c r="K97" i="17"/>
  <c r="K98" i="17" s="1"/>
  <c r="AP96" i="17"/>
  <c r="AO96" i="17"/>
  <c r="O96" i="17"/>
  <c r="L96" i="17"/>
  <c r="AN96" i="17" s="1"/>
  <c r="AP95" i="17"/>
  <c r="AO95" i="17"/>
  <c r="AN95" i="17"/>
  <c r="AP94" i="17"/>
  <c r="AO94" i="17"/>
  <c r="O94" i="17"/>
  <c r="L94" i="17"/>
  <c r="AP93" i="17"/>
  <c r="AO93" i="17"/>
  <c r="AN93" i="17"/>
  <c r="AN94" i="17" s="1"/>
  <c r="AM93" i="17"/>
  <c r="AM94" i="17" s="1"/>
  <c r="AP92" i="17"/>
  <c r="AO92" i="17"/>
  <c r="K92" i="17"/>
  <c r="H92" i="17"/>
  <c r="AN92" i="17" s="1"/>
  <c r="AP91" i="17"/>
  <c r="AO91" i="17"/>
  <c r="AN91" i="17"/>
  <c r="AP90" i="17"/>
  <c r="Q90" i="17"/>
  <c r="AO90" i="17" s="1"/>
  <c r="P90" i="17"/>
  <c r="AN90" i="17" s="1"/>
  <c r="AP89" i="17"/>
  <c r="AO89" i="17"/>
  <c r="AN89" i="17"/>
  <c r="S89" i="17"/>
  <c r="AP88" i="17"/>
  <c r="AO88" i="17"/>
  <c r="AN88" i="17"/>
  <c r="S88" i="17"/>
  <c r="AP87" i="17"/>
  <c r="AK87" i="17"/>
  <c r="AO87" i="17" s="1"/>
  <c r="AJ87" i="17"/>
  <c r="AN87" i="17" s="1"/>
  <c r="AP86" i="17"/>
  <c r="AO86" i="17"/>
  <c r="AN86" i="17"/>
  <c r="AM86" i="17"/>
  <c r="AP85" i="17"/>
  <c r="AO85" i="17"/>
  <c r="AN85" i="17"/>
  <c r="AM85" i="17"/>
  <c r="AM87" i="17" s="1"/>
  <c r="AP84" i="17"/>
  <c r="AN84" i="17"/>
  <c r="AG84" i="17"/>
  <c r="AO84" i="17" s="1"/>
  <c r="AP83" i="17"/>
  <c r="AO83" i="17"/>
  <c r="AN83" i="17"/>
  <c r="AI83" i="17"/>
  <c r="AI84" i="17" s="1"/>
  <c r="AP82" i="17"/>
  <c r="AO82" i="17"/>
  <c r="AF82" i="17"/>
  <c r="AN82" i="17" s="1"/>
  <c r="AP81" i="17"/>
  <c r="AO81" i="17"/>
  <c r="AN81" i="17"/>
  <c r="AI81" i="17"/>
  <c r="AI82" i="17" s="1"/>
  <c r="AP80" i="17"/>
  <c r="AC80" i="17"/>
  <c r="AO80" i="17" s="1"/>
  <c r="AB80" i="17"/>
  <c r="AN80" i="17" s="1"/>
  <c r="AP79" i="17"/>
  <c r="AO79" i="17"/>
  <c r="AN79" i="17"/>
  <c r="AE79" i="17"/>
  <c r="AP78" i="17"/>
  <c r="AO78" i="17"/>
  <c r="AN78" i="17"/>
  <c r="AE78" i="17"/>
  <c r="AP77" i="17"/>
  <c r="AO77" i="17"/>
  <c r="AN77" i="17"/>
  <c r="AE77" i="17"/>
  <c r="AP76" i="17"/>
  <c r="AO76" i="17"/>
  <c r="AN76" i="17"/>
  <c r="AE76" i="17"/>
  <c r="AE80" i="17" s="1"/>
  <c r="AP75" i="17"/>
  <c r="AC75" i="17"/>
  <c r="AO75" i="17" s="1"/>
  <c r="AB75" i="17"/>
  <c r="AN75" i="17" s="1"/>
  <c r="AP74" i="17"/>
  <c r="AO74" i="17"/>
  <c r="AN74" i="17"/>
  <c r="AE74" i="17"/>
  <c r="AP73" i="17"/>
  <c r="AO73" i="17"/>
  <c r="AN73" i="17"/>
  <c r="AE73" i="17"/>
  <c r="AP72" i="17"/>
  <c r="AO72" i="17"/>
  <c r="AN72" i="17"/>
  <c r="AE72" i="17"/>
  <c r="AP71" i="17"/>
  <c r="AO71" i="17"/>
  <c r="AN71" i="17"/>
  <c r="AE71" i="17"/>
  <c r="AP70" i="17"/>
  <c r="AO70" i="17"/>
  <c r="AN70" i="17"/>
  <c r="AE70" i="17"/>
  <c r="AP69" i="17"/>
  <c r="AO69" i="17"/>
  <c r="AN69" i="17"/>
  <c r="AE69" i="17"/>
  <c r="AE75" i="17" s="1"/>
  <c r="AP68" i="17"/>
  <c r="AO68" i="17"/>
  <c r="L68" i="17"/>
  <c r="AP67" i="17"/>
  <c r="AO67" i="17"/>
  <c r="AN67" i="17"/>
  <c r="O67" i="17"/>
  <c r="AP66" i="17"/>
  <c r="AO66" i="17"/>
  <c r="AN66" i="17"/>
  <c r="O66" i="17"/>
  <c r="AP65" i="17"/>
  <c r="AO65" i="17"/>
  <c r="X65" i="17"/>
  <c r="AN65" i="17" s="1"/>
  <c r="AP64" i="17"/>
  <c r="AO64" i="17"/>
  <c r="AN64" i="17"/>
  <c r="AA64" i="17"/>
  <c r="AP63" i="17"/>
  <c r="AO63" i="17"/>
  <c r="AN63" i="17"/>
  <c r="AA63" i="17"/>
  <c r="AA65" i="17" s="1"/>
  <c r="AP62" i="17"/>
  <c r="AO62" i="17"/>
  <c r="T62" i="17"/>
  <c r="AN62" i="17" s="1"/>
  <c r="AP61" i="17"/>
  <c r="AO61" i="17"/>
  <c r="AN61" i="17"/>
  <c r="W61" i="17"/>
  <c r="AP60" i="17"/>
  <c r="AO60" i="17"/>
  <c r="AN60" i="17"/>
  <c r="W60" i="17"/>
  <c r="W62" i="17" s="1"/>
  <c r="AP59" i="17"/>
  <c r="AO59" i="17"/>
  <c r="T59" i="17"/>
  <c r="AN59" i="17" s="1"/>
  <c r="AP58" i="17"/>
  <c r="AO58" i="17"/>
  <c r="AN58" i="17"/>
  <c r="W58" i="17"/>
  <c r="W59" i="17" s="1"/>
  <c r="AP57" i="17"/>
  <c r="AO57" i="17"/>
  <c r="K57" i="17"/>
  <c r="H57" i="17"/>
  <c r="AN57" i="17" s="1"/>
  <c r="AP56" i="17"/>
  <c r="AO56" i="17"/>
  <c r="AN56" i="17"/>
  <c r="AP55" i="17"/>
  <c r="AO55" i="17"/>
  <c r="H55" i="17"/>
  <c r="AN55" i="17" s="1"/>
  <c r="AP54" i="17"/>
  <c r="AO54" i="17"/>
  <c r="AN54" i="17"/>
  <c r="K54" i="17"/>
  <c r="K55" i="17" s="1"/>
  <c r="AP53" i="17"/>
  <c r="AO53" i="17"/>
  <c r="H53" i="17"/>
  <c r="AN53" i="17" s="1"/>
  <c r="AP52" i="17"/>
  <c r="AO52" i="17"/>
  <c r="AN52" i="17"/>
  <c r="K52" i="17"/>
  <c r="K53" i="17" s="1"/>
  <c r="AP51" i="17"/>
  <c r="AO51" i="17"/>
  <c r="P51" i="17"/>
  <c r="AN51" i="17" s="1"/>
  <c r="AP50" i="17"/>
  <c r="AO50" i="17"/>
  <c r="AN50" i="17"/>
  <c r="S50" i="17"/>
  <c r="S51" i="17" s="1"/>
  <c r="AP49" i="17"/>
  <c r="AO49" i="17"/>
  <c r="AN49" i="17"/>
  <c r="AP48" i="17"/>
  <c r="AO48" i="17"/>
  <c r="AN48" i="17"/>
  <c r="AP47" i="17"/>
  <c r="AO47" i="17"/>
  <c r="AN47" i="17"/>
  <c r="S47" i="17"/>
  <c r="AP46" i="17"/>
  <c r="AO46" i="17"/>
  <c r="AN46" i="17"/>
  <c r="S46" i="17"/>
  <c r="AP45" i="17"/>
  <c r="AO45" i="17"/>
  <c r="S45" i="17"/>
  <c r="P45" i="17"/>
  <c r="AN45" i="17" s="1"/>
  <c r="AP44" i="17"/>
  <c r="AO44" i="17"/>
  <c r="AN44" i="17"/>
  <c r="AP43" i="17"/>
  <c r="AO43" i="17"/>
  <c r="AN43" i="17"/>
  <c r="AP42" i="17"/>
  <c r="AO42" i="17"/>
  <c r="AN42" i="17"/>
  <c r="AP41" i="17"/>
  <c r="AO41" i="17"/>
  <c r="P41" i="17"/>
  <c r="AN41" i="17" s="1"/>
  <c r="AP40" i="17"/>
  <c r="AO40" i="17"/>
  <c r="AN40" i="17"/>
  <c r="S40" i="17"/>
  <c r="S41" i="17" s="1"/>
  <c r="AP39" i="17"/>
  <c r="AO39" i="17"/>
  <c r="P39" i="17"/>
  <c r="AN39" i="17" s="1"/>
  <c r="AP38" i="17"/>
  <c r="AO38" i="17"/>
  <c r="AN38" i="17"/>
  <c r="S38" i="17"/>
  <c r="S39" i="17" s="1"/>
  <c r="AP37" i="17"/>
  <c r="AN37" i="17"/>
  <c r="I37" i="17"/>
  <c r="AO37" i="17" s="1"/>
  <c r="AP36" i="17"/>
  <c r="AO36" i="17"/>
  <c r="AN36" i="17"/>
  <c r="K36" i="17"/>
  <c r="AP35" i="17"/>
  <c r="AO35" i="17"/>
  <c r="AN35" i="17"/>
  <c r="K35" i="17"/>
  <c r="AP34" i="17"/>
  <c r="AO34" i="17"/>
  <c r="AN34" i="17"/>
  <c r="K34" i="17"/>
  <c r="AP33" i="17"/>
  <c r="AO33" i="17"/>
  <c r="AN33" i="17"/>
  <c r="K33" i="17"/>
  <c r="AW32" i="17"/>
  <c r="AP32" i="17"/>
  <c r="AO32" i="17"/>
  <c r="W32" i="17"/>
  <c r="T32" i="17"/>
  <c r="AN32" i="17" s="1"/>
  <c r="AP31" i="17"/>
  <c r="AO31" i="17"/>
  <c r="AN31" i="17"/>
  <c r="AP30" i="17"/>
  <c r="AO30" i="17"/>
  <c r="AN30" i="17"/>
  <c r="AP29" i="17"/>
  <c r="AO29" i="17"/>
  <c r="AN29" i="17"/>
  <c r="AP28" i="17"/>
  <c r="AO28" i="17"/>
  <c r="AN28" i="17"/>
  <c r="AP27" i="17"/>
  <c r="AO27" i="17"/>
  <c r="AN27" i="17"/>
  <c r="AP26" i="17"/>
  <c r="AO26" i="17"/>
  <c r="AN26" i="17"/>
  <c r="AP25" i="17"/>
  <c r="AO25" i="17"/>
  <c r="P25" i="17"/>
  <c r="S25" i="17" s="1"/>
  <c r="AP24" i="17"/>
  <c r="AO24" i="17"/>
  <c r="AN24" i="17"/>
  <c r="AP23" i="17"/>
  <c r="AO23" i="17"/>
  <c r="P23" i="17"/>
  <c r="S23" i="17" s="1"/>
  <c r="AP22" i="17"/>
  <c r="AO22" i="17"/>
  <c r="AN22" i="17"/>
  <c r="AP21" i="17"/>
  <c r="AO21" i="17"/>
  <c r="AN21" i="17"/>
  <c r="AP20" i="17"/>
  <c r="AO20" i="17"/>
  <c r="P20" i="17"/>
  <c r="S20" i="17" s="1"/>
  <c r="AP19" i="17"/>
  <c r="AO19" i="17"/>
  <c r="AN19" i="17"/>
  <c r="AP18" i="17"/>
  <c r="AO18" i="17"/>
  <c r="AN18" i="17"/>
  <c r="AP17" i="17"/>
  <c r="AO17" i="17"/>
  <c r="AN17" i="17"/>
  <c r="AP16" i="17"/>
  <c r="AO16" i="17"/>
  <c r="AN16" i="17"/>
  <c r="AP15" i="17"/>
  <c r="AO15" i="17"/>
  <c r="AN15" i="17"/>
  <c r="AP14" i="17"/>
  <c r="AO14" i="17"/>
  <c r="AN14" i="17"/>
  <c r="AP13" i="17"/>
  <c r="AO13" i="17"/>
  <c r="AN13" i="17"/>
  <c r="AP12" i="17"/>
  <c r="AO12" i="17"/>
  <c r="AN12" i="17"/>
  <c r="AQ188" i="17" l="1"/>
  <c r="AQ170" i="17"/>
  <c r="AS170" i="17" s="1"/>
  <c r="O136" i="17"/>
  <c r="AQ172" i="17"/>
  <c r="AS172" i="17" s="1"/>
  <c r="AQ180" i="17"/>
  <c r="AS180" i="17" s="1"/>
  <c r="AQ73" i="17"/>
  <c r="AS73" i="17" s="1"/>
  <c r="AQ157" i="17"/>
  <c r="AR157" i="17" s="1"/>
  <c r="AQ162" i="17"/>
  <c r="AS162" i="17" s="1"/>
  <c r="AQ168" i="17"/>
  <c r="AR168" i="17" s="1"/>
  <c r="O143" i="17"/>
  <c r="AP145" i="17"/>
  <c r="O147" i="17"/>
  <c r="AQ77" i="17"/>
  <c r="AS77" i="17" s="1"/>
  <c r="AQ79" i="17"/>
  <c r="AR79" i="17" s="1"/>
  <c r="AQ80" i="17"/>
  <c r="AQ86" i="17"/>
  <c r="AS86" i="17" s="1"/>
  <c r="AQ94" i="17"/>
  <c r="AQ136" i="17"/>
  <c r="AQ137" i="17"/>
  <c r="AS137" i="17" s="1"/>
  <c r="AQ139" i="17"/>
  <c r="AS139" i="17" s="1"/>
  <c r="AQ145" i="17"/>
  <c r="AQ148" i="17"/>
  <c r="AS148" i="17" s="1"/>
  <c r="AS149" i="17" s="1"/>
  <c r="AQ104" i="17"/>
  <c r="AS104" i="17" s="1"/>
  <c r="AR104" i="17" s="1"/>
  <c r="AQ131" i="17"/>
  <c r="AS131" i="17" s="1"/>
  <c r="AP149" i="17"/>
  <c r="AQ149" i="17" s="1"/>
  <c r="AQ153" i="17"/>
  <c r="AS153" i="17" s="1"/>
  <c r="AQ155" i="17"/>
  <c r="AR155" i="17" s="1"/>
  <c r="AQ164" i="17"/>
  <c r="AR164" i="17" s="1"/>
  <c r="AR165" i="17" s="1"/>
  <c r="AQ38" i="17"/>
  <c r="AS38" i="17" s="1"/>
  <c r="AS39" i="17" s="1"/>
  <c r="AQ40" i="17"/>
  <c r="AR40" i="17" s="1"/>
  <c r="AR41" i="17" s="1"/>
  <c r="AQ41" i="17"/>
  <c r="AQ55" i="17"/>
  <c r="AQ13" i="17"/>
  <c r="AS13" i="17" s="1"/>
  <c r="AN20" i="17"/>
  <c r="AQ20" i="17" s="1"/>
  <c r="AQ22" i="17"/>
  <c r="AS22" i="17" s="1"/>
  <c r="AQ24" i="17"/>
  <c r="AS24" i="17" s="1"/>
  <c r="AS25" i="17" s="1"/>
  <c r="AN25" i="17"/>
  <c r="AQ25" i="17" s="1"/>
  <c r="AQ36" i="17"/>
  <c r="AS36" i="17" s="1"/>
  <c r="AQ37" i="17"/>
  <c r="AQ48" i="17"/>
  <c r="AS48" i="17" s="1"/>
  <c r="AQ50" i="17"/>
  <c r="AS50" i="17" s="1"/>
  <c r="AQ52" i="17"/>
  <c r="AS52" i="17" s="1"/>
  <c r="AS53" i="17" s="1"/>
  <c r="AQ53" i="17"/>
  <c r="AQ57" i="17"/>
  <c r="AQ59" i="17"/>
  <c r="AQ60" i="17"/>
  <c r="AS60" i="17" s="1"/>
  <c r="AQ62" i="17"/>
  <c r="AQ66" i="17"/>
  <c r="AS66" i="17" s="1"/>
  <c r="AQ81" i="17"/>
  <c r="AR81" i="17" s="1"/>
  <c r="AR82" i="17" s="1"/>
  <c r="AQ88" i="17"/>
  <c r="AS88" i="17" s="1"/>
  <c r="AQ169" i="17"/>
  <c r="AS169" i="17" s="1"/>
  <c r="AQ171" i="17"/>
  <c r="AR171" i="17" s="1"/>
  <c r="AQ179" i="17"/>
  <c r="AQ189" i="17"/>
  <c r="AQ193" i="17"/>
  <c r="AR193" i="17" s="1"/>
  <c r="AR194" i="17" s="1"/>
  <c r="AP165" i="17"/>
  <c r="AQ165" i="17" s="1"/>
  <c r="O165" i="17"/>
  <c r="K37" i="17"/>
  <c r="O68" i="17"/>
  <c r="AN68" i="17"/>
  <c r="AQ68" i="17" s="1"/>
  <c r="AR172" i="17"/>
  <c r="AQ12" i="17"/>
  <c r="AQ26" i="17"/>
  <c r="AS26" i="17" s="1"/>
  <c r="AQ28" i="17"/>
  <c r="AS28" i="17" s="1"/>
  <c r="AQ30" i="17"/>
  <c r="AS30" i="17" s="1"/>
  <c r="AQ32" i="17"/>
  <c r="AQ33" i="17"/>
  <c r="AS33" i="17" s="1"/>
  <c r="AQ35" i="17"/>
  <c r="AS35" i="17" s="1"/>
  <c r="AQ45" i="17"/>
  <c r="AQ51" i="17"/>
  <c r="AQ65" i="17"/>
  <c r="AQ82" i="17"/>
  <c r="AP167" i="17"/>
  <c r="AQ167" i="17" s="1"/>
  <c r="AS167" i="17" s="1"/>
  <c r="O167" i="17"/>
  <c r="AS188" i="17"/>
  <c r="AS189" i="17" s="1"/>
  <c r="AR188" i="17"/>
  <c r="AR189" i="17" s="1"/>
  <c r="AQ64" i="17"/>
  <c r="AS64" i="17" s="1"/>
  <c r="AQ70" i="17"/>
  <c r="AS70" i="17" s="1"/>
  <c r="AQ76" i="17"/>
  <c r="AS76" i="17" s="1"/>
  <c r="AQ89" i="17"/>
  <c r="AS89" i="17" s="1"/>
  <c r="AQ91" i="17"/>
  <c r="AS91" i="17" s="1"/>
  <c r="AS92" i="17" s="1"/>
  <c r="AQ93" i="17"/>
  <c r="AS93" i="17" s="1"/>
  <c r="AS94" i="17" s="1"/>
  <c r="AQ96" i="17"/>
  <c r="AQ97" i="17"/>
  <c r="AS97" i="17" s="1"/>
  <c r="AS98" i="17" s="1"/>
  <c r="AQ98" i="17"/>
  <c r="AQ99" i="17"/>
  <c r="AS99" i="17" s="1"/>
  <c r="AS100" i="17" s="1"/>
  <c r="AQ107" i="17"/>
  <c r="AS107" i="17" s="1"/>
  <c r="AQ108" i="17"/>
  <c r="AS108" i="17" s="1"/>
  <c r="AQ111" i="17"/>
  <c r="AS111" i="17" s="1"/>
  <c r="AQ115" i="17"/>
  <c r="AS115" i="17" s="1"/>
  <c r="AQ117" i="17"/>
  <c r="AR117" i="17" s="1"/>
  <c r="AQ118" i="17"/>
  <c r="AR118" i="17" s="1"/>
  <c r="AQ119" i="17"/>
  <c r="AS119" i="17" s="1"/>
  <c r="AQ121" i="17"/>
  <c r="AS121" i="17" s="1"/>
  <c r="AQ123" i="17"/>
  <c r="AS123" i="17" s="1"/>
  <c r="AQ127" i="17"/>
  <c r="AS127" i="17" s="1"/>
  <c r="AQ128" i="17"/>
  <c r="AS128" i="17" s="1"/>
  <c r="AQ130" i="17"/>
  <c r="AR130" i="17" s="1"/>
  <c r="AQ142" i="17"/>
  <c r="AS142" i="17" s="1"/>
  <c r="AQ143" i="17"/>
  <c r="AQ150" i="17"/>
  <c r="AS150" i="17" s="1"/>
  <c r="AQ156" i="17"/>
  <c r="AS156" i="17" s="1"/>
  <c r="AQ158" i="17"/>
  <c r="AQ160" i="17"/>
  <c r="AQ161" i="17"/>
  <c r="AR161" i="17" s="1"/>
  <c r="AQ166" i="17"/>
  <c r="AS166" i="17" s="1"/>
  <c r="AQ174" i="17"/>
  <c r="AQ175" i="17"/>
  <c r="AQ177" i="17"/>
  <c r="AQ178" i="17"/>
  <c r="AQ182" i="17"/>
  <c r="AQ184" i="17"/>
  <c r="AQ185" i="17"/>
  <c r="AQ186" i="17"/>
  <c r="AQ187" i="17"/>
  <c r="AQ190" i="17"/>
  <c r="AQ191" i="17"/>
  <c r="AQ14" i="17"/>
  <c r="AQ15" i="17"/>
  <c r="AQ16" i="17"/>
  <c r="AQ17" i="17"/>
  <c r="AQ18" i="17"/>
  <c r="AQ19" i="17"/>
  <c r="AQ21" i="17"/>
  <c r="AS21" i="17" s="1"/>
  <c r="AQ27" i="17"/>
  <c r="AS27" i="17" s="1"/>
  <c r="AQ29" i="17"/>
  <c r="AS29" i="17" s="1"/>
  <c r="AQ31" i="17"/>
  <c r="AS31" i="17" s="1"/>
  <c r="AQ34" i="17"/>
  <c r="AR34" i="17" s="1"/>
  <c r="AQ39" i="17"/>
  <c r="AQ42" i="17"/>
  <c r="AS42" i="17" s="1"/>
  <c r="AQ44" i="17"/>
  <c r="AS44" i="17" s="1"/>
  <c r="AQ54" i="17"/>
  <c r="AQ56" i="17"/>
  <c r="AS56" i="17" s="1"/>
  <c r="AS57" i="17" s="1"/>
  <c r="AQ61" i="17"/>
  <c r="AQ63" i="17"/>
  <c r="AS63" i="17" s="1"/>
  <c r="AQ67" i="17"/>
  <c r="AQ69" i="17"/>
  <c r="AS69" i="17" s="1"/>
  <c r="AQ72" i="17"/>
  <c r="AS72" i="17" s="1"/>
  <c r="AQ74" i="17"/>
  <c r="AQ75" i="17"/>
  <c r="AQ78" i="17"/>
  <c r="AS78" i="17" s="1"/>
  <c r="AQ83" i="17"/>
  <c r="AS83" i="17" s="1"/>
  <c r="AS84" i="17" s="1"/>
  <c r="AQ85" i="17"/>
  <c r="AS85" i="17" s="1"/>
  <c r="AQ102" i="17"/>
  <c r="AS102" i="17" s="1"/>
  <c r="AQ109" i="17"/>
  <c r="AS109" i="17" s="1"/>
  <c r="AQ113" i="17"/>
  <c r="AS113" i="17" s="1"/>
  <c r="AR113" i="17" s="1"/>
  <c r="AQ114" i="17"/>
  <c r="AS114" i="17" s="1"/>
  <c r="AR114" i="17" s="1"/>
  <c r="AQ120" i="17"/>
  <c r="AR120" i="17" s="1"/>
  <c r="AQ122" i="17"/>
  <c r="AS122" i="17" s="1"/>
  <c r="AQ140" i="17"/>
  <c r="AS140" i="17" s="1"/>
  <c r="AQ43" i="17"/>
  <c r="AS43" i="17" s="1"/>
  <c r="AQ46" i="17"/>
  <c r="AQ47" i="17"/>
  <c r="AQ49" i="17"/>
  <c r="AQ58" i="17"/>
  <c r="AS58" i="17" s="1"/>
  <c r="AS59" i="17" s="1"/>
  <c r="AQ71" i="17"/>
  <c r="AS71" i="17" s="1"/>
  <c r="AQ87" i="17"/>
  <c r="AQ92" i="17"/>
  <c r="AQ95" i="17"/>
  <c r="AS95" i="17" s="1"/>
  <c r="AS96" i="17" s="1"/>
  <c r="AQ100" i="17"/>
  <c r="AQ103" i="17"/>
  <c r="AS103" i="17" s="1"/>
  <c r="AR103" i="17" s="1"/>
  <c r="AQ105" i="17"/>
  <c r="AS105" i="17" s="1"/>
  <c r="AR105" i="17" s="1"/>
  <c r="AQ106" i="17"/>
  <c r="AS106" i="17" s="1"/>
  <c r="AR106" i="17" s="1"/>
  <c r="AQ110" i="17"/>
  <c r="AQ112" i="17"/>
  <c r="AS112" i="17" s="1"/>
  <c r="AQ116" i="17"/>
  <c r="AR116" i="17" s="1"/>
  <c r="AQ124" i="17"/>
  <c r="AR124" i="17" s="1"/>
  <c r="AQ125" i="17"/>
  <c r="AR125" i="17" s="1"/>
  <c r="AQ126" i="17"/>
  <c r="AQ129" i="17"/>
  <c r="AR129" i="17" s="1"/>
  <c r="AQ132" i="17"/>
  <c r="AQ133" i="17"/>
  <c r="AR133" i="17" s="1"/>
  <c r="AQ135" i="17"/>
  <c r="AS135" i="17" s="1"/>
  <c r="AS136" i="17" s="1"/>
  <c r="AQ138" i="17"/>
  <c r="AR138" i="17" s="1"/>
  <c r="AQ141" i="17"/>
  <c r="AS141" i="17" s="1"/>
  <c r="AQ144" i="17"/>
  <c r="AQ146" i="17"/>
  <c r="AR146" i="17" s="1"/>
  <c r="AR147" i="17" s="1"/>
  <c r="AQ147" i="17"/>
  <c r="AQ151" i="17"/>
  <c r="AQ152" i="17"/>
  <c r="AR152" i="17" s="1"/>
  <c r="X22" i="18"/>
  <c r="Y23" i="18"/>
  <c r="Y24" i="18"/>
  <c r="X13" i="18"/>
  <c r="Y13" i="18"/>
  <c r="Y14" i="18" s="1"/>
  <c r="W14" i="18"/>
  <c r="X12" i="18"/>
  <c r="X14" i="18" s="1"/>
  <c r="X25" i="18"/>
  <c r="X26" i="18" s="1"/>
  <c r="W26" i="18"/>
  <c r="Y25" i="18"/>
  <c r="Y26" i="18" s="1"/>
  <c r="X19" i="18"/>
  <c r="X21" i="18" s="1"/>
  <c r="W21" i="18"/>
  <c r="Y19" i="18"/>
  <c r="Y21" i="18" s="1"/>
  <c r="X24" i="18"/>
  <c r="Y16" i="18"/>
  <c r="X16" i="18"/>
  <c r="AR73" i="17"/>
  <c r="AR77" i="17"/>
  <c r="AN23" i="17"/>
  <c r="AQ23" i="17" s="1"/>
  <c r="AQ84" i="17"/>
  <c r="S90" i="17"/>
  <c r="AQ90" i="17"/>
  <c r="AP134" i="17"/>
  <c r="AN134" i="17"/>
  <c r="AR162" i="17"/>
  <c r="AR137" i="17"/>
  <c r="AP154" i="17"/>
  <c r="AQ154" i="17" s="1"/>
  <c r="AP159" i="17"/>
  <c r="AQ159" i="17" s="1"/>
  <c r="O159" i="17"/>
  <c r="O163" i="17"/>
  <c r="AP163" i="17"/>
  <c r="AQ163" i="17" s="1"/>
  <c r="AQ176" i="17"/>
  <c r="AQ181" i="17"/>
  <c r="AQ183" i="17"/>
  <c r="AQ192" i="17"/>
  <c r="AQ194" i="17"/>
  <c r="AR170" i="17" l="1"/>
  <c r="AR131" i="17"/>
  <c r="AS155" i="17"/>
  <c r="AS40" i="17"/>
  <c r="AS41" i="17" s="1"/>
  <c r="AR48" i="17"/>
  <c r="AS133" i="17"/>
  <c r="AR142" i="17"/>
  <c r="AR127" i="17"/>
  <c r="AR122" i="17"/>
  <c r="AS193" i="17"/>
  <c r="AS194" i="17" s="1"/>
  <c r="AR135" i="17"/>
  <c r="AR136" i="17" s="1"/>
  <c r="AR78" i="17"/>
  <c r="AS146" i="17"/>
  <c r="AS147" i="17" s="1"/>
  <c r="AS129" i="17"/>
  <c r="AR27" i="17"/>
  <c r="AS157" i="17"/>
  <c r="AS130" i="17"/>
  <c r="AR99" i="17"/>
  <c r="AR100" i="17" s="1"/>
  <c r="AS168" i="17"/>
  <c r="AR153" i="17"/>
  <c r="AR31" i="17"/>
  <c r="AS116" i="17"/>
  <c r="AR66" i="17"/>
  <c r="AR36" i="17"/>
  <c r="AR102" i="17"/>
  <c r="AR44" i="17"/>
  <c r="AR107" i="17"/>
  <c r="AR88" i="17"/>
  <c r="AR86" i="17"/>
  <c r="AR24" i="17"/>
  <c r="AR25" i="17" s="1"/>
  <c r="AR180" i="17"/>
  <c r="AR181" i="17" s="1"/>
  <c r="AR115" i="17"/>
  <c r="AR112" i="17"/>
  <c r="AR71" i="17"/>
  <c r="AR60" i="17"/>
  <c r="AR52" i="17"/>
  <c r="AR53" i="17" s="1"/>
  <c r="AS171" i="17"/>
  <c r="AR156" i="17"/>
  <c r="AR95" i="17"/>
  <c r="AR96" i="17" s="1"/>
  <c r="AR89" i="17"/>
  <c r="AR42" i="17"/>
  <c r="AS164" i="17"/>
  <c r="AS165" i="17" s="1"/>
  <c r="AS117" i="17"/>
  <c r="AR108" i="17"/>
  <c r="AR33" i="17"/>
  <c r="AR30" i="17"/>
  <c r="AS79" i="17"/>
  <c r="AS80" i="17" s="1"/>
  <c r="AR69" i="17"/>
  <c r="AR148" i="17"/>
  <c r="AR149" i="17" s="1"/>
  <c r="AR119" i="17"/>
  <c r="AR123" i="17"/>
  <c r="AR70" i="17"/>
  <c r="AS23" i="17"/>
  <c r="AS179" i="17"/>
  <c r="AS181" i="17" s="1"/>
  <c r="AR169" i="17"/>
  <c r="AR173" i="17" s="1"/>
  <c r="AR12" i="17"/>
  <c r="AS12" i="17"/>
  <c r="AS152" i="17"/>
  <c r="AS138" i="17"/>
  <c r="AS143" i="17" s="1"/>
  <c r="AS118" i="17"/>
  <c r="AR83" i="17"/>
  <c r="AR84" i="17" s="1"/>
  <c r="AR50" i="17"/>
  <c r="AR21" i="17"/>
  <c r="AS120" i="17"/>
  <c r="AS81" i="17"/>
  <c r="AS82" i="17" s="1"/>
  <c r="AR43" i="17"/>
  <c r="AR93" i="17"/>
  <c r="AR94" i="17" s="1"/>
  <c r="AR63" i="17"/>
  <c r="AS34" i="17"/>
  <c r="AS37" i="17" s="1"/>
  <c r="AR139" i="17"/>
  <c r="AR128" i="17"/>
  <c r="AS87" i="17"/>
  <c r="AR35" i="17"/>
  <c r="AQ173" i="17"/>
  <c r="AR141" i="17"/>
  <c r="AS161" i="17"/>
  <c r="AS124" i="17"/>
  <c r="AR91" i="17"/>
  <c r="AR92" i="17" s="1"/>
  <c r="AR56" i="17"/>
  <c r="AR57" i="17" s="1"/>
  <c r="AR38" i="17"/>
  <c r="AR39" i="17" s="1"/>
  <c r="AR29" i="17"/>
  <c r="AR26" i="17"/>
  <c r="AR22" i="17"/>
  <c r="AR150" i="17"/>
  <c r="AR140" i="17"/>
  <c r="AS125" i="17"/>
  <c r="AR121" i="17"/>
  <c r="AR58" i="17"/>
  <c r="AR59" i="17" s="1"/>
  <c r="AR109" i="17"/>
  <c r="AR97" i="17"/>
  <c r="AR98" i="17" s="1"/>
  <c r="AR85" i="17"/>
  <c r="AR13" i="17"/>
  <c r="AR64" i="17"/>
  <c r="AS32" i="17"/>
  <c r="AS90" i="17"/>
  <c r="AR111" i="17"/>
  <c r="AR72" i="17"/>
  <c r="AR28" i="17"/>
  <c r="AS65" i="17"/>
  <c r="AR76" i="17"/>
  <c r="AS190" i="17"/>
  <c r="AR190" i="17"/>
  <c r="AS186" i="17"/>
  <c r="AR186" i="17"/>
  <c r="AS184" i="17"/>
  <c r="AR184" i="17"/>
  <c r="AS175" i="17"/>
  <c r="AR175" i="17"/>
  <c r="AS158" i="17"/>
  <c r="AR158" i="17"/>
  <c r="AS191" i="17"/>
  <c r="AR191" i="17"/>
  <c r="AS185" i="17"/>
  <c r="AR185" i="17"/>
  <c r="AS182" i="17"/>
  <c r="AS183" i="17" s="1"/>
  <c r="AR182" i="17"/>
  <c r="AR183" i="17" s="1"/>
  <c r="AS177" i="17"/>
  <c r="AS178" i="17" s="1"/>
  <c r="AR177" i="17"/>
  <c r="AR178" i="17" s="1"/>
  <c r="AS174" i="17"/>
  <c r="AR174" i="17"/>
  <c r="AS160" i="17"/>
  <c r="AR160" i="17"/>
  <c r="AR163" i="17" s="1"/>
  <c r="AS151" i="17"/>
  <c r="AR151" i="17"/>
  <c r="AS144" i="17"/>
  <c r="AS145" i="17" s="1"/>
  <c r="AR144" i="17"/>
  <c r="AR145" i="17" s="1"/>
  <c r="AS126" i="17"/>
  <c r="AR126" i="17"/>
  <c r="AS110" i="17"/>
  <c r="AR110" i="17"/>
  <c r="AS46" i="17"/>
  <c r="AR46" i="17"/>
  <c r="AS74" i="17"/>
  <c r="AS75" i="17" s="1"/>
  <c r="AR74" i="17"/>
  <c r="AS67" i="17"/>
  <c r="AS68" i="17" s="1"/>
  <c r="AR67" i="17"/>
  <c r="AS18" i="17"/>
  <c r="AR18" i="17"/>
  <c r="AS16" i="17"/>
  <c r="AR16" i="17"/>
  <c r="AS14" i="17"/>
  <c r="AR14" i="17"/>
  <c r="AS132" i="17"/>
  <c r="AR132" i="17"/>
  <c r="AS61" i="17"/>
  <c r="AS62" i="17" s="1"/>
  <c r="AR61" i="17"/>
  <c r="AS54" i="17"/>
  <c r="AS55" i="17" s="1"/>
  <c r="AR54" i="17"/>
  <c r="AR55" i="17" s="1"/>
  <c r="AS19" i="17"/>
  <c r="AR19" i="17"/>
  <c r="AS17" i="17"/>
  <c r="AR17" i="17"/>
  <c r="AS15" i="17"/>
  <c r="AR15" i="17"/>
  <c r="AQ134" i="17"/>
  <c r="AS45" i="17"/>
  <c r="AS173" i="17" l="1"/>
  <c r="AR159" i="17"/>
  <c r="AR23" i="17"/>
  <c r="AS159" i="17"/>
  <c r="AR80" i="17"/>
  <c r="AR65" i="17"/>
  <c r="AR87" i="17"/>
  <c r="AR90" i="17"/>
  <c r="AR62" i="17"/>
  <c r="AR68" i="17"/>
  <c r="AS163" i="17"/>
  <c r="AS176" i="17"/>
  <c r="AS154" i="17"/>
  <c r="AR75" i="17"/>
  <c r="AR143" i="17"/>
  <c r="AR37" i="17"/>
  <c r="AR45" i="17"/>
  <c r="AR154" i="17"/>
  <c r="AR32" i="17"/>
  <c r="AR187" i="17"/>
  <c r="AR192" i="17"/>
  <c r="AR20" i="17"/>
  <c r="AR176" i="17"/>
  <c r="AS187" i="17"/>
  <c r="AS192" i="17"/>
  <c r="AS20" i="17"/>
  <c r="AS134" i="17"/>
  <c r="AR134" i="17"/>
  <c r="AS195" i="17" l="1"/>
</calcChain>
</file>

<file path=xl/sharedStrings.xml><?xml version="1.0" encoding="utf-8"?>
<sst xmlns="http://schemas.openxmlformats.org/spreadsheetml/2006/main" count="1501" uniqueCount="403">
  <si>
    <t>№ по ред</t>
  </si>
  <si>
    <t>мярка</t>
  </si>
  <si>
    <t>партида</t>
  </si>
  <si>
    <t xml:space="preserve">година </t>
  </si>
  <si>
    <t>завод</t>
  </si>
  <si>
    <t>ВСИЧКО</t>
  </si>
  <si>
    <t>Метал на гилзата</t>
  </si>
  <si>
    <t>Вид на взривателя</t>
  </si>
  <si>
    <t>От всичкото</t>
  </si>
  <si>
    <t>За единична</t>
  </si>
  <si>
    <t>Нето тегло на 1 БП (кг.)</t>
  </si>
  <si>
    <t>Забележка</t>
  </si>
  <si>
    <t>количество</t>
  </si>
  <si>
    <t>опаковка (сандък)</t>
  </si>
  <si>
    <t>Приведени в СВ</t>
  </si>
  <si>
    <t>Нехерметични</t>
  </si>
  <si>
    <t>бруто тегло (кг.)</t>
  </si>
  <si>
    <t>количество БП</t>
  </si>
  <si>
    <t>по категории и всичко</t>
  </si>
  <si>
    <t>Бруто</t>
  </si>
  <si>
    <t>Нето</t>
  </si>
  <si>
    <t>тегло</t>
  </si>
  <si>
    <t>к-я 1</t>
  </si>
  <si>
    <t>к-я 2</t>
  </si>
  <si>
    <t>к-я 3</t>
  </si>
  <si>
    <t>Всичко</t>
  </si>
  <si>
    <t>(тона)</t>
  </si>
  <si>
    <t>1</t>
  </si>
  <si>
    <t>бр.</t>
  </si>
  <si>
    <t>месинг</t>
  </si>
  <si>
    <t>2</t>
  </si>
  <si>
    <t>стомана</t>
  </si>
  <si>
    <t>00</t>
  </si>
  <si>
    <t>Всичко:</t>
  </si>
  <si>
    <t>биметал</t>
  </si>
  <si>
    <t>10</t>
  </si>
  <si>
    <t>14</t>
  </si>
  <si>
    <t>86</t>
  </si>
  <si>
    <t>Раздел І - ЗА ТЪРГОВСКА РЕАЛИЗАЦИЯ</t>
  </si>
  <si>
    <t>22720-СМЯДОВО</t>
  </si>
  <si>
    <t>22700-КОСТЕНЕЦ</t>
  </si>
  <si>
    <t>24850-ЗМЕЙОВО</t>
  </si>
  <si>
    <t>ВСИЧКО:</t>
  </si>
  <si>
    <t>17</t>
  </si>
  <si>
    <t>49</t>
  </si>
  <si>
    <t>46</t>
  </si>
  <si>
    <t>22</t>
  </si>
  <si>
    <t>11</t>
  </si>
  <si>
    <t>16</t>
  </si>
  <si>
    <t>От всичкото количество</t>
  </si>
  <si>
    <t>За единична опаковка (сандък)</t>
  </si>
  <si>
    <t xml:space="preserve"> Всичко :</t>
  </si>
  <si>
    <t xml:space="preserve">ОБЩО (т.) </t>
  </si>
  <si>
    <t>Б. Боеприпаси</t>
  </si>
  <si>
    <t>СУХОПЪТНИ ВОЙСКИ</t>
  </si>
  <si>
    <t>година</t>
  </si>
  <si>
    <t>28610-София</t>
  </si>
  <si>
    <t>22160-Плевен</t>
  </si>
  <si>
    <t>всичко</t>
  </si>
  <si>
    <t>метал на гилзата</t>
  </si>
  <si>
    <t>вид на взривателя</t>
  </si>
  <si>
    <t>от всичкото количество</t>
  </si>
  <si>
    <t>за ед. опаковка</t>
  </si>
  <si>
    <t>количества по кат.</t>
  </si>
  <si>
    <t>кат.1</t>
  </si>
  <si>
    <t>кат.2</t>
  </si>
  <si>
    <t>кат.3</t>
  </si>
  <si>
    <t>бруто тегло /т/</t>
  </si>
  <si>
    <t>нето тегло /т/</t>
  </si>
  <si>
    <t>приведено в СВ</t>
  </si>
  <si>
    <t>Нехерметично</t>
  </si>
  <si>
    <t>бруто тегло /кг./</t>
  </si>
  <si>
    <t>Класически боеприпаси по чл. 86, ал. 2, т. 1, буква "а"</t>
  </si>
  <si>
    <t>4</t>
  </si>
  <si>
    <t>3</t>
  </si>
  <si>
    <t>15</t>
  </si>
  <si>
    <t>79</t>
  </si>
  <si>
    <t>20</t>
  </si>
  <si>
    <t>№ по ЕНС в ИС "Логистика на БА"</t>
  </si>
  <si>
    <t>24540-СВЕТЛЕН</t>
  </si>
  <si>
    <t>Количество 
по категории и всичко</t>
  </si>
  <si>
    <t xml:space="preserve">Наименование </t>
  </si>
  <si>
    <t>1. Инженерни БП по чл.86, ал.2, т.1, буква "а"</t>
  </si>
  <si>
    <t xml:space="preserve">                                                 № по ЕНС в ИС   "Логистика на БА"</t>
  </si>
  <si>
    <t>5</t>
  </si>
  <si>
    <t>45</t>
  </si>
  <si>
    <t>88</t>
  </si>
  <si>
    <t>233</t>
  </si>
  <si>
    <t>14х</t>
  </si>
  <si>
    <t>14х23</t>
  </si>
  <si>
    <t>6</t>
  </si>
  <si>
    <t>7</t>
  </si>
  <si>
    <t>8</t>
  </si>
  <si>
    <t>Учебни, разрези и макети</t>
  </si>
  <si>
    <t>22680-КАРЛОВО</t>
  </si>
  <si>
    <t>24480-ЛОВЕЧ</t>
  </si>
  <si>
    <t>26690-ПАВЛИКЕНИ</t>
  </si>
  <si>
    <t>34660-СЛИВЕН</t>
  </si>
  <si>
    <t>42610-КОЗАРСКО</t>
  </si>
  <si>
    <t>22780-ДОЛНО КАМАРЦИ</t>
  </si>
  <si>
    <t>НАИМЕНОВАНИЕ</t>
  </si>
  <si>
    <t>количество по категории и всичко</t>
  </si>
  <si>
    <t>Бруто тегло (тона)</t>
  </si>
  <si>
    <t>Нето тегло (тона)</t>
  </si>
  <si>
    <t xml:space="preserve">1. Класически боеприпаси по чл. 86, ал. 2, т. 1, буква "а" </t>
  </si>
  <si>
    <t>А.Боеприпаси първа, втора категория и трета категория</t>
  </si>
  <si>
    <t>5.6мм спортен патрон за пистолет, флоберов къс</t>
  </si>
  <si>
    <t>Г49</t>
  </si>
  <si>
    <t>Г92</t>
  </si>
  <si>
    <t>Л42</t>
  </si>
  <si>
    <t>Л68</t>
  </si>
  <si>
    <t>Л74</t>
  </si>
  <si>
    <t>Л84</t>
  </si>
  <si>
    <t>5.6мм спортен патрон за пушка, флоберов дълъг</t>
  </si>
  <si>
    <t>91</t>
  </si>
  <si>
    <t>03</t>
  </si>
  <si>
    <t>6.35х16мм патрон за пистолет "Браунинг"</t>
  </si>
  <si>
    <t>51.1787</t>
  </si>
  <si>
    <t>7,62 мм патрон обр. 43г. с  трасиращ к-м Т-45</t>
  </si>
  <si>
    <t>С02</t>
  </si>
  <si>
    <t>51.1801</t>
  </si>
  <si>
    <t xml:space="preserve">7,62 мм патрон образец 908/30 г. с трасиращ куршум Т-46 </t>
  </si>
  <si>
    <t>73</t>
  </si>
  <si>
    <t>85</t>
  </si>
  <si>
    <t>80</t>
  </si>
  <si>
    <t xml:space="preserve">Всичко </t>
  </si>
  <si>
    <t>Ръчна граната настъпателна РГД-5</t>
  </si>
  <si>
    <t>Ръчна граната настъпателна РГ-42</t>
  </si>
  <si>
    <t>Заряд боен обикновен допълнителен за 107 и 120мм изстрел минохвъргачен</t>
  </si>
  <si>
    <t>71</t>
  </si>
  <si>
    <t>75</t>
  </si>
  <si>
    <t>84</t>
  </si>
  <si>
    <t>Заряд боен обикновен основен за 107 и 120мм изстрел минохвъргачен</t>
  </si>
  <si>
    <t>160мм изстрел минохвъргачен с ОФ мина комплект</t>
  </si>
  <si>
    <t>GTS</t>
  </si>
  <si>
    <t>МZ-31</t>
  </si>
  <si>
    <t>57мм изстрел за С-60 с ОТ снаряд с месингова гилза</t>
  </si>
  <si>
    <t>МГЗ-57</t>
  </si>
  <si>
    <t>51.732</t>
  </si>
  <si>
    <t>100мм изстрел УОФ-412 с осколъчно фугасен снаряд ОФ-412 и ПЗ за ТО</t>
  </si>
  <si>
    <t>В-429</t>
  </si>
  <si>
    <t>51.640</t>
  </si>
  <si>
    <t>100мм изстрел за ПТО МТ-12, халосен</t>
  </si>
  <si>
    <t>181</t>
  </si>
  <si>
    <t>53</t>
  </si>
  <si>
    <t>116мм изстрел с реактивен агитационен снаряд FLG-5000 М68</t>
  </si>
  <si>
    <t>1/2</t>
  </si>
  <si>
    <t>74</t>
  </si>
  <si>
    <t>203</t>
  </si>
  <si>
    <t>116мм агитационни снаряди FLG-5000 М68 без Т-7</t>
  </si>
  <si>
    <t>78</t>
  </si>
  <si>
    <t>116мм осветителен снаряд FLG-5000 L4 без Т-7</t>
  </si>
  <si>
    <t>89</t>
  </si>
  <si>
    <t>116мм осветителни снаряди FLG-5000 L4 без запалка Т-7</t>
  </si>
  <si>
    <t>0</t>
  </si>
  <si>
    <t>51.2740</t>
  </si>
  <si>
    <t>116мм изстрел с реактивен агитационен снаряд FLG-5000</t>
  </si>
  <si>
    <t>без                  Т-7</t>
  </si>
  <si>
    <t>116 мм парашутно- агитационен снаряд FLG 5000/М-68- без запалка</t>
  </si>
  <si>
    <t>8/7</t>
  </si>
  <si>
    <t>116 мм парашутно осветителен снаряд FLG-5000/L-4- без запалка</t>
  </si>
  <si>
    <t>203V</t>
  </si>
  <si>
    <t>286</t>
  </si>
  <si>
    <t>255</t>
  </si>
  <si>
    <t xml:space="preserve">116мм снаряд парашутно, осветителен </t>
  </si>
  <si>
    <t>Капсул "Жевело"</t>
  </si>
  <si>
    <t>51.1015</t>
  </si>
  <si>
    <t>Запалка Т-7</t>
  </si>
  <si>
    <t>42М</t>
  </si>
  <si>
    <t>87</t>
  </si>
  <si>
    <t>122 мм изстрел 3ВД1 с димен снаряд ЗД-4 и ППЗ за М-30-не комплект  ( с разривен заряд без взривател)</t>
  </si>
  <si>
    <t>51.195</t>
  </si>
  <si>
    <t>130 мм изстрел ВОФ-482В с ОФ снаряд ОФ--482М и ППЗ за М-46 не комплект</t>
  </si>
  <si>
    <t>83</t>
  </si>
  <si>
    <t>без                  В-429</t>
  </si>
  <si>
    <t>51.1571</t>
  </si>
  <si>
    <t xml:space="preserve">ПТУР 9М14М"Малютка" </t>
  </si>
  <si>
    <t>02</t>
  </si>
  <si>
    <t>Ръчна граната настъпателна РГ-42 -не комплект</t>
  </si>
  <si>
    <t>7.62мм патрон образец 1943г., учебен</t>
  </si>
  <si>
    <t>7.62мм патрон образец 908/30г., учебен</t>
  </si>
  <si>
    <t>7.62х25мм патрон за обикновен и картечен пистолет, учебен</t>
  </si>
  <si>
    <t>7.65мм патрон за обикновен пистолет, учебен</t>
  </si>
  <si>
    <t>8мм "O" патрон без патронна тенекийка, учебен</t>
  </si>
  <si>
    <t>8мм "S" патрон - учебен</t>
  </si>
  <si>
    <t>14.5мм патрон, учебен с пластмасов куршум</t>
  </si>
  <si>
    <t>23мм изстрел УБЗТ, разрез</t>
  </si>
  <si>
    <t>23мм изстрел УОФЗТ, разрез</t>
  </si>
  <si>
    <t>23мм изстрел УОФЗТ, учебен</t>
  </si>
  <si>
    <t>82мм изстрел за Б-10, учебен</t>
  </si>
  <si>
    <t>82мм мина осколочна, учебна</t>
  </si>
  <si>
    <t>82мм изстрел кумулативен ВБК-881 с взривател ГК-2 за оръдие Б-10, разрез</t>
  </si>
  <si>
    <t>82мм изстрел осколъчен с взривател за оръдие Б-10 - разрез</t>
  </si>
  <si>
    <t>85мм изстрел с кумулативен невъртящ снаряд за Д-44,ТО - разрез</t>
  </si>
  <si>
    <t>Ръчна граната настъпателна ДВФ - учебна</t>
  </si>
  <si>
    <t>Ръчна граната настъпателна РГ-42 с УЗРГМ, учебни</t>
  </si>
  <si>
    <t>Ръчна граната настъпателна РГ-42, учебна</t>
  </si>
  <si>
    <t>Ръчна граната отбранителна ДВФ, учебна</t>
  </si>
  <si>
    <t>Ръчна граната отбранителна Ф-1 с УЗРГМ, учебни</t>
  </si>
  <si>
    <t>Ръчна граната отбранителна Ф-1, учебна</t>
  </si>
  <si>
    <t>Табло - разрез на 100мм изстрел УО-415 с осколъчно дистанционен снаряд 0-415 за КС-19</t>
  </si>
  <si>
    <t>Табло - разрез на взривател ГПВ-2</t>
  </si>
  <si>
    <t>Табло - разрез на взривател МГ-57</t>
  </si>
  <si>
    <t>Табло - разрез на взриватели ДБТ</t>
  </si>
  <si>
    <t>Табло - разрез на взриватели М-16</t>
  </si>
  <si>
    <t>Табло - разрез на изстрел ОГ-9В и ОГ-9ВБ</t>
  </si>
  <si>
    <t>Табло - разрез на ръчни гранати РГ-42 и Ф-1</t>
  </si>
  <si>
    <t>Табло - разрез на ръчни гранати РГ-42, РГД-5 и РГН-86</t>
  </si>
  <si>
    <t>Табло - разрез, Взривател ГВМЗ-7</t>
  </si>
  <si>
    <t>Табло - разрез, Взривател ГК-H</t>
  </si>
  <si>
    <t>Табло - разрез, Взривател МГЗ-57</t>
  </si>
  <si>
    <t>Табло - разрез, Взривател МГН</t>
  </si>
  <si>
    <t>Всичко :</t>
  </si>
  <si>
    <t>51.1783</t>
  </si>
  <si>
    <t xml:space="preserve"> 7,62 мм патрон обр. 43 г. с куршум със стоманен сърдечник</t>
  </si>
  <si>
    <t>И41</t>
  </si>
  <si>
    <t>С27</t>
  </si>
  <si>
    <t>С04</t>
  </si>
  <si>
    <t>С05</t>
  </si>
  <si>
    <t>65</t>
  </si>
  <si>
    <t>С16</t>
  </si>
  <si>
    <t>51.1709</t>
  </si>
  <si>
    <t xml:space="preserve"> 12,7 мм патрон с бронеб. зап.  к-м Б-32</t>
  </si>
  <si>
    <t>П3</t>
  </si>
  <si>
    <t>51.1710</t>
  </si>
  <si>
    <t xml:space="preserve"> 12,7 мм патрон с бронеб. зап. трас. к-м БЗТ</t>
  </si>
  <si>
    <t>76</t>
  </si>
  <si>
    <t>51.1711</t>
  </si>
  <si>
    <t xml:space="preserve"> 12,7 мм патрон с мигновено действащ запалителен куршум МДЗ</t>
  </si>
  <si>
    <t>СБ3</t>
  </si>
  <si>
    <t>51.1717</t>
  </si>
  <si>
    <t xml:space="preserve"> 14,5 мм патрон с бронеб. зап.  к-м Б-32</t>
  </si>
  <si>
    <t>П14</t>
  </si>
  <si>
    <t>С92СБ</t>
  </si>
  <si>
    <t>Т29</t>
  </si>
  <si>
    <t>А28</t>
  </si>
  <si>
    <t>57</t>
  </si>
  <si>
    <t>40 мм изстрел ВОГ-25 с осколъчна граната</t>
  </si>
  <si>
    <t>ВМГ-К</t>
  </si>
  <si>
    <t>51000001509</t>
  </si>
  <si>
    <t>Изстрел ПГ- 7ВМ</t>
  </si>
  <si>
    <t>41</t>
  </si>
  <si>
    <t>ВП-7М</t>
  </si>
  <si>
    <t>51000001506</t>
  </si>
  <si>
    <t>Изстрел  ПГ - 7ВН</t>
  </si>
  <si>
    <t>51.1537  Противотанкова граната ПГ-7 (7Г6) за изстрел ПГ-7В</t>
  </si>
  <si>
    <t>123</t>
  </si>
  <si>
    <t>Изстрел РПГ-22 "НЕТО"</t>
  </si>
  <si>
    <t>ВП-22</t>
  </si>
  <si>
    <t>95</t>
  </si>
  <si>
    <t>Изстрел ПГ-9В</t>
  </si>
  <si>
    <t>ВП-9</t>
  </si>
  <si>
    <t xml:space="preserve">51000001498  </t>
  </si>
  <si>
    <t>Изстрел ОГ - 9ВМ</t>
  </si>
  <si>
    <t>ГО-2</t>
  </si>
  <si>
    <t xml:space="preserve">51000000579  </t>
  </si>
  <si>
    <t>23 мм изстрел  УОФЗТ за ЗУ-23</t>
  </si>
  <si>
    <t>А55</t>
  </si>
  <si>
    <t>81</t>
  </si>
  <si>
    <t>МГ-25</t>
  </si>
  <si>
    <t>Б10</t>
  </si>
  <si>
    <t xml:space="preserve">51000000574  </t>
  </si>
  <si>
    <t>23 мм изстрел  УБЗТ  за ЗУ-23</t>
  </si>
  <si>
    <t xml:space="preserve">51000000382  </t>
  </si>
  <si>
    <t>85мм снаряд БК-367 кумулативен за Д-44,ТО</t>
  </si>
  <si>
    <t>100 мм снаряд осколъчен фугасен (ОФ-412) с меден водещ пояс  за БС-3 и ТО</t>
  </si>
  <si>
    <t>122-мм изстрел ВОФ-6 за г-ца 2С1, Д-30 с ОФ снаряд и НПЗ (без взривател)</t>
  </si>
  <si>
    <t>без взри вател</t>
  </si>
  <si>
    <t xml:space="preserve">51000001270 </t>
  </si>
  <si>
    <t>51.1270  82 мм осколъчна мина - тяло 0-832Д</t>
  </si>
  <si>
    <t>КОМАНДВАНЕ ЗА ЛОГИСТИЧНА ПОДДРЪЖКА</t>
  </si>
  <si>
    <t>№ 
по
ред</t>
  </si>
  <si>
    <t>бруто тегло 
(кг.)</t>
  </si>
  <si>
    <t>количество 
БП</t>
  </si>
  <si>
    <t>52.000000213</t>
  </si>
  <si>
    <t>Взривател МВЕ-72</t>
  </si>
  <si>
    <t>21</t>
  </si>
  <si>
    <t>51.000001010</t>
  </si>
  <si>
    <t>Запалка ЗАГ- 30 за артилерийски гръм</t>
  </si>
  <si>
    <t>-</t>
  </si>
  <si>
    <t>52.000000209</t>
  </si>
  <si>
    <t xml:space="preserve">Часовник със закъснително действие ЧЗД </t>
  </si>
  <si>
    <t>52.000000123</t>
  </si>
  <si>
    <t>Противотранспортна мина МЗМ без заряд</t>
  </si>
  <si>
    <t>52.000000214</t>
  </si>
  <si>
    <t>Заряд за противотранспортна мина МЗМ</t>
  </si>
  <si>
    <t>31</t>
  </si>
  <si>
    <t>Няма номер</t>
  </si>
  <si>
    <t>Взривател със закъснителни действие ВЗД-3М</t>
  </si>
  <si>
    <t>52.000000030</t>
  </si>
  <si>
    <t>Взривател с закъснително действие ВЗД-6</t>
  </si>
  <si>
    <t>0.5</t>
  </si>
  <si>
    <t>№ по ЕНС в ИС „Логистика на БА</t>
  </si>
  <si>
    <t>Наименование</t>
  </si>
  <si>
    <t>Мярка</t>
  </si>
  <si>
    <t>Партида</t>
  </si>
  <si>
    <t>Година</t>
  </si>
  <si>
    <t>Завод</t>
  </si>
  <si>
    <t>военно формирование              26810 - Поповица</t>
  </si>
  <si>
    <t>Нето тегло на 1 БП (кг)</t>
  </si>
  <si>
    <t>количества по категории и всичко</t>
  </si>
  <si>
    <t>Бруто тегло (кг)</t>
  </si>
  <si>
    <t>Количество БП</t>
  </si>
  <si>
    <t>ВОЕННОВЪЗДУШНИ СИЛИ</t>
  </si>
  <si>
    <t>У</t>
  </si>
  <si>
    <t xml:space="preserve">Раздел І "ЗА ТЪРГОВСКА РЕАЛИЗАЦИЯ"  </t>
  </si>
  <si>
    <t>Раздел І "ЗА ТЪРГОВСКА РЕАЛИЗАЦИЯ"</t>
  </si>
  <si>
    <t>26420-РОСЕН</t>
  </si>
  <si>
    <t>38010-ВАРНА</t>
  </si>
  <si>
    <t>№ по ЕНС в ИС „Рила на БА“</t>
  </si>
  <si>
    <t xml:space="preserve">Наименование на боеприпасите </t>
  </si>
  <si>
    <t>ВОЕННОМОРСКИ СИЛИ</t>
  </si>
  <si>
    <t>57.23</t>
  </si>
  <si>
    <t>30 мм изстрел УОФ-83</t>
  </si>
  <si>
    <t>МГ-31</t>
  </si>
  <si>
    <t xml:space="preserve">30 мм изстрел УОФ-83 </t>
  </si>
  <si>
    <t>РАЗДЕЛ І "ЗА ТЪРГОВСКА РЕАЛИЗАЦИЯ"</t>
  </si>
  <si>
    <t>1. Морски БП по чл. 86, ал. 2, т. 1, буква "а"</t>
  </si>
  <si>
    <t>32830-АСЕН</t>
  </si>
  <si>
    <t>22780-Д. КАМАРЦИ</t>
  </si>
  <si>
    <t>ЕМК</t>
  </si>
  <si>
    <t xml:space="preserve"> </t>
  </si>
  <si>
    <t>РАЗДЕЛ І - ЗА ТЪРГОВСКА РЕАЛИЗАЦИЯ</t>
  </si>
  <si>
    <t>1. Боеприпаси по чл.86, ал.2, т.1, буква "а"</t>
  </si>
  <si>
    <t>АВИАЦИОННИ БОМБИ</t>
  </si>
  <si>
    <t>50.623</t>
  </si>
  <si>
    <t>ФАБ-250 М 54</t>
  </si>
  <si>
    <r>
      <t>С – 7</t>
    </r>
    <r>
      <rPr>
        <sz val="10"/>
        <color rgb="FFFF0000"/>
        <rFont val="Times New Roman"/>
        <family val="1"/>
        <charset val="204"/>
      </rPr>
      <t xml:space="preserve"> </t>
    </r>
  </si>
  <si>
    <t>МЕХАНИЗМИ ЗА АВИАЦ. БОМБИ</t>
  </si>
  <si>
    <t>МДВ - 2</t>
  </si>
  <si>
    <t>ПФ за ЗБ 250 Ш</t>
  </si>
  <si>
    <t>РЗ за ЗБ 500 ШМ</t>
  </si>
  <si>
    <t>РЗ за ЗБ 500 ГД</t>
  </si>
  <si>
    <t>АВИАЦИОННИ УПРАВЛЯЕМИ РАКЕТИ</t>
  </si>
  <si>
    <t>АВ - 527</t>
  </si>
  <si>
    <t>50.15</t>
  </si>
  <si>
    <t>Авиационни средства за поразяване</t>
  </si>
  <si>
    <t xml:space="preserve">РАЗДЕЛ І -                                                                              "За търговска реализация" </t>
  </si>
  <si>
    <t>23мм изстрел с БЗА снаряд за ГШ-23 - 9А-472</t>
  </si>
  <si>
    <t>50.13</t>
  </si>
  <si>
    <t>23мм изстрел с ОФЗ снаряд за ГШ - 23 -9А-472</t>
  </si>
  <si>
    <t>23мм патрони за ГШ БР</t>
  </si>
  <si>
    <t>50.81</t>
  </si>
  <si>
    <t>30мм изстрел с БТ снаряд за ГШ-30, 9А-4071К1</t>
  </si>
  <si>
    <t>50.699</t>
  </si>
  <si>
    <t xml:space="preserve">Заряд усилващ челен за бомба авиацоионна осколочно фугасна за ОФАБ 100-НВ </t>
  </si>
  <si>
    <t>50.131</t>
  </si>
  <si>
    <t>Взривател В 5 М1</t>
  </si>
  <si>
    <t>Фотопатрони ФП-100М</t>
  </si>
  <si>
    <t>Патрон - фосфорен за ЗБ - 250ШМ</t>
  </si>
  <si>
    <t>50.61</t>
  </si>
  <si>
    <t>ПТУР 9М17П"Фаланга"</t>
  </si>
  <si>
    <t>К</t>
  </si>
  <si>
    <t>Н</t>
  </si>
  <si>
    <t>Т</t>
  </si>
  <si>
    <t>И</t>
  </si>
  <si>
    <t>Б</t>
  </si>
  <si>
    <t>Ю</t>
  </si>
  <si>
    <t>В</t>
  </si>
  <si>
    <t>С</t>
  </si>
  <si>
    <t xml:space="preserve">ПТУР 9М17П"Фаланга" </t>
  </si>
  <si>
    <t>50.651</t>
  </si>
  <si>
    <t>Бака запалителна ЗБ - 500ШМ</t>
  </si>
  <si>
    <t xml:space="preserve">Бака запалителна ЗБ - 500ШМ </t>
  </si>
  <si>
    <t>50.652</t>
  </si>
  <si>
    <t xml:space="preserve">Бака запалителна ЗБ - 500ГД </t>
  </si>
  <si>
    <t>Заряд разеденителен за бомба авиационна запалителна ЗАБ-500Ш</t>
  </si>
  <si>
    <t>18</t>
  </si>
  <si>
    <t>Разривен заряд за ЗАБ-500ШМП</t>
  </si>
  <si>
    <t>06</t>
  </si>
  <si>
    <t>51.2659</t>
  </si>
  <si>
    <t>Авиационнен снаряд 20х84, осколъчно фугасен</t>
  </si>
  <si>
    <t>Разривен заряд за АГИТАБ -500-300</t>
  </si>
  <si>
    <t>Пирозапалка за АГИТАБ 250-85</t>
  </si>
  <si>
    <t>АСП по чл.86, ал.2, т.1, буква "а"</t>
  </si>
  <si>
    <r>
      <t>№</t>
    </r>
    <r>
      <rPr>
        <b/>
        <sz val="9"/>
        <rFont val="Times New Roman"/>
        <family val="1"/>
        <charset val="204"/>
      </rPr>
      <t xml:space="preserve"> по ЕСН и ИС "Логистика на БА"</t>
    </r>
  </si>
  <si>
    <t xml:space="preserve">ЕМК-Наименование </t>
  </si>
  <si>
    <t>24150-Ст.Загора/ 52740 - Хасково</t>
  </si>
  <si>
    <t>24150-Ст.Загора/ 44200 -Ст.Загора</t>
  </si>
  <si>
    <t>нето тегло на БП /кг./</t>
  </si>
  <si>
    <t xml:space="preserve"> 9М32МУ- учебно тяло</t>
  </si>
  <si>
    <t>Учебно изделие 9М32МУ към 9Ф621</t>
  </si>
  <si>
    <t xml:space="preserve">Учебно изделие 9М32МУ </t>
  </si>
  <si>
    <t>Изделие 9М 32МУ без формуляр-учебно (V-кат)</t>
  </si>
  <si>
    <t>Нехерме-тични</t>
  </si>
  <si>
    <t>количества по категории</t>
  </si>
  <si>
    <t>и всичко</t>
  </si>
  <si>
    <t>Раздел  І - ЗА ТЪРГОВСКА РЕАЛИЗАЦИЯ</t>
  </si>
  <si>
    <t xml:space="preserve">1.  Боеприпаси по чл.86, ал.2, т.1, буква "а" </t>
  </si>
  <si>
    <t>Патрон 8х60R</t>
  </si>
  <si>
    <t>5.45 мм патрони за ПМС</t>
  </si>
  <si>
    <t>Р83</t>
  </si>
  <si>
    <t>желязо</t>
  </si>
  <si>
    <t>5.6 мм патрони флоферови - дълги</t>
  </si>
  <si>
    <t>5.6 мм патрони "Магнум"</t>
  </si>
  <si>
    <t>7.62 мм револверови патрони "Нагантови"</t>
  </si>
  <si>
    <t>И55</t>
  </si>
  <si>
    <t>11.43 мм патрони "Колт"</t>
  </si>
  <si>
    <t>12.7 мм патрон -учебен</t>
  </si>
  <si>
    <t>14.5 мм. Патрон - учебен К-2</t>
  </si>
  <si>
    <t>23 мм патрон - учебен К-2</t>
  </si>
  <si>
    <t>КОМЕНДАНТСТВО-МО</t>
  </si>
  <si>
    <t xml:space="preserve">7,62 мм патрон обр. 43 г. с трасиращ куршум Т-45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</si>
</sst>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,##0.0000"/>
    <numFmt numFmtId="165" formatCode="#,##0.0"/>
    <numFmt numFmtId="166" formatCode="0.0000"/>
    <numFmt numFmtId="167" formatCode="0.000"/>
    <numFmt numFmtId="168" formatCode="#,##0.00000"/>
    <numFmt numFmtId="169" formatCode="#,##0.000"/>
    <numFmt numFmtId="170" formatCode="0.000000000"/>
    <numFmt numFmtId="171" formatCode="#,##0.000000"/>
    <numFmt numFmtId="172" formatCode="0.000000"/>
    <numFmt numFmtId="173" formatCode="00"/>
    <numFmt numFmtId="174" formatCode="0.00000"/>
    <numFmt numFmtId="175" formatCode="_-* #,##0.00\ &quot;лв&quot;_-;\-* #,##0.00\ &quot;лв&quot;_-;_-* &quot;-&quot;??\ &quot;лв&quot;_-;_-@_-"/>
    <numFmt numFmtId="176" formatCode="#,###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sz val="10"/>
      <name val="Helv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</font>
    <font>
      <b/>
      <sz val="11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color indexed="8"/>
      <name val="Times New Roman"/>
      <family val="1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Helv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Helv"/>
      <charset val="204"/>
    </font>
    <font>
      <sz val="12"/>
      <color theme="1"/>
      <name val="Helv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</font>
    <font>
      <sz val="11"/>
      <color indexed="30"/>
      <name val="Calibri"/>
      <family val="2"/>
    </font>
    <font>
      <sz val="14"/>
      <color indexed="30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0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27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0" borderId="0"/>
    <xf numFmtId="0" fontId="7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25" fillId="0" borderId="0"/>
    <xf numFmtId="0" fontId="25" fillId="0" borderId="0"/>
    <xf numFmtId="0" fontId="2" fillId="0" borderId="0"/>
    <xf numFmtId="0" fontId="6" fillId="0" borderId="0"/>
    <xf numFmtId="0" fontId="9" fillId="0" borderId="0"/>
    <xf numFmtId="0" fontId="12" fillId="0" borderId="0"/>
    <xf numFmtId="0" fontId="2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10" fillId="0" borderId="0"/>
    <xf numFmtId="175" fontId="10" fillId="0" borderId="0" applyFont="0" applyFill="0" applyBorder="0" applyAlignment="0" applyProtection="0"/>
    <xf numFmtId="0" fontId="55" fillId="0" borderId="0"/>
    <xf numFmtId="0" fontId="57" fillId="0" borderId="0"/>
    <xf numFmtId="0" fontId="59" fillId="0" borderId="0"/>
    <xf numFmtId="0" fontId="6" fillId="0" borderId="0"/>
    <xf numFmtId="0" fontId="61" fillId="0" borderId="0"/>
    <xf numFmtId="0" fontId="1" fillId="0" borderId="0"/>
    <xf numFmtId="0" fontId="63" fillId="0" borderId="0"/>
    <xf numFmtId="0" fontId="6" fillId="0" borderId="0"/>
    <xf numFmtId="0" fontId="62" fillId="0" borderId="0"/>
  </cellStyleXfs>
  <cellXfs count="1020">
    <xf numFmtId="0" fontId="0" fillId="0" borderId="0" xfId="0"/>
    <xf numFmtId="0" fontId="2" fillId="0" borderId="5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4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vertical="center"/>
    </xf>
    <xf numFmtId="3" fontId="2" fillId="2" borderId="3" xfId="2" applyNumberFormat="1" applyFont="1" applyFill="1" applyBorder="1" applyAlignment="1">
      <alignment vertical="center"/>
    </xf>
    <xf numFmtId="3" fontId="2" fillId="2" borderId="6" xfId="2" applyNumberFormat="1" applyFont="1" applyFill="1" applyBorder="1" applyAlignment="1">
      <alignment vertical="center"/>
    </xf>
    <xf numFmtId="0" fontId="2" fillId="2" borderId="14" xfId="1" applyNumberFormat="1" applyFont="1" applyFill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textRotation="90"/>
    </xf>
    <xf numFmtId="0" fontId="2" fillId="2" borderId="10" xfId="1" applyNumberFormat="1" applyFont="1" applyFill="1" applyBorder="1" applyAlignment="1">
      <alignment horizontal="center" vertical="center" textRotation="90"/>
    </xf>
    <xf numFmtId="0" fontId="4" fillId="2" borderId="3" xfId="1" applyNumberFormat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Continuous" vertical="center"/>
    </xf>
    <xf numFmtId="164" fontId="4" fillId="2" borderId="6" xfId="2" applyNumberFormat="1" applyFont="1" applyFill="1" applyBorder="1" applyAlignment="1">
      <alignment horizontal="centerContinuous" vertical="center"/>
    </xf>
    <xf numFmtId="164" fontId="4" fillId="2" borderId="7" xfId="2" applyNumberFormat="1" applyFont="1" applyFill="1" applyBorder="1" applyAlignment="1">
      <alignment horizontal="centerContinuous" vertical="center"/>
    </xf>
    <xf numFmtId="3" fontId="4" fillId="2" borderId="2" xfId="1" applyNumberFormat="1" applyFont="1" applyFill="1" applyBorder="1" applyAlignment="1">
      <alignment horizontal="centerContinuous" vertical="center"/>
    </xf>
    <xf numFmtId="3" fontId="4" fillId="2" borderId="6" xfId="1" applyNumberFormat="1" applyFont="1" applyFill="1" applyBorder="1" applyAlignment="1">
      <alignment horizontal="centerContinuous" vertical="center"/>
    </xf>
    <xf numFmtId="3" fontId="4" fillId="2" borderId="7" xfId="1" applyNumberFormat="1" applyFont="1" applyFill="1" applyBorder="1" applyAlignment="1">
      <alignment horizontal="centerContinuous" vertical="center"/>
    </xf>
    <xf numFmtId="0" fontId="4" fillId="2" borderId="9" xfId="1" applyNumberFormat="1" applyFont="1" applyFill="1" applyBorder="1" applyAlignment="1">
      <alignment horizontal="center" vertical="center"/>
    </xf>
    <xf numFmtId="3" fontId="4" fillId="2" borderId="10" xfId="2" applyNumberFormat="1" applyFont="1" applyFill="1" applyBorder="1" applyAlignment="1">
      <alignment vertical="center"/>
    </xf>
    <xf numFmtId="3" fontId="4" fillId="2" borderId="11" xfId="2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6" fontId="3" fillId="2" borderId="13" xfId="1" applyNumberFormat="1" applyFont="1" applyFill="1" applyBorder="1" applyAlignment="1">
      <alignment vertical="center"/>
    </xf>
    <xf numFmtId="3" fontId="4" fillId="2" borderId="10" xfId="1" applyNumberFormat="1" applyFont="1" applyFill="1" applyBorder="1" applyAlignment="1">
      <alignment horizontal="centerContinuous" vertical="center"/>
    </xf>
    <xf numFmtId="3" fontId="4" fillId="2" borderId="11" xfId="1" applyNumberFormat="1" applyFont="1" applyFill="1" applyBorder="1" applyAlignment="1">
      <alignment horizontal="centerContinuous" vertical="center"/>
    </xf>
    <xf numFmtId="3" fontId="4" fillId="2" borderId="12" xfId="1" applyNumberFormat="1" applyFont="1" applyFill="1" applyBorder="1" applyAlignment="1">
      <alignment horizontal="centerContinuous" vertical="center"/>
    </xf>
    <xf numFmtId="3" fontId="4" fillId="2" borderId="8" xfId="2" applyNumberFormat="1" applyFont="1" applyFill="1" applyBorder="1" applyAlignment="1">
      <alignment horizontal="centerContinuous" vertical="center"/>
    </xf>
    <xf numFmtId="3" fontId="4" fillId="2" borderId="0" xfId="2" applyNumberFormat="1" applyFont="1" applyFill="1" applyBorder="1" applyAlignment="1">
      <alignment horizontal="centerContinuous" vertical="center"/>
    </xf>
    <xf numFmtId="3" fontId="4" fillId="2" borderId="13" xfId="2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3" fontId="4" fillId="2" borderId="2" xfId="2" applyNumberFormat="1" applyFont="1" applyFill="1" applyBorder="1" applyAlignment="1">
      <alignment vertical="center"/>
    </xf>
    <xf numFmtId="3" fontId="4" fillId="2" borderId="3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3" fontId="4" fillId="2" borderId="8" xfId="1" applyNumberFormat="1" applyFont="1" applyFill="1" applyBorder="1" applyAlignment="1">
      <alignment horizontal="center" vertical="center" wrapText="1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>
      <alignment horizontal="center" vertical="center" wrapText="1"/>
    </xf>
    <xf numFmtId="0" fontId="4" fillId="2" borderId="14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4" xfId="1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/>
    </xf>
    <xf numFmtId="0" fontId="5" fillId="0" borderId="5" xfId="20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textRotation="90" wrapText="1"/>
    </xf>
    <xf numFmtId="3" fontId="2" fillId="2" borderId="2" xfId="1" applyNumberFormat="1" applyFont="1" applyFill="1" applyBorder="1" applyAlignment="1">
      <alignment horizontal="centerContinuous" vertical="center"/>
    </xf>
    <xf numFmtId="3" fontId="2" fillId="2" borderId="6" xfId="1" applyNumberFormat="1" applyFont="1" applyFill="1" applyBorder="1" applyAlignment="1">
      <alignment horizontal="centerContinuous" vertical="center"/>
    </xf>
    <xf numFmtId="3" fontId="2" fillId="2" borderId="7" xfId="1" applyNumberFormat="1" applyFont="1" applyFill="1" applyBorder="1" applyAlignment="1">
      <alignment horizontal="centerContinuous" vertical="center"/>
    </xf>
    <xf numFmtId="0" fontId="12" fillId="0" borderId="0" xfId="45"/>
    <xf numFmtId="3" fontId="2" fillId="2" borderId="10" xfId="1" applyNumberFormat="1" applyFont="1" applyFill="1" applyBorder="1" applyAlignment="1">
      <alignment horizontal="centerContinuous" vertical="center"/>
    </xf>
    <xf numFmtId="3" fontId="2" fillId="2" borderId="11" xfId="1" applyNumberFormat="1" applyFont="1" applyFill="1" applyBorder="1" applyAlignment="1">
      <alignment horizontal="centerContinuous" vertical="center"/>
    </xf>
    <xf numFmtId="3" fontId="2" fillId="2" borderId="12" xfId="1" applyNumberFormat="1" applyFont="1" applyFill="1" applyBorder="1" applyAlignment="1">
      <alignment horizontal="centerContinuous" vertical="center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textRotation="90" wrapText="1"/>
    </xf>
    <xf numFmtId="0" fontId="17" fillId="0" borderId="5" xfId="1" applyNumberFormat="1" applyFont="1" applyFill="1" applyBorder="1" applyAlignment="1">
      <alignment horizontal="center" vertical="center"/>
    </xf>
    <xf numFmtId="0" fontId="2" fillId="2" borderId="14" xfId="1" applyNumberFormat="1" applyFont="1" applyFill="1" applyBorder="1" applyAlignment="1">
      <alignment vertical="center" wrapText="1"/>
    </xf>
    <xf numFmtId="3" fontId="17" fillId="0" borderId="5" xfId="1" applyNumberFormat="1" applyFont="1" applyFill="1" applyBorder="1" applyAlignment="1">
      <alignment vertical="center"/>
    </xf>
    <xf numFmtId="3" fontId="17" fillId="0" borderId="5" xfId="1" applyNumberFormat="1" applyFont="1" applyFill="1" applyBorder="1" applyAlignment="1">
      <alignment horizontal="right" vertical="center"/>
    </xf>
    <xf numFmtId="164" fontId="17" fillId="0" borderId="5" xfId="1" applyNumberFormat="1" applyFont="1" applyFill="1" applyBorder="1" applyAlignment="1">
      <alignment horizontal="right" vertical="center"/>
    </xf>
    <xf numFmtId="166" fontId="17" fillId="0" borderId="5" xfId="1" applyNumberFormat="1" applyFont="1" applyFill="1" applyBorder="1" applyAlignment="1">
      <alignment horizontal="right" vertical="center"/>
    </xf>
    <xf numFmtId="3" fontId="17" fillId="0" borderId="5" xfId="1" applyNumberFormat="1" applyFont="1" applyFill="1" applyBorder="1" applyAlignment="1">
      <alignment horizontal="center" vertical="center"/>
    </xf>
    <xf numFmtId="1" fontId="17" fillId="0" borderId="5" xfId="1" applyNumberFormat="1" applyFont="1" applyFill="1" applyBorder="1" applyAlignment="1">
      <alignment horizontal="center" vertical="center"/>
    </xf>
    <xf numFmtId="165" fontId="17" fillId="0" borderId="5" xfId="1" applyNumberFormat="1" applyFont="1" applyFill="1" applyBorder="1" applyAlignment="1">
      <alignment horizontal="center" vertical="center"/>
    </xf>
    <xf numFmtId="166" fontId="17" fillId="0" borderId="5" xfId="1" applyNumberFormat="1" applyFont="1" applyFill="1" applyBorder="1" applyAlignment="1">
      <alignment horizontal="center" vertical="center"/>
    </xf>
    <xf numFmtId="0" fontId="29" fillId="0" borderId="5" xfId="1" applyNumberFormat="1" applyFont="1" applyFill="1" applyBorder="1" applyAlignment="1">
      <alignment horizontal="right" vertical="center"/>
    </xf>
    <xf numFmtId="0" fontId="12" fillId="0" borderId="0" xfId="45" applyFont="1"/>
    <xf numFmtId="49" fontId="17" fillId="0" borderId="5" xfId="1" applyNumberFormat="1" applyFont="1" applyFill="1" applyBorder="1" applyAlignment="1">
      <alignment horizontal="center" vertical="center"/>
    </xf>
    <xf numFmtId="49" fontId="2" fillId="4" borderId="5" xfId="1" applyNumberFormat="1" applyFont="1" applyFill="1" applyBorder="1" applyAlignment="1">
      <alignment horizontal="center" vertical="center"/>
    </xf>
    <xf numFmtId="170" fontId="30" fillId="4" borderId="5" xfId="50" applyNumberFormat="1" applyFont="1" applyFill="1" applyBorder="1" applyAlignment="1">
      <alignment horizontal="center" vertical="center" wrapText="1"/>
    </xf>
    <xf numFmtId="0" fontId="30" fillId="4" borderId="5" xfId="50" applyFont="1" applyFill="1" applyBorder="1" applyAlignment="1">
      <alignment vertical="center" wrapText="1"/>
    </xf>
    <xf numFmtId="49" fontId="2" fillId="4" borderId="5" xfId="50" applyNumberFormat="1" applyFont="1" applyFill="1" applyBorder="1" applyAlignment="1">
      <alignment horizontal="center" vertical="center"/>
    </xf>
    <xf numFmtId="49" fontId="2" fillId="4" borderId="5" xfId="50" applyNumberFormat="1" applyFont="1" applyFill="1" applyBorder="1" applyAlignment="1">
      <alignment horizontal="center"/>
    </xf>
    <xf numFmtId="3" fontId="17" fillId="4" borderId="5" xfId="1" applyNumberFormat="1" applyFont="1" applyFill="1" applyBorder="1" applyAlignment="1">
      <alignment vertical="center"/>
    </xf>
    <xf numFmtId="3" fontId="2" fillId="4" borderId="5" xfId="1" applyNumberFormat="1" applyFont="1" applyFill="1" applyBorder="1" applyAlignment="1">
      <alignment vertical="center"/>
    </xf>
    <xf numFmtId="3" fontId="17" fillId="4" borderId="5" xfId="1" applyNumberFormat="1" applyFont="1" applyFill="1" applyBorder="1" applyAlignment="1">
      <alignment horizontal="right" vertical="center"/>
    </xf>
    <xf numFmtId="164" fontId="17" fillId="4" borderId="5" xfId="1" applyNumberFormat="1" applyFont="1" applyFill="1" applyBorder="1" applyAlignment="1">
      <alignment horizontal="right" vertical="center"/>
    </xf>
    <xf numFmtId="166" fontId="17" fillId="4" borderId="5" xfId="1" applyNumberFormat="1" applyFont="1" applyFill="1" applyBorder="1" applyAlignment="1">
      <alignment horizontal="right" vertical="center"/>
    </xf>
    <xf numFmtId="3" fontId="2" fillId="4" borderId="5" xfId="50" applyNumberFormat="1" applyFont="1" applyFill="1" applyBorder="1" applyAlignment="1">
      <alignment horizontal="center" vertical="center"/>
    </xf>
    <xf numFmtId="0" fontId="20" fillId="4" borderId="5" xfId="1" applyNumberFormat="1" applyFont="1" applyFill="1" applyBorder="1" applyAlignment="1">
      <alignment horizontal="center" vertical="center"/>
    </xf>
    <xf numFmtId="0" fontId="29" fillId="4" borderId="5" xfId="1" applyNumberFormat="1" applyFont="1" applyFill="1" applyBorder="1" applyAlignment="1">
      <alignment horizontal="right" vertical="center"/>
    </xf>
    <xf numFmtId="0" fontId="12" fillId="4" borderId="0" xfId="45" applyFont="1" applyFill="1"/>
    <xf numFmtId="0" fontId="5" fillId="4" borderId="5" xfId="1" applyFont="1" applyFill="1" applyBorder="1" applyAlignment="1">
      <alignment horizontal="center"/>
    </xf>
    <xf numFmtId="0" fontId="5" fillId="4" borderId="5" xfId="50" applyNumberFormat="1" applyFont="1" applyFill="1" applyBorder="1" applyAlignment="1">
      <alignment horizontal="right" vertical="center"/>
    </xf>
    <xf numFmtId="3" fontId="5" fillId="4" borderId="5" xfId="1" applyNumberFormat="1" applyFont="1" applyFill="1" applyBorder="1" applyAlignment="1">
      <alignment horizontal="right"/>
    </xf>
    <xf numFmtId="3" fontId="5" fillId="4" borderId="5" xfId="1" applyNumberFormat="1" applyFont="1" applyFill="1" applyBorder="1" applyAlignment="1">
      <alignment horizontal="right" vertical="center"/>
    </xf>
    <xf numFmtId="3" fontId="18" fillId="4" borderId="5" xfId="1" applyNumberFormat="1" applyFont="1" applyFill="1" applyBorder="1" applyAlignment="1">
      <alignment horizontal="right" vertical="center"/>
    </xf>
    <xf numFmtId="164" fontId="18" fillId="4" borderId="5" xfId="1" applyNumberFormat="1" applyFont="1" applyFill="1" applyBorder="1" applyAlignment="1">
      <alignment horizontal="right" vertical="center"/>
    </xf>
    <xf numFmtId="166" fontId="18" fillId="4" borderId="5" xfId="1" applyNumberFormat="1" applyFont="1" applyFill="1" applyBorder="1" applyAlignment="1">
      <alignment horizontal="right" vertical="center"/>
    </xf>
    <xf numFmtId="0" fontId="17" fillId="4" borderId="5" xfId="1" applyNumberFormat="1" applyFont="1" applyFill="1" applyBorder="1" applyAlignment="1">
      <alignment horizontal="center" vertical="center"/>
    </xf>
    <xf numFmtId="3" fontId="17" fillId="4" borderId="5" xfId="1" applyNumberFormat="1" applyFont="1" applyFill="1" applyBorder="1" applyAlignment="1">
      <alignment horizontal="center" vertical="center"/>
    </xf>
    <xf numFmtId="1" fontId="17" fillId="4" borderId="5" xfId="1" applyNumberFormat="1" applyFont="1" applyFill="1" applyBorder="1" applyAlignment="1">
      <alignment horizontal="center" vertical="center"/>
    </xf>
    <xf numFmtId="165" fontId="17" fillId="4" borderId="5" xfId="1" applyNumberFormat="1" applyFont="1" applyFill="1" applyBorder="1" applyAlignment="1">
      <alignment horizontal="center" vertical="center"/>
    </xf>
    <xf numFmtId="166" fontId="17" fillId="4" borderId="5" xfId="1" applyNumberFormat="1" applyFont="1" applyFill="1" applyBorder="1" applyAlignment="1">
      <alignment horizontal="center" vertical="center"/>
    </xf>
    <xf numFmtId="49" fontId="2" fillId="4" borderId="5" xfId="20" applyNumberFormat="1" applyFont="1" applyFill="1" applyBorder="1" applyAlignment="1">
      <alignment horizontal="center" vertical="center"/>
    </xf>
    <xf numFmtId="3" fontId="32" fillId="4" borderId="5" xfId="50" applyNumberFormat="1" applyFont="1" applyFill="1" applyBorder="1" applyAlignment="1">
      <alignment horizontal="right" vertical="center" wrapText="1"/>
    </xf>
    <xf numFmtId="0" fontId="2" fillId="4" borderId="5" xfId="20" applyFont="1" applyFill="1" applyBorder="1" applyAlignment="1">
      <alignment horizontal="center" vertical="center"/>
    </xf>
    <xf numFmtId="3" fontId="2" fillId="4" borderId="5" xfId="1" applyNumberFormat="1" applyFont="1" applyFill="1" applyBorder="1" applyAlignment="1">
      <alignment horizontal="center"/>
    </xf>
    <xf numFmtId="166" fontId="31" fillId="4" borderId="5" xfId="1" applyNumberFormat="1" applyFont="1" applyFill="1" applyBorder="1" applyAlignment="1">
      <alignment horizontal="center"/>
    </xf>
    <xf numFmtId="0" fontId="32" fillId="4" borderId="5" xfId="50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/>
    </xf>
    <xf numFmtId="3" fontId="30" fillId="4" borderId="5" xfId="50" applyNumberFormat="1" applyFont="1" applyFill="1" applyBorder="1" applyAlignment="1">
      <alignment horizontal="right" vertical="center" wrapText="1"/>
    </xf>
    <xf numFmtId="0" fontId="5" fillId="4" borderId="5" xfId="1" applyFont="1" applyFill="1" applyBorder="1" applyAlignment="1">
      <alignment horizontal="center" vertical="center"/>
    </xf>
    <xf numFmtId="3" fontId="2" fillId="4" borderId="5" xfId="1" applyNumberFormat="1" applyFont="1" applyFill="1" applyBorder="1" applyAlignment="1">
      <alignment horizontal="right"/>
    </xf>
    <xf numFmtId="49" fontId="32" fillId="4" borderId="5" xfId="50" applyNumberFormat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/>
    </xf>
    <xf numFmtId="49" fontId="5" fillId="4" borderId="5" xfId="1" applyNumberFormat="1" applyFont="1" applyFill="1" applyBorder="1" applyAlignment="1">
      <alignment horizontal="center" vertical="center"/>
    </xf>
    <xf numFmtId="170" fontId="2" fillId="4" borderId="5" xfId="50" applyNumberFormat="1" applyFont="1" applyFill="1" applyBorder="1" applyAlignment="1">
      <alignment horizontal="center" vertical="center" wrapText="1"/>
    </xf>
    <xf numFmtId="0" fontId="2" fillId="4" borderId="5" xfId="50" applyFont="1" applyFill="1" applyBorder="1" applyAlignment="1">
      <alignment vertical="center" wrapText="1"/>
    </xf>
    <xf numFmtId="3" fontId="2" fillId="4" borderId="5" xfId="50" applyNumberFormat="1" applyFont="1" applyFill="1" applyBorder="1" applyAlignment="1">
      <alignment horizontal="right" vertical="center" wrapText="1"/>
    </xf>
    <xf numFmtId="165" fontId="2" fillId="4" borderId="5" xfId="1" applyNumberFormat="1" applyFont="1" applyFill="1" applyBorder="1" applyAlignment="1">
      <alignment horizontal="center"/>
    </xf>
    <xf numFmtId="3" fontId="5" fillId="4" borderId="5" xfId="50" applyNumberFormat="1" applyFont="1" applyFill="1" applyBorder="1" applyAlignment="1">
      <alignment horizontal="right" vertical="center" wrapText="1"/>
    </xf>
    <xf numFmtId="0" fontId="2" fillId="4" borderId="5" xfId="50" applyFont="1" applyFill="1" applyBorder="1" applyAlignment="1">
      <alignment wrapText="1"/>
    </xf>
    <xf numFmtId="0" fontId="2" fillId="4" borderId="5" xfId="50" applyFont="1" applyFill="1" applyBorder="1" applyAlignment="1">
      <alignment horizontal="center"/>
    </xf>
    <xf numFmtId="1" fontId="2" fillId="4" borderId="5" xfId="50" applyNumberFormat="1" applyFont="1" applyFill="1" applyBorder="1" applyAlignment="1">
      <alignment horizontal="right"/>
    </xf>
    <xf numFmtId="1" fontId="2" fillId="4" borderId="1" xfId="50" applyNumberFormat="1" applyFont="1" applyFill="1" applyBorder="1" applyAlignment="1">
      <alignment horizontal="right"/>
    </xf>
    <xf numFmtId="1" fontId="2" fillId="4" borderId="5" xfId="3" applyNumberFormat="1" applyFont="1" applyFill="1" applyBorder="1" applyAlignment="1">
      <alignment horizontal="right" vertical="center"/>
    </xf>
    <xf numFmtId="0" fontId="2" fillId="4" borderId="5" xfId="50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center" vertical="center"/>
    </xf>
    <xf numFmtId="164" fontId="2" fillId="4" borderId="5" xfId="3" applyNumberFormat="1" applyFont="1" applyFill="1" applyBorder="1" applyAlignment="1">
      <alignment horizontal="center" vertical="center"/>
    </xf>
    <xf numFmtId="3" fontId="18" fillId="4" borderId="5" xfId="1" applyNumberFormat="1" applyFont="1" applyFill="1" applyBorder="1" applyAlignment="1">
      <alignment vertical="center"/>
    </xf>
    <xf numFmtId="0" fontId="18" fillId="4" borderId="5" xfId="1" applyNumberFormat="1" applyFont="1" applyFill="1" applyBorder="1" applyAlignment="1">
      <alignment horizontal="center" vertical="center"/>
    </xf>
    <xf numFmtId="3" fontId="18" fillId="4" borderId="5" xfId="1" applyNumberFormat="1" applyFont="1" applyFill="1" applyBorder="1" applyAlignment="1">
      <alignment horizontal="center" vertical="center"/>
    </xf>
    <xf numFmtId="1" fontId="18" fillId="4" borderId="5" xfId="1" applyNumberFormat="1" applyFont="1" applyFill="1" applyBorder="1" applyAlignment="1">
      <alignment horizontal="center" vertical="center"/>
    </xf>
    <xf numFmtId="165" fontId="18" fillId="4" borderId="5" xfId="1" applyNumberFormat="1" applyFont="1" applyFill="1" applyBorder="1" applyAlignment="1">
      <alignment horizontal="center" vertical="center"/>
    </xf>
    <xf numFmtId="166" fontId="18" fillId="4" borderId="5" xfId="1" applyNumberFormat="1" applyFont="1" applyFill="1" applyBorder="1" applyAlignment="1">
      <alignment horizontal="center" vertical="center"/>
    </xf>
    <xf numFmtId="0" fontId="33" fillId="4" borderId="5" xfId="1" applyNumberFormat="1" applyFont="1" applyFill="1" applyBorder="1" applyAlignment="1">
      <alignment horizontal="right" vertical="center"/>
    </xf>
    <xf numFmtId="0" fontId="34" fillId="4" borderId="0" xfId="45" applyFont="1" applyFill="1"/>
    <xf numFmtId="0" fontId="2" fillId="4" borderId="5" xfId="1" applyNumberFormat="1" applyFont="1" applyFill="1" applyBorder="1" applyAlignment="1">
      <alignment horizontal="center" vertical="center"/>
    </xf>
    <xf numFmtId="49" fontId="2" fillId="4" borderId="5" xfId="58" applyNumberFormat="1" applyFont="1" applyFill="1" applyBorder="1" applyAlignment="1">
      <alignment horizontal="center" vertical="center"/>
    </xf>
    <xf numFmtId="0" fontId="2" fillId="4" borderId="5" xfId="58" applyNumberFormat="1" applyFont="1" applyFill="1" applyBorder="1" applyAlignment="1">
      <alignment horizontal="left" vertical="center" wrapText="1"/>
    </xf>
    <xf numFmtId="0" fontId="2" fillId="4" borderId="5" xfId="58" applyNumberFormat="1" applyFont="1" applyFill="1" applyBorder="1" applyAlignment="1">
      <alignment horizontal="center" vertical="center" wrapText="1"/>
    </xf>
    <xf numFmtId="49" fontId="20" fillId="4" borderId="5" xfId="50" applyNumberFormat="1" applyFont="1" applyFill="1" applyBorder="1" applyAlignment="1">
      <alignment horizontal="center"/>
    </xf>
    <xf numFmtId="3" fontId="20" fillId="4" borderId="5" xfId="50" applyNumberFormat="1" applyFont="1" applyFill="1" applyBorder="1" applyAlignment="1">
      <alignment horizontal="center" vertical="center"/>
    </xf>
    <xf numFmtId="0" fontId="20" fillId="4" borderId="5" xfId="50" applyFont="1" applyFill="1" applyBorder="1" applyAlignment="1">
      <alignment horizontal="center"/>
    </xf>
    <xf numFmtId="1" fontId="2" fillId="4" borderId="5" xfId="3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3" fontId="2" fillId="4" borderId="5" xfId="1" applyNumberFormat="1" applyFont="1" applyFill="1" applyBorder="1" applyAlignment="1">
      <alignment horizontal="center" vertical="center"/>
    </xf>
    <xf numFmtId="166" fontId="2" fillId="4" borderId="5" xfId="3" applyNumberFormat="1" applyFont="1" applyFill="1" applyBorder="1" applyAlignment="1">
      <alignment horizontal="center" vertical="center"/>
    </xf>
    <xf numFmtId="0" fontId="2" fillId="4" borderId="5" xfId="1" applyNumberFormat="1" applyFont="1" applyFill="1" applyBorder="1" applyAlignment="1">
      <alignment horizontal="center"/>
    </xf>
    <xf numFmtId="0" fontId="5" fillId="4" borderId="5" xfId="50" applyFont="1" applyFill="1" applyBorder="1" applyAlignment="1">
      <alignment horizontal="center" vertical="center"/>
    </xf>
    <xf numFmtId="0" fontId="5" fillId="4" borderId="5" xfId="50" applyNumberFormat="1" applyFont="1" applyFill="1" applyBorder="1" applyAlignment="1">
      <alignment horizontal="right" vertical="center" wrapText="1"/>
    </xf>
    <xf numFmtId="0" fontId="5" fillId="4" borderId="5" xfId="50" applyNumberFormat="1" applyFont="1" applyFill="1" applyBorder="1" applyAlignment="1">
      <alignment horizontal="center" vertical="center" wrapText="1"/>
    </xf>
    <xf numFmtId="3" fontId="5" fillId="4" borderId="5" xfId="50" applyNumberFormat="1" applyFont="1" applyFill="1" applyBorder="1" applyAlignment="1">
      <alignment horizontal="center" vertical="center"/>
    </xf>
    <xf numFmtId="1" fontId="5" fillId="4" borderId="5" xfId="3" applyNumberFormat="1" applyFont="1" applyFill="1" applyBorder="1" applyAlignment="1">
      <alignment horizontal="center" vertical="center"/>
    </xf>
    <xf numFmtId="1" fontId="5" fillId="4" borderId="5" xfId="1" applyNumberFormat="1" applyFont="1" applyFill="1" applyBorder="1" applyAlignment="1">
      <alignment horizontal="center" vertical="center"/>
    </xf>
    <xf numFmtId="0" fontId="2" fillId="4" borderId="5" xfId="50" applyFont="1" applyFill="1" applyBorder="1" applyAlignment="1">
      <alignment horizontal="right" vertical="center" wrapText="1"/>
    </xf>
    <xf numFmtId="1" fontId="2" fillId="4" borderId="5" xfId="50" applyNumberFormat="1" applyFont="1" applyFill="1" applyBorder="1" applyAlignment="1">
      <alignment horizontal="center" vertical="center"/>
    </xf>
    <xf numFmtId="3" fontId="2" fillId="4" borderId="5" xfId="50" applyNumberFormat="1" applyFont="1" applyFill="1" applyBorder="1" applyAlignment="1">
      <alignment vertical="center"/>
    </xf>
    <xf numFmtId="3" fontId="2" fillId="4" borderId="5" xfId="1" applyNumberFormat="1" applyFont="1" applyFill="1" applyBorder="1" applyAlignment="1"/>
    <xf numFmtId="0" fontId="5" fillId="4" borderId="5" xfId="1" applyNumberFormat="1" applyFont="1" applyFill="1" applyBorder="1" applyAlignment="1">
      <alignment horizontal="center" vertical="center"/>
    </xf>
    <xf numFmtId="1" fontId="5" fillId="4" borderId="5" xfId="50" applyNumberFormat="1" applyFont="1" applyFill="1" applyBorder="1" applyAlignment="1">
      <alignment horizontal="center"/>
    </xf>
    <xf numFmtId="0" fontId="5" fillId="4" borderId="5" xfId="50" applyFont="1" applyFill="1" applyBorder="1" applyAlignment="1">
      <alignment horizontal="right" wrapText="1"/>
    </xf>
    <xf numFmtId="0" fontId="5" fillId="4" borderId="5" xfId="50" applyFont="1" applyFill="1" applyBorder="1" applyAlignment="1">
      <alignment horizontal="center"/>
    </xf>
    <xf numFmtId="0" fontId="5" fillId="4" borderId="5" xfId="50" applyNumberFormat="1" applyFont="1" applyFill="1" applyBorder="1" applyAlignment="1">
      <alignment horizontal="center" vertical="center"/>
    </xf>
    <xf numFmtId="3" fontId="5" fillId="4" borderId="5" xfId="50" applyNumberFormat="1" applyFont="1" applyFill="1" applyBorder="1" applyAlignment="1">
      <alignment vertical="center"/>
    </xf>
    <xf numFmtId="0" fontId="5" fillId="4" borderId="5" xfId="3" applyFont="1" applyFill="1" applyBorder="1" applyAlignment="1">
      <alignment horizontal="center" vertical="center"/>
    </xf>
    <xf numFmtId="0" fontId="2" fillId="4" borderId="5" xfId="50" applyNumberFormat="1" applyFont="1" applyFill="1" applyBorder="1" applyAlignment="1">
      <alignment horizontal="center" vertical="center"/>
    </xf>
    <xf numFmtId="1" fontId="5" fillId="4" borderId="5" xfId="50" applyNumberFormat="1" applyFont="1" applyFill="1" applyBorder="1" applyAlignment="1">
      <alignment horizontal="center" vertical="center"/>
    </xf>
    <xf numFmtId="166" fontId="31" fillId="4" borderId="5" xfId="50" applyNumberFormat="1" applyFont="1" applyFill="1" applyBorder="1" applyAlignment="1">
      <alignment horizontal="center" vertical="center"/>
    </xf>
    <xf numFmtId="49" fontId="5" fillId="4" borderId="5" xfId="50" applyNumberFormat="1" applyFont="1" applyFill="1" applyBorder="1" applyAlignment="1">
      <alignment horizontal="center" vertical="center"/>
    </xf>
    <xf numFmtId="166" fontId="5" fillId="4" borderId="5" xfId="50" applyNumberFormat="1" applyFont="1" applyFill="1" applyBorder="1" applyAlignment="1">
      <alignment horizontal="right" vertical="center"/>
    </xf>
    <xf numFmtId="165" fontId="2" fillId="4" borderId="5" xfId="50" applyNumberFormat="1" applyFont="1" applyFill="1" applyBorder="1" applyAlignment="1">
      <alignment horizontal="center" vertical="center"/>
    </xf>
    <xf numFmtId="166" fontId="2" fillId="4" borderId="5" xfId="50" applyNumberFormat="1" applyFont="1" applyFill="1" applyBorder="1" applyAlignment="1">
      <alignment horizontal="center" vertical="center"/>
    </xf>
    <xf numFmtId="3" fontId="5" fillId="4" borderId="5" xfId="1" applyNumberFormat="1" applyFont="1" applyFill="1" applyBorder="1" applyAlignment="1"/>
    <xf numFmtId="3" fontId="5" fillId="4" borderId="5" xfId="1" applyNumberFormat="1" applyFont="1" applyFill="1" applyBorder="1" applyAlignment="1">
      <alignment vertical="center"/>
    </xf>
    <xf numFmtId="0" fontId="35" fillId="4" borderId="5" xfId="1" applyFont="1" applyFill="1" applyBorder="1" applyAlignment="1">
      <alignment horizontal="center"/>
    </xf>
    <xf numFmtId="0" fontId="35" fillId="4" borderId="5" xfId="1" applyFont="1" applyFill="1" applyBorder="1" applyAlignment="1">
      <alignment horizontal="center" wrapText="1"/>
    </xf>
    <xf numFmtId="165" fontId="5" fillId="4" borderId="5" xfId="1" applyNumberFormat="1" applyFont="1" applyFill="1" applyBorder="1" applyAlignment="1">
      <alignment horizontal="center"/>
    </xf>
    <xf numFmtId="3" fontId="5" fillId="4" borderId="5" xfId="1" applyNumberFormat="1" applyFont="1" applyFill="1" applyBorder="1" applyAlignment="1">
      <alignment horizontal="center"/>
    </xf>
    <xf numFmtId="166" fontId="35" fillId="4" borderId="5" xfId="1" applyNumberFormat="1" applyFont="1" applyFill="1" applyBorder="1" applyAlignment="1">
      <alignment horizontal="center"/>
    </xf>
    <xf numFmtId="3" fontId="2" fillId="4" borderId="5" xfId="50" applyNumberFormat="1" applyFont="1" applyFill="1" applyBorder="1" applyAlignment="1"/>
    <xf numFmtId="0" fontId="2" fillId="4" borderId="5" xfId="50" applyFont="1" applyFill="1" applyBorder="1" applyAlignment="1">
      <alignment horizontal="center" vertical="center" wrapText="1"/>
    </xf>
    <xf numFmtId="167" fontId="2" fillId="4" borderId="5" xfId="1" applyNumberFormat="1" applyFont="1" applyFill="1" applyBorder="1" applyAlignment="1">
      <alignment horizontal="center"/>
    </xf>
    <xf numFmtId="1" fontId="2" fillId="4" borderId="5" xfId="1" applyNumberFormat="1" applyFont="1" applyFill="1" applyBorder="1" applyAlignment="1">
      <alignment horizontal="center"/>
    </xf>
    <xf numFmtId="1" fontId="5" fillId="4" borderId="5" xfId="50" applyNumberFormat="1" applyFont="1" applyFill="1" applyBorder="1" applyAlignment="1">
      <alignment horizontal="center" wrapText="1"/>
    </xf>
    <xf numFmtId="0" fontId="5" fillId="4" borderId="5" xfId="3" applyFont="1" applyFill="1" applyBorder="1" applyAlignment="1">
      <alignment vertical="center"/>
    </xf>
    <xf numFmtId="0" fontId="2" fillId="4" borderId="5" xfId="50" applyFont="1" applyFill="1" applyBorder="1" applyAlignment="1"/>
    <xf numFmtId="0" fontId="2" fillId="4" borderId="5" xfId="58" applyNumberFormat="1" applyFont="1" applyFill="1" applyBorder="1" applyAlignment="1">
      <alignment horizontal="center" wrapText="1"/>
    </xf>
    <xf numFmtId="3" fontId="2" fillId="4" borderId="5" xfId="50" applyNumberFormat="1" applyFont="1" applyFill="1" applyBorder="1" applyAlignment="1">
      <alignment horizontal="center"/>
    </xf>
    <xf numFmtId="1" fontId="20" fillId="4" borderId="5" xfId="1" applyNumberFormat="1" applyFont="1" applyFill="1" applyBorder="1" applyAlignment="1">
      <alignment horizontal="center" vertical="center"/>
    </xf>
    <xf numFmtId="0" fontId="5" fillId="4" borderId="5" xfId="1" applyNumberFormat="1" applyFont="1" applyFill="1" applyBorder="1" applyAlignment="1">
      <alignment horizontal="center"/>
    </xf>
    <xf numFmtId="49" fontId="5" fillId="4" borderId="5" xfId="50" applyNumberFormat="1" applyFont="1" applyFill="1" applyBorder="1" applyAlignment="1">
      <alignment horizontal="center"/>
    </xf>
    <xf numFmtId="3" fontId="5" fillId="4" borderId="5" xfId="50" applyNumberFormat="1" applyFont="1" applyFill="1" applyBorder="1" applyAlignment="1">
      <alignment horizontal="center"/>
    </xf>
    <xf numFmtId="166" fontId="5" fillId="4" borderId="5" xfId="3" applyNumberFormat="1" applyFont="1" applyFill="1" applyBorder="1" applyAlignment="1">
      <alignment horizontal="center" vertical="center"/>
    </xf>
    <xf numFmtId="2" fontId="29" fillId="4" borderId="5" xfId="50" applyNumberFormat="1" applyFont="1" applyFill="1" applyBorder="1" applyAlignment="1">
      <alignment horizontal="center" vertical="center"/>
    </xf>
    <xf numFmtId="0" fontId="20" fillId="4" borderId="5" xfId="50" applyNumberFormat="1" applyFont="1" applyFill="1" applyBorder="1" applyAlignment="1">
      <alignment vertical="center" wrapText="1"/>
    </xf>
    <xf numFmtId="166" fontId="2" fillId="4" borderId="5" xfId="1" applyNumberFormat="1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right" vertical="center"/>
    </xf>
    <xf numFmtId="2" fontId="2" fillId="4" borderId="5" xfId="50" applyNumberFormat="1" applyFont="1" applyFill="1" applyBorder="1" applyAlignment="1">
      <alignment horizontal="center" vertical="center"/>
    </xf>
    <xf numFmtId="0" fontId="2" fillId="4" borderId="5" xfId="50" applyNumberFormat="1" applyFont="1" applyFill="1" applyBorder="1" applyAlignment="1">
      <alignment horizontal="center" vertical="distributed"/>
    </xf>
    <xf numFmtId="0" fontId="2" fillId="4" borderId="5" xfId="1" applyFont="1" applyFill="1" applyBorder="1"/>
    <xf numFmtId="171" fontId="17" fillId="4" borderId="5" xfId="1" applyNumberFormat="1" applyFont="1" applyFill="1" applyBorder="1" applyAlignment="1">
      <alignment horizontal="right" vertical="center"/>
    </xf>
    <xf numFmtId="172" fontId="17" fillId="4" borderId="5" xfId="1" applyNumberFormat="1" applyFont="1" applyFill="1" applyBorder="1" applyAlignment="1">
      <alignment horizontal="right" vertical="center"/>
    </xf>
    <xf numFmtId="49" fontId="2" fillId="4" borderId="5" xfId="58" applyNumberFormat="1" applyFont="1" applyFill="1" applyBorder="1" applyAlignment="1">
      <alignment horizontal="center" vertical="center" wrapText="1"/>
    </xf>
    <xf numFmtId="0" fontId="2" fillId="4" borderId="5" xfId="59" applyFont="1" applyFill="1" applyBorder="1" applyAlignment="1">
      <alignment horizontal="left" vertical="center" wrapText="1"/>
    </xf>
    <xf numFmtId="0" fontId="2" fillId="4" borderId="5" xfId="59" applyFont="1" applyFill="1" applyBorder="1" applyAlignment="1">
      <alignment horizontal="center" vertical="center" wrapText="1"/>
    </xf>
    <xf numFmtId="0" fontId="2" fillId="4" borderId="5" xfId="20" applyNumberFormat="1" applyFont="1" applyFill="1" applyBorder="1" applyAlignment="1">
      <alignment horizontal="center" vertical="center" wrapText="1"/>
    </xf>
    <xf numFmtId="173" fontId="2" fillId="4" borderId="5" xfId="20" applyNumberFormat="1" applyFont="1" applyFill="1" applyBorder="1" applyAlignment="1">
      <alignment horizontal="center" vertical="center" wrapText="1"/>
    </xf>
    <xf numFmtId="1" fontId="5" fillId="4" borderId="5" xfId="3" applyNumberFormat="1" applyFont="1" applyFill="1" applyBorder="1" applyAlignment="1">
      <alignment horizontal="center" vertical="center" wrapText="1"/>
    </xf>
    <xf numFmtId="49" fontId="5" fillId="4" borderId="5" xfId="58" applyNumberFormat="1" applyFont="1" applyFill="1" applyBorder="1" applyAlignment="1">
      <alignment horizontal="center" vertical="center" wrapText="1"/>
    </xf>
    <xf numFmtId="0" fontId="5" fillId="4" borderId="5" xfId="58" applyNumberFormat="1" applyFont="1" applyFill="1" applyBorder="1" applyAlignment="1">
      <alignment horizontal="center" vertical="center" wrapText="1"/>
    </xf>
    <xf numFmtId="173" fontId="5" fillId="4" borderId="5" xfId="50" applyNumberFormat="1" applyFont="1" applyFill="1" applyBorder="1" applyAlignment="1">
      <alignment horizontal="center" vertical="center" wrapText="1"/>
    </xf>
    <xf numFmtId="3" fontId="5" fillId="4" borderId="5" xfId="50" applyNumberFormat="1" applyFont="1" applyFill="1" applyBorder="1" applyAlignment="1">
      <alignment horizontal="center" vertical="center" wrapText="1"/>
    </xf>
    <xf numFmtId="1" fontId="5" fillId="4" borderId="5" xfId="1" applyNumberFormat="1" applyFont="1" applyFill="1" applyBorder="1" applyAlignment="1">
      <alignment horizontal="center" vertical="center" wrapText="1"/>
    </xf>
    <xf numFmtId="49" fontId="2" fillId="4" borderId="5" xfId="50" applyNumberFormat="1" applyFont="1" applyFill="1" applyBorder="1" applyAlignment="1">
      <alignment horizontal="right" vertical="center"/>
    </xf>
    <xf numFmtId="3" fontId="2" fillId="4" borderId="5" xfId="50" applyNumberFormat="1" applyFont="1" applyFill="1" applyBorder="1" applyAlignment="1">
      <alignment horizontal="right" vertical="center"/>
    </xf>
    <xf numFmtId="3" fontId="5" fillId="4" borderId="5" xfId="50" applyNumberFormat="1" applyFont="1" applyFill="1" applyBorder="1" applyAlignment="1">
      <alignment horizontal="right" vertical="center"/>
    </xf>
    <xf numFmtId="166" fontId="2" fillId="4" borderId="5" xfId="50" applyNumberFormat="1" applyFont="1" applyFill="1" applyBorder="1" applyAlignment="1">
      <alignment horizontal="right" vertical="center"/>
    </xf>
    <xf numFmtId="49" fontId="5" fillId="4" borderId="5" xfId="60" applyNumberFormat="1" applyFont="1" applyFill="1" applyBorder="1" applyAlignment="1">
      <alignment horizontal="right" vertical="center" wrapText="1"/>
    </xf>
    <xf numFmtId="49" fontId="5" fillId="4" borderId="5" xfId="50" applyNumberFormat="1" applyFont="1" applyFill="1" applyBorder="1" applyAlignment="1">
      <alignment horizontal="right" vertical="center"/>
    </xf>
    <xf numFmtId="0" fontId="5" fillId="4" borderId="5" xfId="50" applyFont="1" applyFill="1" applyBorder="1" applyAlignment="1">
      <alignment horizontal="right" vertical="center"/>
    </xf>
    <xf numFmtId="1" fontId="5" fillId="4" borderId="5" xfId="50" applyNumberFormat="1" applyFont="1" applyFill="1" applyBorder="1" applyAlignment="1">
      <alignment horizontal="right" vertical="center"/>
    </xf>
    <xf numFmtId="0" fontId="5" fillId="4" borderId="3" xfId="50" applyFont="1" applyFill="1" applyBorder="1" applyAlignment="1">
      <alignment horizontal="center" vertical="center"/>
    </xf>
    <xf numFmtId="1" fontId="5" fillId="4" borderId="3" xfId="50" applyNumberFormat="1" applyFont="1" applyFill="1" applyBorder="1" applyAlignment="1">
      <alignment horizontal="center" vertical="center"/>
    </xf>
    <xf numFmtId="3" fontId="5" fillId="4" borderId="3" xfId="50" applyNumberFormat="1" applyFont="1" applyFill="1" applyBorder="1" applyAlignment="1">
      <alignment horizontal="right" vertical="center"/>
    </xf>
    <xf numFmtId="166" fontId="2" fillId="4" borderId="5" xfId="1" applyNumberFormat="1" applyFont="1" applyFill="1" applyBorder="1" applyAlignment="1">
      <alignment horizontal="right" vertical="center"/>
    </xf>
    <xf numFmtId="0" fontId="20" fillId="4" borderId="5" xfId="1" applyNumberFormat="1" applyFont="1" applyFill="1" applyBorder="1" applyAlignment="1">
      <alignment horizontal="right" vertical="center"/>
    </xf>
    <xf numFmtId="0" fontId="36" fillId="4" borderId="0" xfId="45" applyFont="1" applyFill="1"/>
    <xf numFmtId="0" fontId="2" fillId="4" borderId="3" xfId="50" applyFont="1" applyFill="1" applyBorder="1" applyAlignment="1">
      <alignment horizontal="center" vertical="center"/>
    </xf>
    <xf numFmtId="1" fontId="2" fillId="4" borderId="3" xfId="50" applyNumberFormat="1" applyFont="1" applyFill="1" applyBorder="1" applyAlignment="1">
      <alignment horizontal="center" vertical="center"/>
    </xf>
    <xf numFmtId="0" fontId="2" fillId="4" borderId="5" xfId="50" applyNumberFormat="1" applyFont="1" applyFill="1" applyBorder="1" applyAlignment="1">
      <alignment horizontal="left" vertical="center" wrapText="1"/>
    </xf>
    <xf numFmtId="49" fontId="2" fillId="4" borderId="3" xfId="50" applyNumberFormat="1" applyFont="1" applyFill="1" applyBorder="1" applyAlignment="1">
      <alignment horizontal="right" vertical="center"/>
    </xf>
    <xf numFmtId="3" fontId="2" fillId="4" borderId="3" xfId="50" applyNumberFormat="1" applyFont="1" applyFill="1" applyBorder="1" applyAlignment="1">
      <alignment horizontal="right" vertical="center"/>
    </xf>
    <xf numFmtId="1" fontId="2" fillId="4" borderId="5" xfId="1" applyNumberFormat="1" applyFont="1" applyFill="1" applyBorder="1" applyAlignment="1">
      <alignment horizontal="right" vertical="center"/>
    </xf>
    <xf numFmtId="49" fontId="5" fillId="4" borderId="3" xfId="50" applyNumberFormat="1" applyFont="1" applyFill="1" applyBorder="1" applyAlignment="1">
      <alignment horizontal="right" vertical="center"/>
    </xf>
    <xf numFmtId="49" fontId="2" fillId="4" borderId="5" xfId="60" applyNumberFormat="1" applyFont="1" applyFill="1" applyBorder="1" applyAlignment="1">
      <alignment horizontal="left" vertical="center" wrapText="1"/>
    </xf>
    <xf numFmtId="3" fontId="2" fillId="4" borderId="5" xfId="50" applyNumberFormat="1" applyFont="1" applyFill="1" applyBorder="1" applyAlignment="1">
      <alignment horizontal="center" vertical="center" wrapText="1"/>
    </xf>
    <xf numFmtId="1" fontId="2" fillId="4" borderId="5" xfId="3" applyNumberFormat="1" applyFont="1" applyFill="1" applyBorder="1" applyAlignment="1">
      <alignment horizontal="center" vertical="center" wrapText="1"/>
    </xf>
    <xf numFmtId="1" fontId="2" fillId="4" borderId="5" xfId="1" applyNumberFormat="1" applyFont="1" applyFill="1" applyBorder="1" applyAlignment="1">
      <alignment horizontal="center" vertical="center" wrapText="1"/>
    </xf>
    <xf numFmtId="1" fontId="2" fillId="4" borderId="5" xfId="50" applyNumberFormat="1" applyFont="1" applyFill="1" applyBorder="1" applyAlignment="1">
      <alignment horizontal="right" vertical="center"/>
    </xf>
    <xf numFmtId="1" fontId="2" fillId="4" borderId="5" xfId="61" applyNumberFormat="1" applyFont="1" applyFill="1" applyBorder="1" applyAlignment="1">
      <alignment horizontal="center" vertical="center"/>
    </xf>
    <xf numFmtId="0" fontId="2" fillId="4" borderId="5" xfId="50" applyNumberFormat="1" applyFont="1" applyFill="1" applyBorder="1" applyAlignment="1">
      <alignment horizontal="left"/>
    </xf>
    <xf numFmtId="0" fontId="2" fillId="4" borderId="5" xfId="11" applyNumberFormat="1" applyFont="1" applyFill="1" applyBorder="1" applyAlignment="1">
      <alignment horizontal="center" vertical="center"/>
    </xf>
    <xf numFmtId="164" fontId="2" fillId="4" borderId="5" xfId="1" applyNumberFormat="1" applyFont="1" applyFill="1" applyBorder="1" applyAlignment="1">
      <alignment horizontal="right" vertical="center"/>
    </xf>
    <xf numFmtId="164" fontId="2" fillId="4" borderId="5" xfId="50" applyNumberFormat="1" applyFont="1" applyFill="1" applyBorder="1" applyAlignment="1">
      <alignment horizontal="right"/>
    </xf>
    <xf numFmtId="3" fontId="2" fillId="4" borderId="5" xfId="11" applyNumberFormat="1" applyFont="1" applyFill="1" applyBorder="1" applyAlignment="1">
      <alignment horizontal="center" vertical="center"/>
    </xf>
    <xf numFmtId="3" fontId="2" fillId="4" borderId="5" xfId="11" applyNumberFormat="1" applyFont="1" applyFill="1" applyBorder="1" applyAlignment="1">
      <alignment horizontal="right" vertical="center"/>
    </xf>
    <xf numFmtId="0" fontId="2" fillId="4" borderId="5" xfId="50" applyFont="1" applyFill="1" applyBorder="1"/>
    <xf numFmtId="3" fontId="2" fillId="4" borderId="5" xfId="50" applyNumberFormat="1" applyFont="1" applyFill="1" applyBorder="1"/>
    <xf numFmtId="0" fontId="2" fillId="4" borderId="5" xfId="50" applyFont="1" applyFill="1" applyBorder="1" applyAlignment="1">
      <alignment vertical="center"/>
    </xf>
    <xf numFmtId="0" fontId="13" fillId="4" borderId="5" xfId="50" applyFont="1" applyFill="1" applyBorder="1" applyAlignment="1">
      <alignment horizontal="center" vertical="center"/>
    </xf>
    <xf numFmtId="2" fontId="2" fillId="4" borderId="5" xfId="3" applyNumberFormat="1" applyFont="1" applyFill="1" applyBorder="1" applyAlignment="1">
      <alignment horizontal="center" vertical="center"/>
    </xf>
    <xf numFmtId="0" fontId="5" fillId="4" borderId="5" xfId="45" applyNumberFormat="1" applyFont="1" applyFill="1" applyBorder="1" applyAlignment="1">
      <alignment horizontal="center" vertical="center"/>
    </xf>
    <xf numFmtId="1" fontId="5" fillId="4" borderId="5" xfId="45" applyNumberFormat="1" applyFont="1" applyFill="1" applyBorder="1" applyAlignment="1">
      <alignment horizontal="center" vertical="center"/>
    </xf>
    <xf numFmtId="49" fontId="5" fillId="4" borderId="5" xfId="45" applyNumberFormat="1" applyFont="1" applyFill="1" applyBorder="1" applyAlignment="1">
      <alignment horizontal="center" vertical="center"/>
    </xf>
    <xf numFmtId="49" fontId="5" fillId="4" borderId="5" xfId="45" applyNumberFormat="1" applyFont="1" applyFill="1" applyBorder="1" applyAlignment="1">
      <alignment vertical="center"/>
    </xf>
    <xf numFmtId="3" fontId="5" fillId="4" borderId="5" xfId="45" applyNumberFormat="1" applyFont="1" applyFill="1" applyBorder="1" applyAlignment="1">
      <alignment vertical="center"/>
    </xf>
    <xf numFmtId="4" fontId="5" fillId="4" borderId="5" xfId="45" applyNumberFormat="1" applyFont="1" applyFill="1" applyBorder="1" applyAlignment="1">
      <alignment horizontal="right" vertical="center"/>
    </xf>
    <xf numFmtId="0" fontId="5" fillId="4" borderId="5" xfId="45" applyFont="1" applyFill="1" applyBorder="1" applyAlignment="1">
      <alignment horizontal="center" vertical="center"/>
    </xf>
    <xf numFmtId="0" fontId="5" fillId="4" borderId="5" xfId="45" applyFont="1" applyFill="1" applyBorder="1" applyAlignment="1">
      <alignment horizontal="right" vertical="center"/>
    </xf>
    <xf numFmtId="3" fontId="5" fillId="4" borderId="5" xfId="45" applyNumberFormat="1" applyFont="1" applyFill="1" applyBorder="1" applyAlignment="1">
      <alignment horizontal="right" vertical="center"/>
    </xf>
    <xf numFmtId="3" fontId="5" fillId="4" borderId="5" xfId="45" applyNumberFormat="1" applyFont="1" applyFill="1" applyBorder="1" applyAlignment="1">
      <alignment horizontal="center" vertical="center"/>
    </xf>
    <xf numFmtId="166" fontId="5" fillId="4" borderId="5" xfId="45" applyNumberFormat="1" applyFont="1" applyFill="1" applyBorder="1" applyAlignment="1">
      <alignment horizontal="center" vertical="center"/>
    </xf>
    <xf numFmtId="49" fontId="5" fillId="4" borderId="5" xfId="45" applyNumberFormat="1" applyFont="1" applyFill="1" applyBorder="1" applyAlignment="1">
      <alignment horizontal="right" vertical="center"/>
    </xf>
    <xf numFmtId="0" fontId="12" fillId="4" borderId="0" xfId="45" applyFill="1"/>
    <xf numFmtId="0" fontId="21" fillId="4" borderId="5" xfId="50" applyFont="1" applyFill="1" applyBorder="1" applyAlignment="1">
      <alignment horizontal="center" vertical="center"/>
    </xf>
    <xf numFmtId="49" fontId="21" fillId="4" borderId="5" xfId="50" applyNumberFormat="1" applyFont="1" applyFill="1" applyBorder="1" applyAlignment="1">
      <alignment horizontal="center" vertical="center"/>
    </xf>
    <xf numFmtId="0" fontId="21" fillId="4" borderId="5" xfId="50" applyFont="1" applyFill="1" applyBorder="1"/>
    <xf numFmtId="0" fontId="21" fillId="4" borderId="5" xfId="3" applyFont="1" applyFill="1" applyBorder="1" applyAlignment="1">
      <alignment horizontal="center" vertical="center"/>
    </xf>
    <xf numFmtId="3" fontId="21" fillId="4" borderId="5" xfId="50" applyNumberFormat="1" applyFont="1" applyFill="1" applyBorder="1" applyAlignment="1">
      <alignment horizontal="right" vertical="center"/>
    </xf>
    <xf numFmtId="3" fontId="21" fillId="4" borderId="5" xfId="1" applyNumberFormat="1" applyFont="1" applyFill="1" applyBorder="1" applyAlignment="1">
      <alignment horizontal="right" vertical="center"/>
    </xf>
    <xf numFmtId="164" fontId="2" fillId="4" borderId="5" xfId="1" applyNumberFormat="1" applyFont="1" applyFill="1" applyBorder="1" applyAlignment="1">
      <alignment horizontal="right"/>
    </xf>
    <xf numFmtId="166" fontId="2" fillId="4" borderId="5" xfId="1" applyNumberFormat="1" applyFont="1" applyFill="1" applyBorder="1" applyAlignment="1">
      <alignment horizontal="right"/>
    </xf>
    <xf numFmtId="166" fontId="2" fillId="4" borderId="5" xfId="1" applyNumberFormat="1" applyFont="1" applyFill="1" applyBorder="1" applyAlignment="1">
      <alignment horizontal="center"/>
    </xf>
    <xf numFmtId="0" fontId="20" fillId="4" borderId="5" xfId="1" applyNumberFormat="1" applyFont="1" applyFill="1" applyBorder="1" applyAlignment="1">
      <alignment horizontal="right"/>
    </xf>
    <xf numFmtId="0" fontId="20" fillId="4" borderId="5" xfId="1" applyNumberFormat="1" applyFont="1" applyFill="1" applyBorder="1"/>
    <xf numFmtId="164" fontId="21" fillId="4" borderId="5" xfId="1" applyNumberFormat="1" applyFont="1" applyFill="1" applyBorder="1" applyAlignment="1">
      <alignment horizontal="right" vertical="center"/>
    </xf>
    <xf numFmtId="0" fontId="8" fillId="4" borderId="5" xfId="50" applyFont="1" applyFill="1" applyBorder="1" applyAlignment="1">
      <alignment horizontal="center" vertical="center"/>
    </xf>
    <xf numFmtId="0" fontId="8" fillId="4" borderId="5" xfId="50" applyFont="1" applyFill="1" applyBorder="1" applyAlignment="1">
      <alignment horizontal="right" vertical="center"/>
    </xf>
    <xf numFmtId="3" fontId="8" fillId="4" borderId="5" xfId="50" applyNumberFormat="1" applyFont="1" applyFill="1" applyBorder="1" applyAlignment="1">
      <alignment horizontal="right" vertical="center"/>
    </xf>
    <xf numFmtId="1" fontId="21" fillId="4" borderId="5" xfId="1" applyNumberFormat="1" applyFont="1" applyFill="1" applyBorder="1" applyAlignment="1">
      <alignment horizontal="center"/>
    </xf>
    <xf numFmtId="166" fontId="21" fillId="4" borderId="5" xfId="3" applyNumberFormat="1" applyFont="1" applyFill="1" applyBorder="1" applyAlignment="1">
      <alignment horizontal="center" vertical="center"/>
    </xf>
    <xf numFmtId="0" fontId="20" fillId="4" borderId="0" xfId="1" applyNumberFormat="1" applyFont="1" applyFill="1" applyBorder="1"/>
    <xf numFmtId="49" fontId="21" fillId="4" borderId="1" xfId="50" applyNumberFormat="1" applyFont="1" applyFill="1" applyBorder="1" applyAlignment="1">
      <alignment horizontal="center" vertical="center"/>
    </xf>
    <xf numFmtId="49" fontId="8" fillId="4" borderId="5" xfId="60" applyNumberFormat="1" applyFont="1" applyFill="1" applyBorder="1" applyAlignment="1">
      <alignment horizontal="right" vertical="center" wrapText="1"/>
    </xf>
    <xf numFmtId="49" fontId="21" fillId="4" borderId="5" xfId="50" applyNumberFormat="1" applyFont="1" applyFill="1" applyBorder="1" applyAlignment="1">
      <alignment horizontal="right" vertical="center"/>
    </xf>
    <xf numFmtId="3" fontId="8" fillId="4" borderId="5" xfId="1" applyNumberFormat="1" applyFont="1" applyFill="1" applyBorder="1" applyAlignment="1">
      <alignment horizontal="right" vertical="center"/>
    </xf>
    <xf numFmtId="164" fontId="8" fillId="4" borderId="5" xfId="1" applyNumberFormat="1" applyFont="1" applyFill="1" applyBorder="1" applyAlignment="1">
      <alignment horizontal="right" vertical="center"/>
    </xf>
    <xf numFmtId="0" fontId="21" fillId="4" borderId="5" xfId="50" applyFont="1" applyFill="1" applyBorder="1" applyAlignment="1">
      <alignment vertical="distributed"/>
    </xf>
    <xf numFmtId="1" fontId="21" fillId="4" borderId="5" xfId="1" applyNumberFormat="1" applyFont="1" applyFill="1" applyBorder="1" applyAlignment="1">
      <alignment horizontal="center" vertical="center"/>
    </xf>
    <xf numFmtId="49" fontId="8" fillId="4" borderId="5" xfId="50" applyNumberFormat="1" applyFont="1" applyFill="1" applyBorder="1" applyAlignment="1">
      <alignment horizontal="right" vertical="center"/>
    </xf>
    <xf numFmtId="0" fontId="21" fillId="4" borderId="5" xfId="50" applyFont="1" applyFill="1" applyBorder="1" applyAlignment="1">
      <alignment horizontal="right" vertical="center"/>
    </xf>
    <xf numFmtId="1" fontId="21" fillId="4" borderId="5" xfId="1" applyNumberFormat="1" applyFont="1" applyFill="1" applyBorder="1" applyAlignment="1">
      <alignment horizontal="right"/>
    </xf>
    <xf numFmtId="0" fontId="21" fillId="4" borderId="5" xfId="3" applyFont="1" applyFill="1" applyBorder="1" applyAlignment="1">
      <alignment horizontal="right" vertical="center"/>
    </xf>
    <xf numFmtId="166" fontId="21" fillId="4" borderId="5" xfId="3" applyNumberFormat="1" applyFont="1" applyFill="1" applyBorder="1" applyAlignment="1">
      <alignment horizontal="right" vertical="center"/>
    </xf>
    <xf numFmtId="3" fontId="21" fillId="4" borderId="5" xfId="50" applyNumberFormat="1" applyFont="1" applyFill="1" applyBorder="1" applyAlignment="1">
      <alignment horizontal="center" vertical="center"/>
    </xf>
    <xf numFmtId="168" fontId="21" fillId="4" borderId="5" xfId="50" applyNumberFormat="1" applyFont="1" applyFill="1" applyBorder="1" applyAlignment="1">
      <alignment horizontal="center" vertical="center"/>
    </xf>
    <xf numFmtId="0" fontId="21" fillId="4" borderId="5" xfId="50" applyNumberFormat="1" applyFont="1" applyFill="1" applyBorder="1" applyAlignment="1">
      <alignment horizontal="center" vertical="center"/>
    </xf>
    <xf numFmtId="1" fontId="23" fillId="4" borderId="5" xfId="50" applyNumberFormat="1" applyFont="1" applyFill="1" applyBorder="1" applyAlignment="1">
      <alignment horizontal="center"/>
    </xf>
    <xf numFmtId="0" fontId="23" fillId="4" borderId="5" xfId="50" applyFont="1" applyFill="1" applyBorder="1" applyAlignment="1">
      <alignment vertical="center" wrapText="1"/>
    </xf>
    <xf numFmtId="49" fontId="23" fillId="4" borderId="5" xfId="50" applyNumberFormat="1" applyFont="1" applyFill="1" applyBorder="1" applyAlignment="1">
      <alignment horizontal="center" vertical="center"/>
    </xf>
    <xf numFmtId="0" fontId="23" fillId="4" borderId="5" xfId="50" applyFont="1" applyFill="1" applyBorder="1" applyAlignment="1">
      <alignment horizontal="center" vertical="center"/>
    </xf>
    <xf numFmtId="0" fontId="21" fillId="4" borderId="5" xfId="62" applyNumberFormat="1" applyFont="1" applyFill="1" applyBorder="1" applyAlignment="1">
      <alignment horizontal="center" vertical="center" textRotation="90"/>
    </xf>
    <xf numFmtId="0" fontId="21" fillId="4" borderId="5" xfId="62" applyNumberFormat="1" applyFont="1" applyFill="1" applyBorder="1" applyAlignment="1">
      <alignment horizontal="center" vertical="center"/>
    </xf>
    <xf numFmtId="166" fontId="21" fillId="4" borderId="1" xfId="50" applyNumberFormat="1" applyFont="1" applyFill="1" applyBorder="1" applyAlignment="1">
      <alignment horizontal="center" vertical="center"/>
    </xf>
    <xf numFmtId="1" fontId="8" fillId="4" borderId="5" xfId="50" applyNumberFormat="1" applyFont="1" applyFill="1" applyBorder="1" applyAlignment="1">
      <alignment horizontal="center" vertical="center"/>
    </xf>
    <xf numFmtId="49" fontId="8" fillId="4" borderId="5" xfId="50" applyNumberFormat="1" applyFont="1" applyFill="1" applyBorder="1" applyAlignment="1">
      <alignment horizontal="center" vertical="center"/>
    </xf>
    <xf numFmtId="3" fontId="8" fillId="4" borderId="5" xfId="50" applyNumberFormat="1" applyFont="1" applyFill="1" applyBorder="1" applyAlignment="1">
      <alignment horizontal="center" vertical="center"/>
    </xf>
    <xf numFmtId="166" fontId="8" fillId="4" borderId="5" xfId="50" applyNumberFormat="1" applyFont="1" applyFill="1" applyBorder="1" applyAlignment="1">
      <alignment horizontal="center" vertical="center"/>
    </xf>
    <xf numFmtId="0" fontId="21" fillId="4" borderId="5" xfId="60" applyNumberFormat="1" applyFont="1" applyFill="1" applyBorder="1" applyAlignment="1">
      <alignment horizontal="left" vertical="center" wrapText="1"/>
    </xf>
    <xf numFmtId="1" fontId="21" fillId="4" borderId="5" xfId="50" applyNumberFormat="1" applyFont="1" applyFill="1" applyBorder="1" applyAlignment="1">
      <alignment horizontal="center" vertical="center"/>
    </xf>
    <xf numFmtId="166" fontId="21" fillId="4" borderId="5" xfId="50" applyNumberFormat="1" applyFont="1" applyFill="1" applyBorder="1" applyAlignment="1">
      <alignment horizontal="center" vertical="center"/>
    </xf>
    <xf numFmtId="49" fontId="8" fillId="4" borderId="5" xfId="63" applyNumberFormat="1" applyFont="1" applyFill="1" applyBorder="1" applyAlignment="1">
      <alignment horizontal="right" vertical="center" wrapText="1"/>
    </xf>
    <xf numFmtId="164" fontId="5" fillId="4" borderId="5" xfId="1" applyNumberFormat="1" applyFont="1" applyFill="1" applyBorder="1"/>
    <xf numFmtId="49" fontId="21" fillId="4" borderId="5" xfId="60" applyNumberFormat="1" applyFont="1" applyFill="1" applyBorder="1" applyAlignment="1">
      <alignment horizontal="left" vertical="center" wrapText="1"/>
    </xf>
    <xf numFmtId="3" fontId="8" fillId="4" borderId="5" xfId="60" applyNumberFormat="1" applyFont="1" applyFill="1" applyBorder="1" applyAlignment="1">
      <alignment vertical="center"/>
    </xf>
    <xf numFmtId="164" fontId="5" fillId="4" borderId="5" xfId="1" applyNumberFormat="1" applyFont="1" applyFill="1" applyBorder="1" applyAlignment="1">
      <alignment horizontal="right"/>
    </xf>
    <xf numFmtId="166" fontId="5" fillId="4" borderId="5" xfId="1" applyNumberFormat="1" applyFont="1" applyFill="1" applyBorder="1" applyAlignment="1">
      <alignment horizontal="right"/>
    </xf>
    <xf numFmtId="1" fontId="5" fillId="4" borderId="5" xfId="1" applyNumberFormat="1" applyFont="1" applyFill="1" applyBorder="1" applyAlignment="1">
      <alignment horizontal="center"/>
    </xf>
    <xf numFmtId="166" fontId="5" fillId="4" borderId="5" xfId="1" applyNumberFormat="1" applyFont="1" applyFill="1" applyBorder="1" applyAlignment="1">
      <alignment horizontal="center"/>
    </xf>
    <xf numFmtId="0" fontId="5" fillId="4" borderId="5" xfId="1" applyNumberFormat="1" applyFont="1" applyFill="1" applyBorder="1" applyAlignment="1">
      <alignment horizontal="right"/>
    </xf>
    <xf numFmtId="0" fontId="5" fillId="4" borderId="5" xfId="1" applyNumberFormat="1" applyFont="1" applyFill="1" applyBorder="1"/>
    <xf numFmtId="0" fontId="5" fillId="4" borderId="0" xfId="1" applyNumberFormat="1" applyFont="1" applyFill="1" applyBorder="1"/>
    <xf numFmtId="0" fontId="21" fillId="4" borderId="5" xfId="60" applyNumberFormat="1" applyFont="1" applyFill="1" applyBorder="1" applyAlignment="1">
      <alignment horizontal="center" vertical="center"/>
    </xf>
    <xf numFmtId="49" fontId="21" fillId="4" borderId="5" xfId="60" applyNumberFormat="1" applyFont="1" applyFill="1" applyBorder="1" applyAlignment="1">
      <alignment horizontal="center" vertical="center"/>
    </xf>
    <xf numFmtId="0" fontId="21" fillId="4" borderId="5" xfId="60" quotePrefix="1" applyNumberFormat="1" applyFont="1" applyFill="1" applyBorder="1" applyAlignment="1">
      <alignment horizontal="center" vertical="center"/>
    </xf>
    <xf numFmtId="3" fontId="21" fillId="4" borderId="5" xfId="60" applyNumberFormat="1" applyFont="1" applyFill="1" applyBorder="1" applyAlignment="1">
      <alignment vertical="center"/>
    </xf>
    <xf numFmtId="3" fontId="21" fillId="4" borderId="5" xfId="1" applyNumberFormat="1" applyFont="1" applyFill="1" applyBorder="1" applyAlignment="1">
      <alignment vertical="center"/>
    </xf>
    <xf numFmtId="0" fontId="8" fillId="4" borderId="5" xfId="60" applyNumberFormat="1" applyFont="1" applyFill="1" applyBorder="1" applyAlignment="1">
      <alignment horizontal="center" vertical="center"/>
    </xf>
    <xf numFmtId="1" fontId="8" fillId="4" borderId="5" xfId="60" applyNumberFormat="1" applyFont="1" applyFill="1" applyBorder="1" applyAlignment="1">
      <alignment horizontal="center" vertical="center"/>
    </xf>
    <xf numFmtId="49" fontId="8" fillId="4" borderId="5" xfId="60" applyNumberFormat="1" applyFont="1" applyFill="1" applyBorder="1" applyAlignment="1">
      <alignment horizontal="center" vertical="center"/>
    </xf>
    <xf numFmtId="49" fontId="21" fillId="4" borderId="5" xfId="50" applyNumberFormat="1" applyFont="1" applyFill="1" applyBorder="1" applyAlignment="1">
      <alignment vertical="center"/>
    </xf>
    <xf numFmtId="0" fontId="21" fillId="4" borderId="5" xfId="50" applyNumberFormat="1" applyFont="1" applyFill="1" applyBorder="1" applyAlignment="1">
      <alignment horizontal="left" vertical="center" wrapText="1"/>
    </xf>
    <xf numFmtId="0" fontId="8" fillId="4" borderId="5" xfId="50" applyNumberFormat="1" applyFont="1" applyFill="1" applyBorder="1" applyAlignment="1">
      <alignment horizontal="center" vertical="center"/>
    </xf>
    <xf numFmtId="0" fontId="8" fillId="4" borderId="5" xfId="3" applyFont="1" applyFill="1" applyBorder="1" applyAlignment="1">
      <alignment horizontal="center" vertical="center"/>
    </xf>
    <xf numFmtId="166" fontId="8" fillId="4" borderId="5" xfId="50" applyNumberFormat="1" applyFont="1" applyFill="1" applyBorder="1" applyAlignment="1">
      <alignment horizontal="right" vertical="center"/>
    </xf>
    <xf numFmtId="0" fontId="21" fillId="4" borderId="5" xfId="50" applyFont="1" applyFill="1" applyBorder="1" applyAlignment="1">
      <alignment vertical="justify" wrapText="1"/>
    </xf>
    <xf numFmtId="0" fontId="21" fillId="4" borderId="5" xfId="50" applyFont="1" applyFill="1" applyBorder="1" applyAlignment="1">
      <alignment vertical="center"/>
    </xf>
    <xf numFmtId="0" fontId="21" fillId="4" borderId="5" xfId="50" applyFont="1" applyFill="1" applyBorder="1" applyAlignment="1">
      <alignment horizontal="center" vertical="justify" wrapText="1"/>
    </xf>
    <xf numFmtId="0" fontId="27" fillId="4" borderId="5" xfId="50" applyFont="1" applyFill="1" applyBorder="1" applyAlignment="1">
      <alignment horizontal="right" vertical="center"/>
    </xf>
    <xf numFmtId="3" fontId="27" fillId="4" borderId="5" xfId="50" applyNumberFormat="1" applyFont="1" applyFill="1" applyBorder="1" applyAlignment="1">
      <alignment horizontal="center" vertical="center"/>
    </xf>
    <xf numFmtId="49" fontId="27" fillId="4" borderId="5" xfId="50" applyNumberFormat="1" applyFont="1" applyFill="1" applyBorder="1" applyAlignment="1">
      <alignment horizontal="right" vertical="center"/>
    </xf>
    <xf numFmtId="0" fontId="21" fillId="4" borderId="5" xfId="50" applyFont="1" applyFill="1" applyBorder="1" applyAlignment="1">
      <alignment horizontal="center" vertical="distributed"/>
    </xf>
    <xf numFmtId="0" fontId="27" fillId="4" borderId="5" xfId="50" applyFont="1" applyFill="1" applyBorder="1" applyAlignment="1">
      <alignment horizontal="center" vertical="center"/>
    </xf>
    <xf numFmtId="0" fontId="21" fillId="4" borderId="5" xfId="50" quotePrefix="1" applyNumberFormat="1" applyFont="1" applyFill="1" applyBorder="1" applyAlignment="1">
      <alignment horizontal="center" vertical="center"/>
    </xf>
    <xf numFmtId="49" fontId="2" fillId="5" borderId="5" xfId="1" applyNumberFormat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right"/>
    </xf>
    <xf numFmtId="3" fontId="2" fillId="5" borderId="5" xfId="1" applyNumberFormat="1" applyFont="1" applyFill="1" applyBorder="1" applyAlignment="1"/>
    <xf numFmtId="3" fontId="2" fillId="5" borderId="5" xfId="1" applyNumberFormat="1" applyFont="1" applyFill="1" applyBorder="1" applyAlignment="1">
      <alignment horizontal="right"/>
    </xf>
    <xf numFmtId="169" fontId="3" fillId="5" borderId="5" xfId="1" applyNumberFormat="1" applyFont="1" applyFill="1" applyBorder="1" applyAlignment="1">
      <alignment horizontal="right"/>
    </xf>
    <xf numFmtId="3" fontId="2" fillId="5" borderId="5" xfId="1" applyNumberFormat="1" applyFont="1" applyFill="1" applyBorder="1" applyAlignment="1">
      <alignment horizontal="center"/>
    </xf>
    <xf numFmtId="3" fontId="5" fillId="5" borderId="5" xfId="1" applyNumberFormat="1" applyFont="1" applyFill="1" applyBorder="1" applyAlignment="1">
      <alignment horizontal="center"/>
    </xf>
    <xf numFmtId="164" fontId="5" fillId="5" borderId="5" xfId="1" applyNumberFormat="1" applyFont="1" applyFill="1" applyBorder="1" applyAlignment="1">
      <alignment horizontal="right"/>
    </xf>
    <xf numFmtId="0" fontId="37" fillId="5" borderId="0" xfId="50" applyFont="1" applyFill="1" applyAlignment="1"/>
    <xf numFmtId="0" fontId="38" fillId="0" borderId="0" xfId="45" applyFont="1"/>
    <xf numFmtId="0" fontId="17" fillId="3" borderId="5" xfId="1" applyNumberFormat="1" applyFont="1" applyFill="1" applyBorder="1" applyAlignment="1">
      <alignment horizontal="center" vertical="center"/>
    </xf>
    <xf numFmtId="0" fontId="2" fillId="3" borderId="14" xfId="1" applyNumberFormat="1" applyFont="1" applyFill="1" applyBorder="1" applyAlignment="1">
      <alignment vertical="center" wrapText="1"/>
    </xf>
    <xf numFmtId="3" fontId="17" fillId="3" borderId="5" xfId="1" applyNumberFormat="1" applyFont="1" applyFill="1" applyBorder="1" applyAlignment="1">
      <alignment vertical="center"/>
    </xf>
    <xf numFmtId="3" fontId="17" fillId="3" borderId="5" xfId="1" applyNumberFormat="1" applyFont="1" applyFill="1" applyBorder="1" applyAlignment="1">
      <alignment horizontal="right" vertical="center"/>
    </xf>
    <xf numFmtId="164" fontId="17" fillId="3" borderId="5" xfId="1" applyNumberFormat="1" applyFont="1" applyFill="1" applyBorder="1" applyAlignment="1">
      <alignment horizontal="right" vertical="center"/>
    </xf>
    <xf numFmtId="166" fontId="17" fillId="3" borderId="5" xfId="1" applyNumberFormat="1" applyFont="1" applyFill="1" applyBorder="1" applyAlignment="1">
      <alignment horizontal="right" vertical="center"/>
    </xf>
    <xf numFmtId="3" fontId="17" fillId="3" borderId="5" xfId="1" applyNumberFormat="1" applyFont="1" applyFill="1" applyBorder="1" applyAlignment="1">
      <alignment horizontal="center" vertical="center"/>
    </xf>
    <xf numFmtId="1" fontId="17" fillId="3" borderId="5" xfId="1" applyNumberFormat="1" applyFont="1" applyFill="1" applyBorder="1" applyAlignment="1">
      <alignment horizontal="center" vertical="center"/>
    </xf>
    <xf numFmtId="165" fontId="17" fillId="3" borderId="5" xfId="1" applyNumberFormat="1" applyFont="1" applyFill="1" applyBorder="1" applyAlignment="1">
      <alignment horizontal="center" vertical="center"/>
    </xf>
    <xf numFmtId="166" fontId="17" fillId="3" borderId="5" xfId="1" applyNumberFormat="1" applyFont="1" applyFill="1" applyBorder="1" applyAlignment="1">
      <alignment horizontal="center" vertical="center"/>
    </xf>
    <xf numFmtId="0" fontId="29" fillId="3" borderId="5" xfId="1" applyNumberFormat="1" applyFont="1" applyFill="1" applyBorder="1" applyAlignment="1">
      <alignment horizontal="right" vertical="center"/>
    </xf>
    <xf numFmtId="0" fontId="12" fillId="3" borderId="0" xfId="45" applyFont="1" applyFill="1"/>
    <xf numFmtId="3" fontId="2" fillId="2" borderId="8" xfId="1" applyNumberFormat="1" applyFont="1" applyFill="1" applyBorder="1" applyAlignment="1">
      <alignment horizontal="centerContinuous" vertical="center"/>
    </xf>
    <xf numFmtId="3" fontId="2" fillId="2" borderId="0" xfId="1" applyNumberFormat="1" applyFont="1" applyFill="1" applyBorder="1" applyAlignment="1">
      <alignment horizontal="centerContinuous" vertical="center"/>
    </xf>
    <xf numFmtId="3" fontId="2" fillId="2" borderId="13" xfId="1" applyNumberFormat="1" applyFont="1" applyFill="1" applyBorder="1" applyAlignment="1">
      <alignment horizontal="centerContinuous" vertical="center"/>
    </xf>
    <xf numFmtId="0" fontId="3" fillId="0" borderId="5" xfId="3" applyFont="1" applyFill="1" applyBorder="1" applyAlignment="1">
      <alignment horizontal="left" vertical="top" wrapText="1"/>
    </xf>
    <xf numFmtId="0" fontId="39" fillId="6" borderId="5" xfId="0" applyFont="1" applyFill="1" applyBorder="1" applyAlignment="1">
      <alignment horizontal="center" vertical="center" wrapText="1"/>
    </xf>
    <xf numFmtId="0" fontId="4" fillId="0" borderId="0" xfId="52" applyFont="1"/>
    <xf numFmtId="0" fontId="4" fillId="0" borderId="0" xfId="52"/>
    <xf numFmtId="0" fontId="9" fillId="0" borderId="0" xfId="52" applyFont="1"/>
    <xf numFmtId="0" fontId="2" fillId="2" borderId="3" xfId="52" applyFont="1" applyFill="1" applyBorder="1" applyAlignment="1">
      <alignment horizontal="center" vertical="center"/>
    </xf>
    <xf numFmtId="0" fontId="2" fillId="2" borderId="7" xfId="52" applyFont="1" applyFill="1" applyBorder="1" applyAlignment="1">
      <alignment horizontal="center" vertical="center"/>
    </xf>
    <xf numFmtId="0" fontId="2" fillId="2" borderId="9" xfId="52" applyFont="1" applyFill="1" applyBorder="1" applyAlignment="1">
      <alignment horizontal="center" vertical="center"/>
    </xf>
    <xf numFmtId="0" fontId="2" fillId="2" borderId="13" xfId="52" applyFont="1" applyFill="1" applyBorder="1" applyAlignment="1">
      <alignment horizontal="center" vertical="center"/>
    </xf>
    <xf numFmtId="0" fontId="2" fillId="2" borderId="14" xfId="52" applyFont="1" applyFill="1" applyBorder="1" applyAlignment="1">
      <alignment horizontal="center" vertical="center"/>
    </xf>
    <xf numFmtId="0" fontId="2" fillId="2" borderId="12" xfId="52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/>
    </xf>
    <xf numFmtId="0" fontId="9" fillId="0" borderId="0" xfId="52" applyFont="1" applyFill="1"/>
    <xf numFmtId="0" fontId="42" fillId="0" borderId="5" xfId="52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left" vertical="center"/>
    </xf>
    <xf numFmtId="0" fontId="4" fillId="0" borderId="5" xfId="52" applyFont="1" applyFill="1" applyBorder="1" applyAlignment="1">
      <alignment horizontal="center" vertical="center"/>
    </xf>
    <xf numFmtId="0" fontId="4" fillId="0" borderId="5" xfId="52" applyFont="1" applyFill="1" applyBorder="1" applyAlignment="1">
      <alignment horizontal="right" vertical="center"/>
    </xf>
    <xf numFmtId="0" fontId="3" fillId="0" borderId="5" xfId="52" applyFont="1" applyFill="1" applyBorder="1" applyAlignment="1">
      <alignment horizontal="right" vertical="center"/>
    </xf>
    <xf numFmtId="0" fontId="3" fillId="0" borderId="5" xfId="52" applyFont="1" applyFill="1" applyBorder="1" applyAlignment="1">
      <alignment horizontal="center" vertical="center"/>
    </xf>
    <xf numFmtId="0" fontId="3" fillId="0" borderId="5" xfId="52" applyFont="1" applyFill="1" applyBorder="1" applyAlignment="1">
      <alignment horizontal="left" vertical="center"/>
    </xf>
    <xf numFmtId="0" fontId="40" fillId="0" borderId="5" xfId="52" applyFont="1" applyFill="1" applyBorder="1" applyAlignment="1">
      <alignment horizontal="center" vertical="center"/>
    </xf>
    <xf numFmtId="49" fontId="40" fillId="0" borderId="5" xfId="52" applyNumberFormat="1" applyFont="1" applyFill="1" applyBorder="1" applyAlignment="1">
      <alignment horizontal="center" vertical="center"/>
    </xf>
    <xf numFmtId="49" fontId="40" fillId="0" borderId="5" xfId="52" applyNumberFormat="1" applyFont="1" applyFill="1" applyBorder="1" applyAlignment="1">
      <alignment horizontal="left" wrapText="1"/>
    </xf>
    <xf numFmtId="0" fontId="40" fillId="0" borderId="5" xfId="52" applyNumberFormat="1" applyFont="1" applyFill="1" applyBorder="1" applyAlignment="1">
      <alignment horizontal="center" vertical="center"/>
    </xf>
    <xf numFmtId="1" fontId="43" fillId="0" borderId="5" xfId="52" applyNumberFormat="1" applyFont="1" applyFill="1" applyBorder="1" applyAlignment="1">
      <alignment horizontal="right" vertical="center"/>
    </xf>
    <xf numFmtId="0" fontId="40" fillId="0" borderId="5" xfId="52" applyFont="1" applyFill="1" applyBorder="1" applyAlignment="1">
      <alignment horizontal="right" vertical="center"/>
    </xf>
    <xf numFmtId="0" fontId="40" fillId="0" borderId="5" xfId="52" applyNumberFormat="1" applyFont="1" applyFill="1" applyBorder="1" applyAlignment="1">
      <alignment horizontal="right" vertical="center"/>
    </xf>
    <xf numFmtId="0" fontId="43" fillId="0" borderId="5" xfId="52" applyFont="1" applyFill="1" applyBorder="1" applyAlignment="1">
      <alignment horizontal="right" vertical="center"/>
    </xf>
    <xf numFmtId="3" fontId="40" fillId="0" borderId="5" xfId="52" applyNumberFormat="1" applyFont="1" applyFill="1" applyBorder="1" applyAlignment="1">
      <alignment horizontal="right" vertical="center"/>
    </xf>
    <xf numFmtId="166" fontId="40" fillId="0" borderId="5" xfId="52" applyNumberFormat="1" applyFont="1" applyFill="1" applyBorder="1" applyAlignment="1">
      <alignment horizontal="right" vertical="center"/>
    </xf>
    <xf numFmtId="49" fontId="40" fillId="0" borderId="5" xfId="52" applyNumberFormat="1" applyFont="1" applyFill="1" applyBorder="1" applyAlignment="1">
      <alignment horizontal="right" vertical="center"/>
    </xf>
    <xf numFmtId="0" fontId="41" fillId="0" borderId="5" xfId="52" applyFont="1" applyFill="1" applyBorder="1" applyAlignment="1">
      <alignment horizontal="center" vertical="center"/>
    </xf>
    <xf numFmtId="0" fontId="40" fillId="0" borderId="5" xfId="52" applyFont="1" applyFill="1" applyBorder="1" applyAlignment="1">
      <alignment wrapText="1"/>
    </xf>
    <xf numFmtId="0" fontId="43" fillId="0" borderId="5" xfId="52" applyNumberFormat="1" applyFont="1" applyFill="1" applyBorder="1" applyAlignment="1">
      <alignment horizontal="center" vertical="center"/>
    </xf>
    <xf numFmtId="0" fontId="45" fillId="0" borderId="5" xfId="52" applyFont="1" applyFill="1" applyBorder="1" applyAlignment="1">
      <alignment horizontal="right" vertical="center"/>
    </xf>
    <xf numFmtId="0" fontId="40" fillId="0" borderId="5" xfId="66" applyFont="1" applyFill="1" applyBorder="1" applyAlignment="1">
      <alignment horizontal="right"/>
    </xf>
    <xf numFmtId="174" fontId="40" fillId="0" borderId="5" xfId="52" applyNumberFormat="1" applyFont="1" applyFill="1" applyBorder="1" applyAlignment="1">
      <alignment horizontal="right" vertical="center"/>
    </xf>
    <xf numFmtId="172" fontId="40" fillId="0" borderId="5" xfId="52" applyNumberFormat="1" applyFont="1" applyFill="1" applyBorder="1" applyAlignment="1">
      <alignment horizontal="right" vertical="center"/>
    </xf>
    <xf numFmtId="0" fontId="3" fillId="0" borderId="5" xfId="52" applyFont="1" applyBorder="1" applyAlignment="1">
      <alignment vertical="center"/>
    </xf>
    <xf numFmtId="49" fontId="3" fillId="0" borderId="5" xfId="52" applyNumberFormat="1" applyFont="1" applyFill="1" applyBorder="1" applyAlignment="1">
      <alignment horizontal="right" vertical="center" wrapText="1"/>
    </xf>
    <xf numFmtId="166" fontId="3" fillId="0" borderId="5" xfId="52" applyNumberFormat="1" applyFont="1" applyBorder="1" applyAlignment="1">
      <alignment vertical="center"/>
    </xf>
    <xf numFmtId="0" fontId="5" fillId="0" borderId="0" xfId="52" applyFont="1" applyAlignment="1">
      <alignment vertical="center"/>
    </xf>
    <xf numFmtId="0" fontId="4" fillId="0" borderId="0" xfId="52" applyAlignment="1">
      <alignment horizontal="center"/>
    </xf>
    <xf numFmtId="0" fontId="4" fillId="0" borderId="0" xfId="52" applyAlignment="1">
      <alignment horizontal="right"/>
    </xf>
    <xf numFmtId="0" fontId="42" fillId="3" borderId="5" xfId="52" applyFont="1" applyFill="1" applyBorder="1" applyAlignment="1">
      <alignment horizontal="center" vertical="center"/>
    </xf>
    <xf numFmtId="0" fontId="3" fillId="3" borderId="5" xfId="1" applyNumberFormat="1" applyFont="1" applyFill="1" applyBorder="1" applyAlignment="1">
      <alignment horizontal="left" vertical="center"/>
    </xf>
    <xf numFmtId="0" fontId="4" fillId="3" borderId="5" xfId="52" applyFont="1" applyFill="1" applyBorder="1" applyAlignment="1">
      <alignment horizontal="center" vertical="center"/>
    </xf>
    <xf numFmtId="0" fontId="4" fillId="3" borderId="5" xfId="52" applyFont="1" applyFill="1" applyBorder="1" applyAlignment="1">
      <alignment horizontal="right" vertical="center"/>
    </xf>
    <xf numFmtId="0" fontId="3" fillId="3" borderId="5" xfId="52" applyFont="1" applyFill="1" applyBorder="1" applyAlignment="1">
      <alignment horizontal="right" vertical="center"/>
    </xf>
    <xf numFmtId="0" fontId="3" fillId="3" borderId="5" xfId="52" applyFont="1" applyFill="1" applyBorder="1" applyAlignment="1">
      <alignment horizontal="center" vertical="center"/>
    </xf>
    <xf numFmtId="0" fontId="9" fillId="3" borderId="0" xfId="52" applyFont="1" applyFill="1"/>
    <xf numFmtId="49" fontId="4" fillId="2" borderId="2" xfId="1" applyNumberFormat="1" applyFont="1" applyFill="1" applyBorder="1" applyAlignment="1">
      <alignment horizontal="center" vertical="center"/>
    </xf>
    <xf numFmtId="0" fontId="50" fillId="0" borderId="0" xfId="0" applyFont="1" applyFill="1"/>
    <xf numFmtId="49" fontId="4" fillId="2" borderId="8" xfId="1" applyNumberFormat="1" applyFont="1" applyFill="1" applyBorder="1" applyAlignment="1">
      <alignment horizontal="center" vertical="center"/>
    </xf>
    <xf numFmtId="3" fontId="4" fillId="2" borderId="10" xfId="2" applyNumberFormat="1" applyFont="1" applyFill="1" applyBorder="1" applyAlignment="1">
      <alignment horizontal="centerContinuous" vertical="center"/>
    </xf>
    <xf numFmtId="3" fontId="4" fillId="2" borderId="11" xfId="2" applyNumberFormat="1" applyFont="1" applyFill="1" applyBorder="1" applyAlignment="1">
      <alignment horizontal="centerContinuous" vertical="center"/>
    </xf>
    <xf numFmtId="3" fontId="4" fillId="2" borderId="12" xfId="2" applyNumberFormat="1" applyFont="1" applyFill="1" applyBorder="1" applyAlignment="1">
      <alignment horizontal="centerContinuous" vertical="center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/>
    </xf>
    <xf numFmtId="0" fontId="51" fillId="0" borderId="0" xfId="0" applyFont="1" applyFill="1"/>
    <xf numFmtId="0" fontId="4" fillId="0" borderId="1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49" fillId="0" borderId="5" xfId="1" applyNumberFormat="1" applyFont="1" applyFill="1" applyBorder="1" applyAlignment="1">
      <alignment horizontal="lef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49" fillId="0" borderId="5" xfId="0" applyNumberFormat="1" applyFont="1" applyFill="1" applyBorder="1" applyAlignment="1">
      <alignment horizontal="right" vertical="center"/>
    </xf>
    <xf numFmtId="2" fontId="10" fillId="0" borderId="5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5" xfId="0" applyNumberFormat="1" applyFont="1" applyFill="1" applyBorder="1" applyAlignment="1">
      <alignment horizontal="right" vertical="center"/>
    </xf>
    <xf numFmtId="0" fontId="52" fillId="0" borderId="0" xfId="0" applyFont="1" applyFill="1" applyAlignment="1"/>
    <xf numFmtId="0" fontId="10" fillId="3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49" fillId="3" borderId="5" xfId="62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right" vertical="center"/>
    </xf>
    <xf numFmtId="3" fontId="49" fillId="3" borderId="5" xfId="0" applyNumberFormat="1" applyFont="1" applyFill="1" applyBorder="1" applyAlignment="1">
      <alignment horizontal="right" vertical="center"/>
    </xf>
    <xf numFmtId="2" fontId="10" fillId="3" borderId="5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0" fillId="3" borderId="5" xfId="0" applyNumberFormat="1" applyFont="1" applyFill="1" applyBorder="1" applyAlignment="1">
      <alignment horizontal="right" vertical="center"/>
    </xf>
    <xf numFmtId="0" fontId="52" fillId="3" borderId="0" xfId="0" applyFont="1" applyFill="1" applyAlignment="1"/>
    <xf numFmtId="0" fontId="49" fillId="0" borderId="5" xfId="3" applyFont="1" applyFill="1" applyBorder="1" applyAlignment="1">
      <alignment horizontal="left" vertical="center"/>
    </xf>
    <xf numFmtId="0" fontId="10" fillId="0" borderId="5" xfId="0" applyFont="1" applyFill="1" applyBorder="1"/>
    <xf numFmtId="0" fontId="10" fillId="0" borderId="5" xfId="0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 vertical="center"/>
    </xf>
    <xf numFmtId="0" fontId="49" fillId="0" borderId="5" xfId="1" applyNumberFormat="1" applyFont="1" applyFill="1" applyBorder="1" applyAlignment="1">
      <alignment horizontal="right" vertical="center"/>
    </xf>
    <xf numFmtId="2" fontId="49" fillId="0" borderId="5" xfId="0" applyNumberFormat="1" applyFont="1" applyFill="1" applyBorder="1" applyAlignment="1">
      <alignment horizontal="right" vertical="center"/>
    </xf>
    <xf numFmtId="170" fontId="13" fillId="4" borderId="5" xfId="50" applyNumberFormat="1" applyFont="1" applyFill="1" applyBorder="1" applyAlignment="1">
      <alignment horizontal="center" vertical="center" wrapText="1"/>
    </xf>
    <xf numFmtId="0" fontId="57" fillId="0" borderId="0" xfId="70" applyAlignment="1">
      <alignment horizontal="center" vertical="center" wrapText="1"/>
    </xf>
    <xf numFmtId="0" fontId="57" fillId="0" borderId="5" xfId="70" applyFont="1" applyFill="1" applyBorder="1" applyAlignment="1">
      <alignment horizontal="center" vertical="center"/>
    </xf>
    <xf numFmtId="0" fontId="57" fillId="0" borderId="5" xfId="70" applyFont="1" applyBorder="1" applyAlignment="1">
      <alignment horizontal="center" vertical="center"/>
    </xf>
    <xf numFmtId="1" fontId="57" fillId="0" borderId="5" xfId="70" applyNumberFormat="1" applyFont="1" applyFill="1" applyBorder="1" applyAlignment="1">
      <alignment horizontal="center" vertical="center"/>
    </xf>
    <xf numFmtId="0" fontId="57" fillId="0" borderId="0" xfId="70" applyBorder="1"/>
    <xf numFmtId="0" fontId="10" fillId="0" borderId="5" xfId="70" applyFont="1" applyFill="1" applyBorder="1" applyAlignment="1">
      <alignment horizontal="center" vertical="center"/>
    </xf>
    <xf numFmtId="1" fontId="10" fillId="0" borderId="5" xfId="70" applyNumberFormat="1" applyFont="1" applyFill="1" applyBorder="1" applyAlignment="1">
      <alignment horizontal="center" vertical="center"/>
    </xf>
    <xf numFmtId="0" fontId="10" fillId="0" borderId="5" xfId="70" applyFont="1" applyBorder="1" applyAlignment="1">
      <alignment horizontal="center"/>
    </xf>
    <xf numFmtId="0" fontId="49" fillId="0" borderId="5" xfId="70" applyFont="1" applyBorder="1" applyAlignment="1">
      <alignment horizontal="center" vertical="center" wrapText="1"/>
    </xf>
    <xf numFmtId="0" fontId="10" fillId="0" borderId="5" xfId="70" applyFont="1" applyFill="1" applyBorder="1" applyAlignment="1">
      <alignment vertical="center" wrapText="1"/>
    </xf>
    <xf numFmtId="0" fontId="10" fillId="0" borderId="5" xfId="70" applyFont="1" applyBorder="1"/>
    <xf numFmtId="1" fontId="10" fillId="0" borderId="5" xfId="70" applyNumberFormat="1" applyFont="1" applyBorder="1" applyAlignment="1">
      <alignment horizontal="center"/>
    </xf>
    <xf numFmtId="167" fontId="10" fillId="0" borderId="5" xfId="70" applyNumberFormat="1" applyFont="1" applyBorder="1" applyAlignment="1">
      <alignment horizontal="center"/>
    </xf>
    <xf numFmtId="2" fontId="10" fillId="0" borderId="5" xfId="70" applyNumberFormat="1" applyFont="1" applyBorder="1"/>
    <xf numFmtId="2" fontId="10" fillId="4" borderId="5" xfId="70" applyNumberFormat="1" applyFont="1" applyFill="1" applyBorder="1"/>
    <xf numFmtId="2" fontId="10" fillId="4" borderId="5" xfId="70" applyNumberFormat="1" applyFont="1" applyFill="1" applyBorder="1" applyAlignment="1">
      <alignment horizontal="center" vertical="center"/>
    </xf>
    <xf numFmtId="2" fontId="10" fillId="0" borderId="5" xfId="70" applyNumberFormat="1" applyFont="1" applyFill="1" applyBorder="1" applyAlignment="1">
      <alignment horizontal="center" vertical="center"/>
    </xf>
    <xf numFmtId="2" fontId="10" fillId="0" borderId="5" xfId="70" applyNumberFormat="1" applyFont="1" applyBorder="1" applyAlignment="1">
      <alignment horizontal="center"/>
    </xf>
    <xf numFmtId="0" fontId="10" fillId="4" borderId="5" xfId="70" applyFont="1" applyFill="1" applyBorder="1" applyAlignment="1">
      <alignment horizontal="center" vertical="center"/>
    </xf>
    <xf numFmtId="1" fontId="10" fillId="4" borderId="5" xfId="70" applyNumberFormat="1" applyFont="1" applyFill="1" applyBorder="1" applyAlignment="1">
      <alignment horizontal="center" vertical="center"/>
    </xf>
    <xf numFmtId="0" fontId="10" fillId="4" borderId="5" xfId="70" applyFont="1" applyFill="1" applyBorder="1" applyAlignment="1">
      <alignment horizontal="left" vertical="center" wrapText="1"/>
    </xf>
    <xf numFmtId="0" fontId="10" fillId="4" borderId="5" xfId="70" applyFont="1" applyFill="1" applyBorder="1" applyAlignment="1">
      <alignment vertical="center" wrapText="1"/>
    </xf>
    <xf numFmtId="1" fontId="10" fillId="4" borderId="5" xfId="70" applyNumberFormat="1" applyFont="1" applyFill="1" applyBorder="1" applyAlignment="1">
      <alignment horizontal="right" vertical="center"/>
    </xf>
    <xf numFmtId="167" fontId="10" fillId="4" borderId="5" xfId="70" applyNumberFormat="1" applyFont="1" applyFill="1" applyBorder="1" applyAlignment="1">
      <alignment horizontal="right" vertical="center"/>
    </xf>
    <xf numFmtId="167" fontId="10" fillId="4" borderId="5" xfId="70" applyNumberFormat="1" applyFont="1" applyFill="1" applyBorder="1" applyAlignment="1">
      <alignment horizontal="center" vertical="center"/>
    </xf>
    <xf numFmtId="2" fontId="10" fillId="4" borderId="5" xfId="70" applyNumberFormat="1" applyFont="1" applyFill="1" applyBorder="1" applyAlignment="1">
      <alignment horizontal="right" vertical="center"/>
    </xf>
    <xf numFmtId="2" fontId="10" fillId="4" borderId="5" xfId="70" applyNumberFormat="1" applyFont="1" applyFill="1" applyBorder="1" applyAlignment="1">
      <alignment vertical="center"/>
    </xf>
    <xf numFmtId="0" fontId="10" fillId="4" borderId="5" xfId="70" applyFont="1" applyFill="1" applyBorder="1" applyAlignment="1">
      <alignment vertical="center"/>
    </xf>
    <xf numFmtId="0" fontId="58" fillId="4" borderId="5" xfId="70" applyFont="1" applyFill="1" applyBorder="1" applyAlignment="1">
      <alignment horizontal="center" vertical="center"/>
    </xf>
    <xf numFmtId="49" fontId="10" fillId="4" borderId="5" xfId="70" applyNumberFormat="1" applyFont="1" applyFill="1" applyBorder="1" applyAlignment="1">
      <alignment horizontal="center" vertical="center"/>
    </xf>
    <xf numFmtId="2" fontId="10" fillId="0" borderId="5" xfId="70" applyNumberFormat="1" applyFont="1" applyBorder="1" applyAlignment="1">
      <alignment horizontal="center" vertical="center"/>
    </xf>
    <xf numFmtId="2" fontId="10" fillId="0" borderId="5" xfId="70" applyNumberFormat="1" applyFont="1" applyBorder="1" applyAlignment="1">
      <alignment vertical="center"/>
    </xf>
    <xf numFmtId="0" fontId="49" fillId="0" borderId="5" xfId="70" applyFont="1" applyBorder="1" applyAlignment="1">
      <alignment horizontal="center"/>
    </xf>
    <xf numFmtId="0" fontId="49" fillId="0" borderId="5" xfId="70" applyFont="1" applyBorder="1" applyAlignment="1">
      <alignment horizontal="right"/>
    </xf>
    <xf numFmtId="0" fontId="49" fillId="0" borderId="5" xfId="70" applyFont="1" applyBorder="1"/>
    <xf numFmtId="1" fontId="49" fillId="0" borderId="5" xfId="70" applyNumberFormat="1" applyFont="1" applyBorder="1"/>
    <xf numFmtId="167" fontId="49" fillId="0" borderId="5" xfId="70" applyNumberFormat="1" applyFont="1" applyBorder="1" applyAlignment="1">
      <alignment horizontal="center"/>
    </xf>
    <xf numFmtId="2" fontId="49" fillId="0" borderId="5" xfId="70" applyNumberFormat="1" applyFont="1" applyBorder="1"/>
    <xf numFmtId="2" fontId="49" fillId="0" borderId="5" xfId="70" applyNumberFormat="1" applyFont="1" applyBorder="1" applyAlignment="1">
      <alignment horizontal="center"/>
    </xf>
    <xf numFmtId="0" fontId="49" fillId="0" borderId="0" xfId="70" applyFont="1"/>
    <xf numFmtId="0" fontId="57" fillId="0" borderId="0" xfId="70" applyAlignment="1">
      <alignment horizontal="center"/>
    </xf>
    <xf numFmtId="0" fontId="57" fillId="0" borderId="0" xfId="70"/>
    <xf numFmtId="1" fontId="57" fillId="0" borderId="0" xfId="70" applyNumberFormat="1"/>
    <xf numFmtId="2" fontId="57" fillId="0" borderId="0" xfId="70" applyNumberFormat="1" applyAlignment="1">
      <alignment horizontal="center"/>
    </xf>
    <xf numFmtId="167" fontId="57" fillId="0" borderId="0" xfId="70" applyNumberFormat="1" applyAlignment="1">
      <alignment horizontal="center"/>
    </xf>
    <xf numFmtId="2" fontId="57" fillId="0" borderId="0" xfId="70" applyNumberFormat="1"/>
    <xf numFmtId="0" fontId="59" fillId="0" borderId="0" xfId="71"/>
    <xf numFmtId="0" fontId="2" fillId="0" borderId="0" xfId="71" applyFont="1" applyFill="1"/>
    <xf numFmtId="0" fontId="59" fillId="0" borderId="0" xfId="71" applyFill="1" applyAlignment="1">
      <alignment horizontal="center"/>
    </xf>
    <xf numFmtId="0" fontId="59" fillId="0" borderId="0" xfId="71" applyFill="1"/>
    <xf numFmtId="0" fontId="9" fillId="0" borderId="0" xfId="71" applyFont="1" applyFill="1"/>
    <xf numFmtId="0" fontId="3" fillId="0" borderId="5" xfId="71" applyFont="1" applyFill="1" applyBorder="1" applyAlignment="1">
      <alignment horizontal="left" vertical="center" textRotation="90" wrapText="1"/>
    </xf>
    <xf numFmtId="0" fontId="11" fillId="0" borderId="5" xfId="71" applyFont="1" applyBorder="1" applyAlignment="1">
      <alignment textRotation="90"/>
    </xf>
    <xf numFmtId="49" fontId="4" fillId="0" borderId="5" xfId="71" applyNumberFormat="1" applyFont="1" applyFill="1" applyBorder="1" applyAlignment="1">
      <alignment horizontal="center"/>
    </xf>
    <xf numFmtId="0" fontId="4" fillId="0" borderId="5" xfId="71" applyFont="1" applyFill="1" applyBorder="1" applyAlignment="1">
      <alignment horizontal="center"/>
    </xf>
    <xf numFmtId="0" fontId="2" fillId="0" borderId="0" xfId="71" applyFont="1" applyFill="1" applyBorder="1"/>
    <xf numFmtId="49" fontId="4" fillId="0" borderId="5" xfId="71" applyNumberFormat="1" applyFont="1" applyFill="1" applyBorder="1" applyAlignment="1">
      <alignment horizontal="center" vertical="center" wrapText="1"/>
    </xf>
    <xf numFmtId="49" fontId="4" fillId="0" borderId="5" xfId="71" applyNumberFormat="1" applyFont="1" applyFill="1" applyBorder="1" applyAlignment="1">
      <alignment horizontal="center" vertical="center"/>
    </xf>
    <xf numFmtId="0" fontId="5" fillId="0" borderId="5" xfId="71" applyFont="1" applyFill="1" applyBorder="1" applyAlignment="1">
      <alignment horizontal="left" vertical="center" wrapText="1"/>
    </xf>
    <xf numFmtId="0" fontId="4" fillId="0" borderId="5" xfId="71" applyFont="1" applyFill="1" applyBorder="1" applyAlignment="1">
      <alignment horizontal="center" vertical="center" wrapText="1"/>
    </xf>
    <xf numFmtId="0" fontId="4" fillId="0" borderId="5" xfId="71" applyFont="1" applyFill="1" applyBorder="1" applyAlignment="1">
      <alignment horizontal="center" vertical="center"/>
    </xf>
    <xf numFmtId="0" fontId="28" fillId="0" borderId="5" xfId="71" applyFont="1" applyFill="1" applyBorder="1" applyAlignment="1">
      <alignment horizontal="center" vertical="center"/>
    </xf>
    <xf numFmtId="0" fontId="10" fillId="0" borderId="5" xfId="71" applyFont="1" applyBorder="1" applyAlignment="1">
      <alignment horizontal="left" vertical="center" wrapText="1"/>
    </xf>
    <xf numFmtId="1" fontId="4" fillId="2" borderId="5" xfId="71" applyNumberFormat="1" applyFont="1" applyFill="1" applyBorder="1" applyAlignment="1">
      <alignment horizontal="center" vertical="center" wrapText="1"/>
    </xf>
    <xf numFmtId="49" fontId="4" fillId="0" borderId="14" xfId="71" applyNumberFormat="1" applyFont="1" applyFill="1" applyBorder="1" applyAlignment="1">
      <alignment horizontal="center" vertical="center" wrapText="1"/>
    </xf>
    <xf numFmtId="0" fontId="2" fillId="2" borderId="5" xfId="71" applyFont="1" applyFill="1" applyBorder="1" applyAlignment="1">
      <alignment horizontal="center" vertical="center"/>
    </xf>
    <xf numFmtId="0" fontId="10" fillId="0" borderId="5" xfId="71" applyFont="1" applyBorder="1" applyAlignment="1">
      <alignment horizontal="center" vertical="center"/>
    </xf>
    <xf numFmtId="0" fontId="4" fillId="0" borderId="5" xfId="71" applyNumberFormat="1" applyFont="1" applyFill="1" applyBorder="1" applyAlignment="1">
      <alignment horizontal="center" vertical="center"/>
    </xf>
    <xf numFmtId="1" fontId="4" fillId="0" borderId="5" xfId="71" applyNumberFormat="1" applyFont="1" applyFill="1" applyBorder="1" applyAlignment="1">
      <alignment horizontal="center" vertical="center"/>
    </xf>
    <xf numFmtId="0" fontId="4" fillId="0" borderId="5" xfId="71" applyFont="1" applyBorder="1" applyAlignment="1">
      <alignment horizontal="left" vertical="center" wrapText="1"/>
    </xf>
    <xf numFmtId="0" fontId="22" fillId="0" borderId="0" xfId="71" applyFont="1" applyFill="1"/>
    <xf numFmtId="0" fontId="21" fillId="0" borderId="0" xfId="71" applyFont="1" applyFill="1" applyAlignment="1"/>
    <xf numFmtId="0" fontId="3" fillId="0" borderId="0" xfId="71" applyFont="1" applyFill="1"/>
    <xf numFmtId="0" fontId="21" fillId="0" borderId="0" xfId="71" applyFont="1" applyFill="1" applyAlignment="1">
      <alignment horizontal="left"/>
    </xf>
    <xf numFmtId="0" fontId="4" fillId="0" borderId="0" xfId="71" applyFont="1" applyFill="1" applyAlignment="1">
      <alignment horizontal="left"/>
    </xf>
    <xf numFmtId="0" fontId="21" fillId="0" borderId="0" xfId="71" applyFont="1" applyFill="1" applyAlignment="1">
      <alignment horizontal="center"/>
    </xf>
    <xf numFmtId="0" fontId="2" fillId="0" borderId="5" xfId="71" applyFont="1" applyFill="1" applyBorder="1" applyAlignment="1">
      <alignment horizontal="center" vertical="center"/>
    </xf>
    <xf numFmtId="0" fontId="2" fillId="0" borderId="5" xfId="71" applyFont="1" applyFill="1" applyBorder="1" applyAlignment="1">
      <alignment vertical="center"/>
    </xf>
    <xf numFmtId="0" fontId="20" fillId="0" borderId="0" xfId="71" applyFont="1" applyFill="1" applyAlignment="1">
      <alignment vertical="center"/>
    </xf>
    <xf numFmtId="49" fontId="3" fillId="0" borderId="3" xfId="71" applyNumberFormat="1" applyFont="1" applyFill="1" applyBorder="1" applyAlignment="1">
      <alignment horizontal="left" vertical="center"/>
    </xf>
    <xf numFmtId="0" fontId="4" fillId="0" borderId="14" xfId="71" applyFont="1" applyFill="1" applyBorder="1" applyAlignment="1">
      <alignment horizontal="center" vertical="center"/>
    </xf>
    <xf numFmtId="0" fontId="4" fillId="0" borderId="14" xfId="71" applyFont="1" applyBorder="1" applyAlignment="1">
      <alignment horizontal="left" vertical="center" wrapText="1"/>
    </xf>
    <xf numFmtId="1" fontId="4" fillId="2" borderId="14" xfId="71" applyNumberFormat="1" applyFont="1" applyFill="1" applyBorder="1" applyAlignment="1">
      <alignment horizontal="center" vertical="center" wrapText="1"/>
    </xf>
    <xf numFmtId="0" fontId="10" fillId="0" borderId="14" xfId="71" applyFont="1" applyBorder="1" applyAlignment="1">
      <alignment horizontal="center" vertical="center"/>
    </xf>
    <xf numFmtId="0" fontId="2" fillId="0" borderId="14" xfId="71" applyFont="1" applyFill="1" applyBorder="1" applyAlignment="1">
      <alignment horizontal="center" vertical="center"/>
    </xf>
    <xf numFmtId="0" fontId="2" fillId="2" borderId="14" xfId="71" applyFont="1" applyFill="1" applyBorder="1" applyAlignment="1">
      <alignment horizontal="center" vertical="center"/>
    </xf>
    <xf numFmtId="0" fontId="4" fillId="0" borderId="14" xfId="71" applyFont="1" applyFill="1" applyBorder="1" applyAlignment="1">
      <alignment horizontal="center" vertical="center" wrapText="1"/>
    </xf>
    <xf numFmtId="0" fontId="2" fillId="0" borderId="14" xfId="71" applyFont="1" applyFill="1" applyBorder="1" applyAlignment="1">
      <alignment vertical="center"/>
    </xf>
    <xf numFmtId="1" fontId="4" fillId="0" borderId="14" xfId="71" applyNumberFormat="1" applyFont="1" applyFill="1" applyBorder="1" applyAlignment="1">
      <alignment horizontal="center" vertical="center"/>
    </xf>
    <xf numFmtId="0" fontId="4" fillId="0" borderId="14" xfId="71" applyNumberFormat="1" applyFont="1" applyFill="1" applyBorder="1" applyAlignment="1">
      <alignment horizontal="center" vertical="center"/>
    </xf>
    <xf numFmtId="49" fontId="3" fillId="3" borderId="3" xfId="72" applyNumberFormat="1" applyFont="1" applyFill="1" applyBorder="1" applyAlignment="1">
      <alignment horizontal="left" vertical="center"/>
    </xf>
    <xf numFmtId="0" fontId="2" fillId="3" borderId="0" xfId="72" applyFont="1" applyFill="1"/>
    <xf numFmtId="0" fontId="3" fillId="0" borderId="5" xfId="71" applyFont="1" applyFill="1" applyBorder="1"/>
    <xf numFmtId="0" fontId="3" fillId="0" borderId="5" xfId="71" applyFont="1" applyFill="1" applyBorder="1" applyAlignment="1">
      <alignment horizontal="left"/>
    </xf>
    <xf numFmtId="0" fontId="3" fillId="0" borderId="5" xfId="71" applyFont="1" applyFill="1" applyBorder="1" applyAlignment="1">
      <alignment horizontal="right"/>
    </xf>
    <xf numFmtId="0" fontId="2" fillId="0" borderId="5" xfId="50" applyNumberFormat="1" applyFont="1" applyFill="1" applyBorder="1" applyAlignment="1">
      <alignment horizontal="center" vertical="center"/>
    </xf>
    <xf numFmtId="49" fontId="2" fillId="0" borderId="5" xfId="50" applyNumberFormat="1" applyFont="1" applyFill="1" applyBorder="1" applyAlignment="1">
      <alignment horizontal="center"/>
    </xf>
    <xf numFmtId="0" fontId="2" fillId="0" borderId="5" xfId="50" applyFont="1" applyFill="1" applyBorder="1" applyAlignment="1"/>
    <xf numFmtId="0" fontId="2" fillId="0" borderId="5" xfId="58" applyNumberFormat="1" applyFont="1" applyFill="1" applyBorder="1" applyAlignment="1">
      <alignment horizontal="center" wrapText="1"/>
    </xf>
    <xf numFmtId="3" fontId="2" fillId="0" borderId="5" xfId="50" applyNumberFormat="1" applyFont="1" applyFill="1" applyBorder="1" applyAlignment="1">
      <alignment horizontal="center"/>
    </xf>
    <xf numFmtId="3" fontId="2" fillId="0" borderId="5" xfId="50" applyNumberFormat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6" fontId="2" fillId="0" borderId="5" xfId="1" applyNumberFormat="1" applyFont="1" applyFill="1" applyBorder="1" applyAlignment="1">
      <alignment horizontal="right" vertical="center"/>
    </xf>
    <xf numFmtId="0" fontId="2" fillId="0" borderId="5" xfId="50" applyFont="1" applyFill="1" applyBorder="1" applyAlignment="1">
      <alignment horizontal="center" vertical="center"/>
    </xf>
    <xf numFmtId="0" fontId="20" fillId="0" borderId="5" xfId="1" applyNumberFormat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/>
    </xf>
    <xf numFmtId="1" fontId="20" fillId="0" borderId="5" xfId="1" applyNumberFormat="1" applyFont="1" applyFill="1" applyBorder="1" applyAlignment="1">
      <alignment horizontal="center" vertical="center"/>
    </xf>
    <xf numFmtId="166" fontId="31" fillId="0" borderId="5" xfId="50" applyNumberFormat="1" applyFont="1" applyFill="1" applyBorder="1" applyAlignment="1">
      <alignment horizontal="center" vertical="center"/>
    </xf>
    <xf numFmtId="0" fontId="20" fillId="0" borderId="5" xfId="1" applyNumberFormat="1" applyFont="1" applyFill="1" applyBorder="1" applyAlignment="1">
      <alignment horizontal="right" vertical="center"/>
    </xf>
    <xf numFmtId="0" fontId="36" fillId="0" borderId="0" xfId="45" applyFont="1" applyFill="1"/>
    <xf numFmtId="170" fontId="13" fillId="0" borderId="5" xfId="50" applyNumberFormat="1" applyFont="1" applyFill="1" applyBorder="1" applyAlignment="1">
      <alignment horizontal="center" vertical="center" wrapText="1"/>
    </xf>
    <xf numFmtId="0" fontId="2" fillId="0" borderId="5" xfId="50" applyFont="1" applyFill="1" applyBorder="1" applyAlignment="1">
      <alignment vertical="center" wrapText="1"/>
    </xf>
    <xf numFmtId="49" fontId="2" fillId="0" borderId="5" xfId="50" applyNumberFormat="1" applyFont="1" applyFill="1" applyBorder="1" applyAlignment="1">
      <alignment horizontal="center" vertical="center"/>
    </xf>
    <xf numFmtId="49" fontId="2" fillId="0" borderId="5" xfId="20" applyNumberFormat="1" applyFont="1" applyFill="1" applyBorder="1" applyAlignment="1">
      <alignment horizontal="center" vertical="center"/>
    </xf>
    <xf numFmtId="3" fontId="5" fillId="0" borderId="5" xfId="50" applyNumberFormat="1" applyFont="1" applyFill="1" applyBorder="1" applyAlignment="1">
      <alignment horizontal="center" vertical="center" wrapText="1"/>
    </xf>
    <xf numFmtId="1" fontId="5" fillId="0" borderId="5" xfId="3" applyNumberFormat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/>
    </xf>
    <xf numFmtId="1" fontId="5" fillId="0" borderId="5" xfId="3" applyNumberFormat="1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5" xfId="50" applyFont="1" applyFill="1" applyBorder="1" applyAlignment="1">
      <alignment horizontal="center" vertical="center" wrapText="1"/>
    </xf>
    <xf numFmtId="0" fontId="2" fillId="0" borderId="5" xfId="50" applyFont="1" applyFill="1" applyBorder="1" applyAlignment="1">
      <alignment horizontal="right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Continuous" vertical="center"/>
    </xf>
    <xf numFmtId="3" fontId="2" fillId="0" borderId="6" xfId="2" applyNumberFormat="1" applyFont="1" applyFill="1" applyBorder="1" applyAlignment="1">
      <alignment horizontal="centerContinuous" vertical="center"/>
    </xf>
    <xf numFmtId="164" fontId="2" fillId="0" borderId="2" xfId="2" applyNumberFormat="1" applyFont="1" applyFill="1" applyBorder="1" applyAlignment="1">
      <alignment horizontal="centerContinuous" vertical="center"/>
    </xf>
    <xf numFmtId="164" fontId="2" fillId="0" borderId="6" xfId="2" applyNumberFormat="1" applyFont="1" applyFill="1" applyBorder="1" applyAlignment="1">
      <alignment horizontal="centerContinuous" vertical="center"/>
    </xf>
    <xf numFmtId="164" fontId="2" fillId="0" borderId="7" xfId="2" applyNumberFormat="1" applyFont="1" applyFill="1" applyBorder="1" applyAlignment="1">
      <alignment horizontal="centerContinuous" vertical="center"/>
    </xf>
    <xf numFmtId="3" fontId="2" fillId="0" borderId="2" xfId="1" applyNumberFormat="1" applyFont="1" applyFill="1" applyBorder="1" applyAlignment="1">
      <alignment horizontal="centerContinuous" vertical="center"/>
    </xf>
    <xf numFmtId="3" fontId="2" fillId="0" borderId="6" xfId="1" applyNumberFormat="1" applyFont="1" applyFill="1" applyBorder="1" applyAlignment="1">
      <alignment horizontal="centerContinuous" vertical="center"/>
    </xf>
    <xf numFmtId="3" fontId="2" fillId="0" borderId="7" xfId="1" applyNumberFormat="1" applyFont="1" applyFill="1" applyBorder="1" applyAlignment="1">
      <alignment horizontal="centerContinuous" vertical="center"/>
    </xf>
    <xf numFmtId="0" fontId="55" fillId="0" borderId="0" xfId="69" applyFill="1"/>
    <xf numFmtId="49" fontId="2" fillId="0" borderId="8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/>
    </xf>
    <xf numFmtId="3" fontId="2" fillId="0" borderId="10" xfId="2" applyNumberFormat="1" applyFont="1" applyFill="1" applyBorder="1" applyAlignment="1">
      <alignment horizontal="centerContinuous" vertical="center"/>
    </xf>
    <xf numFmtId="3" fontId="2" fillId="0" borderId="11" xfId="2" applyNumberFormat="1" applyFont="1" applyFill="1" applyBorder="1" applyAlignment="1">
      <alignment horizontal="centerContinuous" vertical="center"/>
    </xf>
    <xf numFmtId="3" fontId="2" fillId="0" borderId="12" xfId="2" applyNumberFormat="1" applyFont="1" applyFill="1" applyBorder="1" applyAlignment="1">
      <alignment horizontal="centerContinuous" vertical="center"/>
    </xf>
    <xf numFmtId="3" fontId="2" fillId="0" borderId="10" xfId="2" applyNumberFormat="1" applyFont="1" applyFill="1" applyBorder="1" applyAlignment="1">
      <alignment vertical="center"/>
    </xf>
    <xf numFmtId="3" fontId="2" fillId="0" borderId="11" xfId="2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6" fontId="5" fillId="0" borderId="13" xfId="1" applyNumberFormat="1" applyFont="1" applyFill="1" applyBorder="1" applyAlignment="1">
      <alignment vertical="center"/>
    </xf>
    <xf numFmtId="3" fontId="2" fillId="0" borderId="10" xfId="1" applyNumberFormat="1" applyFont="1" applyFill="1" applyBorder="1" applyAlignment="1">
      <alignment horizontal="centerContinuous" vertical="center"/>
    </xf>
    <xf numFmtId="3" fontId="2" fillId="0" borderId="11" xfId="1" applyNumberFormat="1" applyFont="1" applyFill="1" applyBorder="1" applyAlignment="1">
      <alignment horizontal="centerContinuous" vertical="center"/>
    </xf>
    <xf numFmtId="3" fontId="2" fillId="0" borderId="12" xfId="1" applyNumberFormat="1" applyFont="1" applyFill="1" applyBorder="1" applyAlignment="1">
      <alignment horizontal="centerContinuous" vertical="center"/>
    </xf>
    <xf numFmtId="3" fontId="2" fillId="0" borderId="8" xfId="2" applyNumberFormat="1" applyFont="1" applyFill="1" applyBorder="1" applyAlignment="1">
      <alignment horizontal="centerContinuous" vertical="center"/>
    </xf>
    <xf numFmtId="3" fontId="2" fillId="0" borderId="0" xfId="2" applyNumberFormat="1" applyFont="1" applyFill="1" applyBorder="1" applyAlignment="1">
      <alignment horizontal="centerContinuous" vertical="center"/>
    </xf>
    <xf numFmtId="3" fontId="2" fillId="0" borderId="13" xfId="2" applyNumberFormat="1" applyFont="1" applyFill="1" applyBorder="1" applyAlignment="1">
      <alignment horizontal="centerContinuous" vertical="center"/>
    </xf>
    <xf numFmtId="0" fontId="2" fillId="0" borderId="3" xfId="69" applyFont="1" applyFill="1" applyBorder="1" applyAlignment="1">
      <alignment horizontal="center" vertical="center"/>
    </xf>
    <xf numFmtId="0" fontId="2" fillId="0" borderId="7" xfId="69" applyFont="1" applyFill="1" applyBorder="1" applyAlignment="1">
      <alignment horizontal="center" vertical="center"/>
    </xf>
    <xf numFmtId="0" fontId="2" fillId="0" borderId="9" xfId="69" applyFont="1" applyFill="1" applyBorder="1" applyAlignment="1">
      <alignment horizontal="center" vertical="center"/>
    </xf>
    <xf numFmtId="0" fontId="2" fillId="0" borderId="13" xfId="69" applyFont="1" applyFill="1" applyBorder="1" applyAlignment="1">
      <alignment horizontal="center" vertical="center"/>
    </xf>
    <xf numFmtId="3" fontId="2" fillId="0" borderId="2" xfId="2" applyNumberFormat="1" applyFont="1" applyFill="1" applyBorder="1" applyAlignment="1">
      <alignment vertical="center"/>
    </xf>
    <xf numFmtId="3" fontId="2" fillId="0" borderId="3" xfId="2" applyNumberFormat="1" applyFont="1" applyFill="1" applyBorder="1" applyAlignment="1">
      <alignment vertical="center"/>
    </xf>
    <xf numFmtId="3" fontId="2" fillId="0" borderId="6" xfId="2" applyNumberFormat="1" applyFont="1" applyFill="1" applyBorder="1" applyAlignment="1">
      <alignment vertical="center"/>
    </xf>
    <xf numFmtId="3" fontId="2" fillId="0" borderId="8" xfId="1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horizontal="center" vertical="center" wrapText="1"/>
    </xf>
    <xf numFmtId="0" fontId="2" fillId="0" borderId="14" xfId="69" applyFont="1" applyFill="1" applyBorder="1" applyAlignment="1">
      <alignment horizontal="center" vertical="center"/>
    </xf>
    <xf numFmtId="0" fontId="2" fillId="0" borderId="12" xfId="69" applyFont="1" applyFill="1" applyBorder="1" applyAlignment="1">
      <alignment horizontal="center" vertical="center"/>
    </xf>
    <xf numFmtId="0" fontId="2" fillId="0" borderId="10" xfId="1" applyNumberFormat="1" applyFont="1" applyFill="1" applyBorder="1" applyAlignment="1">
      <alignment horizontal="center" vertical="center"/>
    </xf>
    <xf numFmtId="49" fontId="17" fillId="0" borderId="5" xfId="3" applyNumberFormat="1" applyFont="1" applyFill="1" applyBorder="1" applyAlignment="1">
      <alignment vertical="center"/>
    </xf>
    <xf numFmtId="0" fontId="5" fillId="0" borderId="5" xfId="1" applyNumberFormat="1" applyFont="1" applyFill="1" applyBorder="1" applyAlignment="1">
      <alignment horizontal="left" vertical="center"/>
    </xf>
    <xf numFmtId="0" fontId="5" fillId="0" borderId="5" xfId="3" applyFont="1" applyFill="1" applyBorder="1" applyAlignment="1">
      <alignment horizontal="center" vertical="center" wrapText="1"/>
    </xf>
    <xf numFmtId="0" fontId="17" fillId="0" borderId="5" xfId="3" applyNumberFormat="1" applyFont="1" applyFill="1" applyBorder="1" applyAlignment="1">
      <alignment horizontal="center" vertical="center"/>
    </xf>
    <xf numFmtId="1" fontId="2" fillId="0" borderId="5" xfId="3" applyNumberFormat="1" applyFont="1" applyFill="1" applyBorder="1" applyAlignment="1">
      <alignment horizontal="center" vertical="center"/>
    </xf>
    <xf numFmtId="0" fontId="2" fillId="0" borderId="5" xfId="20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right" vertical="center"/>
    </xf>
    <xf numFmtId="2" fontId="2" fillId="0" borderId="5" xfId="3" applyNumberFormat="1" applyFont="1" applyFill="1" applyBorder="1" applyAlignment="1">
      <alignment horizontal="center" vertical="center"/>
    </xf>
    <xf numFmtId="2" fontId="2" fillId="0" borderId="5" xfId="30" applyNumberFormat="1" applyFont="1" applyFill="1" applyBorder="1" applyAlignment="1">
      <alignment horizontal="center"/>
    </xf>
    <xf numFmtId="0" fontId="17" fillId="0" borderId="5" xfId="3" applyFont="1" applyFill="1" applyBorder="1" applyAlignment="1">
      <alignment vertical="center"/>
    </xf>
    <xf numFmtId="0" fontId="17" fillId="0" borderId="5" xfId="3" applyFont="1" applyFill="1" applyBorder="1" applyAlignment="1">
      <alignment horizontal="center" vertical="center"/>
    </xf>
    <xf numFmtId="2" fontId="17" fillId="0" borderId="5" xfId="3" applyNumberFormat="1" applyFont="1" applyFill="1" applyBorder="1" applyAlignment="1">
      <alignment horizontal="center" vertical="center"/>
    </xf>
    <xf numFmtId="49" fontId="2" fillId="0" borderId="5" xfId="3" applyNumberFormat="1" applyFont="1" applyFill="1" applyBorder="1" applyAlignment="1">
      <alignment horizontal="center" vertical="center"/>
    </xf>
    <xf numFmtId="0" fontId="2" fillId="0" borderId="5" xfId="3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2" fontId="2" fillId="0" borderId="5" xfId="1" applyNumberFormat="1" applyFont="1" applyFill="1" applyBorder="1" applyAlignment="1">
      <alignment horizontal="center" vertical="center"/>
    </xf>
    <xf numFmtId="2" fontId="2" fillId="0" borderId="5" xfId="30" applyNumberFormat="1" applyFont="1" applyFill="1" applyBorder="1" applyAlignment="1">
      <alignment horizontal="center" vertical="center"/>
    </xf>
    <xf numFmtId="0" fontId="2" fillId="0" borderId="5" xfId="3" applyFont="1" applyFill="1" applyBorder="1" applyAlignment="1">
      <alignment vertical="center"/>
    </xf>
    <xf numFmtId="0" fontId="5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0" fontId="5" fillId="0" borderId="5" xfId="69" applyFont="1" applyFill="1" applyBorder="1" applyAlignment="1">
      <alignment horizontal="center" vertical="center"/>
    </xf>
    <xf numFmtId="0" fontId="5" fillId="0" borderId="14" xfId="30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 textRotation="90"/>
    </xf>
    <xf numFmtId="3" fontId="5" fillId="0" borderId="5" xfId="69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2" fillId="0" borderId="5" xfId="20" applyNumberFormat="1" applyFont="1" applyFill="1" applyBorder="1" applyAlignment="1">
      <alignment horizontal="center" vertical="center"/>
    </xf>
    <xf numFmtId="0" fontId="2" fillId="0" borderId="5" xfId="20" applyFont="1" applyFill="1" applyBorder="1" applyAlignment="1">
      <alignment horizontal="center" vertical="center"/>
    </xf>
    <xf numFmtId="0" fontId="2" fillId="0" borderId="5" xfId="20" applyFont="1" applyFill="1" applyBorder="1" applyAlignment="1">
      <alignment horizontal="right" vertical="center"/>
    </xf>
    <xf numFmtId="3" fontId="5" fillId="0" borderId="5" xfId="30" applyNumberFormat="1" applyFont="1" applyFill="1" applyBorder="1" applyAlignment="1">
      <alignment horizontal="center" vertical="center"/>
    </xf>
    <xf numFmtId="3" fontId="5" fillId="0" borderId="5" xfId="3" applyNumberFormat="1" applyFont="1" applyFill="1" applyBorder="1" applyAlignment="1">
      <alignment horizontal="center" vertical="center"/>
    </xf>
    <xf numFmtId="2" fontId="5" fillId="0" borderId="5" xfId="30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right" vertical="center"/>
    </xf>
    <xf numFmtId="2" fontId="5" fillId="0" borderId="5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vertical="center"/>
    </xf>
    <xf numFmtId="0" fontId="2" fillId="0" borderId="5" xfId="30" applyNumberFormat="1" applyFont="1" applyFill="1" applyBorder="1" applyAlignment="1">
      <alignment horizontal="center" vertical="center"/>
    </xf>
    <xf numFmtId="0" fontId="2" fillId="0" borderId="5" xfId="30" applyFont="1" applyFill="1" applyBorder="1" applyAlignment="1">
      <alignment horizontal="center" vertical="center"/>
    </xf>
    <xf numFmtId="0" fontId="2" fillId="0" borderId="5" xfId="30" applyFont="1" applyFill="1" applyBorder="1" applyAlignment="1">
      <alignment vertical="center"/>
    </xf>
    <xf numFmtId="0" fontId="2" fillId="0" borderId="14" xfId="30" applyFont="1" applyFill="1" applyBorder="1" applyAlignment="1">
      <alignment horizontal="center" vertical="center"/>
    </xf>
    <xf numFmtId="3" fontId="2" fillId="0" borderId="5" xfId="30" applyNumberFormat="1" applyFont="1" applyFill="1" applyBorder="1" applyAlignment="1">
      <alignment horizontal="right" vertical="center"/>
    </xf>
    <xf numFmtId="3" fontId="5" fillId="0" borderId="5" xfId="20" applyNumberFormat="1" applyFont="1" applyFill="1" applyBorder="1" applyAlignment="1">
      <alignment horizontal="right" vertical="center" wrapText="1"/>
    </xf>
    <xf numFmtId="164" fontId="2" fillId="0" borderId="5" xfId="30" applyNumberFormat="1" applyFont="1" applyFill="1" applyBorder="1" applyAlignment="1">
      <alignment horizontal="right" vertical="center"/>
    </xf>
    <xf numFmtId="2" fontId="2" fillId="0" borderId="5" xfId="69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vertical="center"/>
    </xf>
    <xf numFmtId="3" fontId="4" fillId="0" borderId="5" xfId="20" applyNumberFormat="1" applyFont="1" applyFill="1" applyBorder="1" applyAlignment="1">
      <alignment horizontal="right" vertical="center"/>
    </xf>
    <xf numFmtId="0" fontId="5" fillId="0" borderId="5" xfId="69" applyFont="1" applyFill="1" applyBorder="1" applyAlignment="1">
      <alignment horizontal="right" vertical="center"/>
    </xf>
    <xf numFmtId="3" fontId="5" fillId="0" borderId="5" xfId="1" applyNumberFormat="1" applyFont="1" applyFill="1" applyBorder="1" applyAlignment="1">
      <alignment horizontal="right" vertical="center"/>
    </xf>
    <xf numFmtId="3" fontId="5" fillId="0" borderId="5" xfId="30" applyNumberFormat="1" applyFont="1" applyFill="1" applyBorder="1" applyAlignment="1">
      <alignment horizontal="right" vertical="center"/>
    </xf>
    <xf numFmtId="164" fontId="5" fillId="0" borderId="5" xfId="30" applyNumberFormat="1" applyFont="1" applyFill="1" applyBorder="1" applyAlignment="1">
      <alignment horizontal="right" vertical="center"/>
    </xf>
    <xf numFmtId="0" fontId="53" fillId="0" borderId="0" xfId="69" applyFont="1" applyFill="1"/>
    <xf numFmtId="0" fontId="20" fillId="0" borderId="5" xfId="1" applyNumberFormat="1" applyFont="1" applyFill="1" applyBorder="1" applyAlignment="1">
      <alignment horizontal="center" vertical="center" wrapText="1"/>
    </xf>
    <xf numFmtId="0" fontId="20" fillId="0" borderId="5" xfId="1" applyNumberFormat="1" applyFont="1" applyFill="1" applyBorder="1" applyAlignment="1">
      <alignment horizontal="right" vertical="center" wrapText="1"/>
    </xf>
    <xf numFmtId="0" fontId="20" fillId="0" borderId="5" xfId="1" applyNumberFormat="1" applyFont="1" applyFill="1" applyBorder="1" applyAlignment="1">
      <alignment vertical="center"/>
    </xf>
    <xf numFmtId="0" fontId="5" fillId="0" borderId="5" xfId="30" applyNumberFormat="1" applyFont="1" applyFill="1" applyBorder="1" applyAlignment="1">
      <alignment horizontal="center" vertical="center"/>
    </xf>
    <xf numFmtId="0" fontId="5" fillId="0" borderId="14" xfId="30" applyFont="1" applyFill="1" applyBorder="1" applyAlignment="1">
      <alignment vertical="center"/>
    </xf>
    <xf numFmtId="0" fontId="5" fillId="0" borderId="5" xfId="30" applyFont="1" applyFill="1" applyBorder="1" applyAlignment="1">
      <alignment horizontal="right" vertical="center"/>
    </xf>
    <xf numFmtId="0" fontId="5" fillId="0" borderId="5" xfId="30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right" vertical="center" wrapText="1"/>
    </xf>
    <xf numFmtId="2" fontId="5" fillId="0" borderId="5" xfId="69" applyNumberFormat="1" applyFont="1" applyFill="1" applyBorder="1" applyAlignment="1">
      <alignment horizontal="center" vertical="center"/>
    </xf>
    <xf numFmtId="0" fontId="56" fillId="0" borderId="5" xfId="69" applyFont="1" applyFill="1" applyBorder="1" applyAlignment="1">
      <alignment vertical="center"/>
    </xf>
    <xf numFmtId="0" fontId="37" fillId="0" borderId="0" xfId="69" applyFont="1" applyFill="1"/>
    <xf numFmtId="0" fontId="5" fillId="0" borderId="4" xfId="30" applyFont="1" applyFill="1" applyBorder="1" applyAlignment="1">
      <alignment horizontal="center" vertical="center"/>
    </xf>
    <xf numFmtId="2" fontId="5" fillId="0" borderId="1" xfId="30" applyNumberFormat="1" applyFont="1" applyFill="1" applyBorder="1" applyAlignment="1">
      <alignment horizontal="center" vertical="center"/>
    </xf>
    <xf numFmtId="0" fontId="5" fillId="0" borderId="5" xfId="30" applyFont="1" applyFill="1" applyBorder="1" applyAlignment="1">
      <alignment vertical="center"/>
    </xf>
    <xf numFmtId="0" fontId="5" fillId="0" borderId="1" xfId="69" applyFont="1" applyFill="1" applyBorder="1" applyAlignment="1">
      <alignment horizontal="center" vertical="center"/>
    </xf>
    <xf numFmtId="3" fontId="5" fillId="0" borderId="4" xfId="30" applyNumberFormat="1" applyFont="1" applyFill="1" applyBorder="1" applyAlignment="1">
      <alignment horizontal="right" vertical="center"/>
    </xf>
    <xf numFmtId="164" fontId="5" fillId="0" borderId="4" xfId="30" applyNumberFormat="1" applyFont="1" applyFill="1" applyBorder="1" applyAlignment="1">
      <alignment horizontal="right" vertical="center"/>
    </xf>
    <xf numFmtId="3" fontId="2" fillId="4" borderId="5" xfId="1" applyNumberFormat="1" applyFont="1" applyFill="1" applyBorder="1" applyAlignment="1">
      <alignment horizontal="right" vertical="center"/>
    </xf>
    <xf numFmtId="3" fontId="54" fillId="4" borderId="5" xfId="1" applyNumberFormat="1" applyFont="1" applyFill="1" applyBorder="1" applyAlignment="1">
      <alignment horizontal="right" vertical="center"/>
    </xf>
    <xf numFmtId="49" fontId="2" fillId="4" borderId="2" xfId="62" applyNumberFormat="1" applyFont="1" applyFill="1" applyBorder="1" applyAlignment="1">
      <alignment horizontal="center" vertical="center"/>
    </xf>
    <xf numFmtId="0" fontId="2" fillId="4" borderId="3" xfId="62" applyNumberFormat="1" applyFont="1" applyFill="1" applyBorder="1" applyAlignment="1">
      <alignment horizontal="center" vertical="center"/>
    </xf>
    <xf numFmtId="176" fontId="2" fillId="4" borderId="2" xfId="62" applyNumberFormat="1" applyFont="1" applyFill="1" applyBorder="1" applyAlignment="1">
      <alignment horizontal="centerContinuous" vertical="center"/>
    </xf>
    <xf numFmtId="176" fontId="2" fillId="4" borderId="6" xfId="62" applyNumberFormat="1" applyFont="1" applyFill="1" applyBorder="1" applyAlignment="1">
      <alignment horizontal="centerContinuous" vertical="center"/>
    </xf>
    <xf numFmtId="176" fontId="2" fillId="4" borderId="7" xfId="62" applyNumberFormat="1" applyFont="1" applyFill="1" applyBorder="1" applyAlignment="1">
      <alignment horizontal="centerContinuous" vertical="center"/>
    </xf>
    <xf numFmtId="0" fontId="2" fillId="4" borderId="6" xfId="62" applyNumberFormat="1" applyFont="1" applyFill="1" applyBorder="1" applyAlignment="1">
      <alignment horizontal="centerContinuous" vertical="center"/>
    </xf>
    <xf numFmtId="0" fontId="2" fillId="4" borderId="7" xfId="62" applyNumberFormat="1" applyFont="1" applyFill="1" applyBorder="1" applyAlignment="1">
      <alignment horizontal="centerContinuous" vertical="center"/>
    </xf>
    <xf numFmtId="3" fontId="2" fillId="4" borderId="2" xfId="62" applyNumberFormat="1" applyFont="1" applyFill="1" applyBorder="1" applyAlignment="1">
      <alignment horizontal="centerContinuous" vertical="center"/>
    </xf>
    <xf numFmtId="3" fontId="2" fillId="4" borderId="7" xfId="62" applyNumberFormat="1" applyFont="1" applyFill="1" applyBorder="1" applyAlignment="1">
      <alignment horizontal="centerContinuous" vertical="center"/>
    </xf>
    <xf numFmtId="0" fontId="6" fillId="4" borderId="0" xfId="73" applyFont="1" applyFill="1"/>
    <xf numFmtId="49" fontId="2" fillId="4" borderId="8" xfId="62" applyNumberFormat="1" applyFont="1" applyFill="1" applyBorder="1" applyAlignment="1">
      <alignment horizontal="center" vertical="center"/>
    </xf>
    <xf numFmtId="0" fontId="2" fillId="4" borderId="9" xfId="62" applyNumberFormat="1" applyFont="1" applyFill="1" applyBorder="1" applyAlignment="1">
      <alignment horizontal="center" vertical="center"/>
    </xf>
    <xf numFmtId="176" fontId="2" fillId="4" borderId="8" xfId="62" applyNumberFormat="1" applyFont="1" applyFill="1" applyBorder="1" applyAlignment="1">
      <alignment horizontal="centerContinuous" vertical="center"/>
    </xf>
    <xf numFmtId="176" fontId="2" fillId="4" borderId="0" xfId="62" applyNumberFormat="1" applyFont="1" applyFill="1" applyBorder="1" applyAlignment="1">
      <alignment horizontal="centerContinuous" vertical="center"/>
    </xf>
    <xf numFmtId="176" fontId="2" fillId="4" borderId="13" xfId="62" applyNumberFormat="1" applyFont="1" applyFill="1" applyBorder="1" applyAlignment="1">
      <alignment horizontal="centerContinuous" vertical="center"/>
    </xf>
    <xf numFmtId="0" fontId="2" fillId="4" borderId="0" xfId="62" applyNumberFormat="1" applyFont="1" applyFill="1" applyBorder="1" applyAlignment="1">
      <alignment vertical="center"/>
    </xf>
    <xf numFmtId="0" fontId="2" fillId="4" borderId="13" xfId="73" applyFont="1" applyFill="1" applyBorder="1" applyAlignment="1">
      <alignment vertical="center"/>
    </xf>
    <xf numFmtId="3" fontId="2" fillId="4" borderId="10" xfId="62" applyNumberFormat="1" applyFont="1" applyFill="1" applyBorder="1" applyAlignment="1">
      <alignment horizontal="centerContinuous" vertical="center"/>
    </xf>
    <xf numFmtId="3" fontId="2" fillId="4" borderId="12" xfId="62" applyNumberFormat="1" applyFont="1" applyFill="1" applyBorder="1" applyAlignment="1">
      <alignment horizontal="centerContinuous" vertical="center"/>
    </xf>
    <xf numFmtId="0" fontId="2" fillId="4" borderId="11" xfId="62" applyNumberFormat="1" applyFont="1" applyFill="1" applyBorder="1" applyAlignment="1">
      <alignment horizontal="centerContinuous" vertical="center"/>
    </xf>
    <xf numFmtId="0" fontId="2" fillId="4" borderId="13" xfId="62" applyNumberFormat="1" applyFont="1" applyFill="1" applyBorder="1" applyAlignment="1">
      <alignment horizontal="centerContinuous" vertical="center"/>
    </xf>
    <xf numFmtId="0" fontId="2" fillId="4" borderId="0" xfId="73" applyFont="1" applyFill="1" applyBorder="1" applyAlignment="1">
      <alignment horizontal="centerContinuous" vertical="center"/>
    </xf>
    <xf numFmtId="0" fontId="2" fillId="4" borderId="13" xfId="73" applyFont="1" applyFill="1" applyBorder="1" applyAlignment="1">
      <alignment horizontal="centerContinuous" vertical="center"/>
    </xf>
    <xf numFmtId="176" fontId="2" fillId="4" borderId="10" xfId="62" applyNumberFormat="1" applyFont="1" applyFill="1" applyBorder="1" applyAlignment="1">
      <alignment horizontal="centerContinuous" vertical="center"/>
    </xf>
    <xf numFmtId="176" fontId="2" fillId="4" borderId="11" xfId="62" applyNumberFormat="1" applyFont="1" applyFill="1" applyBorder="1" applyAlignment="1">
      <alignment horizontal="centerContinuous" vertical="center"/>
    </xf>
    <xf numFmtId="176" fontId="2" fillId="4" borderId="12" xfId="62" applyNumberFormat="1" applyFont="1" applyFill="1" applyBorder="1" applyAlignment="1">
      <alignment horizontal="centerContinuous" vertical="center"/>
    </xf>
    <xf numFmtId="176" fontId="2" fillId="4" borderId="10" xfId="62" applyNumberFormat="1" applyFont="1" applyFill="1" applyBorder="1" applyAlignment="1">
      <alignment vertical="center"/>
    </xf>
    <xf numFmtId="176" fontId="2" fillId="4" borderId="11" xfId="62" applyNumberFormat="1" applyFont="1" applyFill="1" applyBorder="1" applyAlignment="1">
      <alignment vertical="center"/>
    </xf>
    <xf numFmtId="0" fontId="2" fillId="4" borderId="11" xfId="73" applyFont="1" applyFill="1" applyBorder="1" applyAlignment="1">
      <alignment vertical="center"/>
    </xf>
    <xf numFmtId="0" fontId="2" fillId="4" borderId="12" xfId="73" applyFont="1" applyFill="1" applyBorder="1" applyAlignment="1">
      <alignment vertical="center"/>
    </xf>
    <xf numFmtId="0" fontId="2" fillId="4" borderId="3" xfId="73" applyFont="1" applyFill="1" applyBorder="1" applyAlignment="1">
      <alignment horizontal="center" vertical="center"/>
    </xf>
    <xf numFmtId="0" fontId="2" fillId="4" borderId="9" xfId="73" applyFont="1" applyFill="1" applyBorder="1" applyAlignment="1">
      <alignment horizontal="center" vertical="center"/>
    </xf>
    <xf numFmtId="49" fontId="2" fillId="4" borderId="10" xfId="62" applyNumberFormat="1" applyFont="1" applyFill="1" applyBorder="1" applyAlignment="1">
      <alignment horizontal="center" vertical="center"/>
    </xf>
    <xf numFmtId="0" fontId="2" fillId="4" borderId="14" xfId="62" applyNumberFormat="1" applyFont="1" applyFill="1" applyBorder="1" applyAlignment="1">
      <alignment horizontal="center" vertical="center"/>
    </xf>
    <xf numFmtId="176" fontId="2" fillId="4" borderId="14" xfId="62" applyNumberFormat="1" applyFont="1" applyFill="1" applyBorder="1" applyAlignment="1">
      <alignment horizontal="center" vertical="center"/>
    </xf>
    <xf numFmtId="0" fontId="2" fillId="4" borderId="14" xfId="73" applyFont="1" applyFill="1" applyBorder="1" applyAlignment="1">
      <alignment horizontal="center" vertical="center"/>
    </xf>
    <xf numFmtId="0" fontId="2" fillId="4" borderId="10" xfId="62" applyNumberFormat="1" applyFont="1" applyFill="1" applyBorder="1" applyAlignment="1">
      <alignment horizontal="center" vertical="center" textRotation="90"/>
    </xf>
    <xf numFmtId="0" fontId="5" fillId="4" borderId="14" xfId="62" applyNumberFormat="1" applyFont="1" applyFill="1" applyBorder="1" applyAlignment="1">
      <alignment horizontal="left" vertical="center"/>
    </xf>
    <xf numFmtId="0" fontId="2" fillId="4" borderId="12" xfId="62" applyNumberFormat="1" applyFont="1" applyFill="1" applyBorder="1" applyAlignment="1">
      <alignment horizontal="center" vertical="center" textRotation="90"/>
    </xf>
    <xf numFmtId="0" fontId="2" fillId="4" borderId="14" xfId="62" applyNumberFormat="1" applyFont="1" applyFill="1" applyBorder="1" applyAlignment="1">
      <alignment horizontal="center" vertical="center" textRotation="90"/>
    </xf>
    <xf numFmtId="0" fontId="2" fillId="4" borderId="14" xfId="73" applyFont="1" applyFill="1" applyBorder="1" applyAlignment="1">
      <alignment horizontal="center" vertical="center" textRotation="90" wrapText="1"/>
    </xf>
    <xf numFmtId="0" fontId="2" fillId="4" borderId="5" xfId="73" applyFont="1" applyFill="1" applyBorder="1" applyAlignment="1">
      <alignment vertical="center"/>
    </xf>
    <xf numFmtId="0" fontId="5" fillId="4" borderId="5" xfId="3" applyFont="1" applyFill="1" applyBorder="1" applyAlignment="1">
      <alignment horizontal="left" vertical="center"/>
    </xf>
    <xf numFmtId="0" fontId="2" fillId="4" borderId="5" xfId="73" applyFont="1" applyFill="1" applyBorder="1" applyAlignment="1">
      <alignment horizontal="center" vertical="center"/>
    </xf>
    <xf numFmtId="0" fontId="2" fillId="4" borderId="5" xfId="73" applyFont="1" applyFill="1" applyBorder="1" applyAlignment="1">
      <alignment horizontal="right" vertical="center"/>
    </xf>
    <xf numFmtId="0" fontId="6" fillId="4" borderId="0" xfId="73" applyFont="1" applyFill="1" applyAlignment="1">
      <alignment vertical="center"/>
    </xf>
    <xf numFmtId="0" fontId="2" fillId="4" borderId="5" xfId="3" applyFont="1" applyFill="1" applyBorder="1" applyAlignment="1">
      <alignment horizontal="left" vertical="center"/>
    </xf>
    <xf numFmtId="167" fontId="2" fillId="4" borderId="5" xfId="73" applyNumberFormat="1" applyFont="1" applyFill="1" applyBorder="1" applyAlignment="1">
      <alignment horizontal="right" vertical="center"/>
    </xf>
    <xf numFmtId="0" fontId="5" fillId="4" borderId="5" xfId="73" applyFont="1" applyFill="1" applyBorder="1" applyAlignment="1">
      <alignment vertical="center"/>
    </xf>
    <xf numFmtId="0" fontId="5" fillId="4" borderId="5" xfId="73" applyFont="1" applyFill="1" applyBorder="1" applyAlignment="1">
      <alignment horizontal="right" vertical="center"/>
    </xf>
    <xf numFmtId="0" fontId="5" fillId="4" borderId="5" xfId="73" applyFont="1" applyFill="1" applyBorder="1" applyAlignment="1">
      <alignment horizontal="center" vertical="center"/>
    </xf>
    <xf numFmtId="167" fontId="5" fillId="4" borderId="5" xfId="73" applyNumberFormat="1" applyFont="1" applyFill="1" applyBorder="1" applyAlignment="1">
      <alignment horizontal="right" vertical="center"/>
    </xf>
    <xf numFmtId="0" fontId="5" fillId="4" borderId="5" xfId="73" applyNumberFormat="1" applyFont="1" applyFill="1" applyBorder="1" applyAlignment="1">
      <alignment horizontal="right" vertical="center"/>
    </xf>
    <xf numFmtId="166" fontId="5" fillId="4" borderId="5" xfId="73" applyNumberFormat="1" applyFont="1" applyFill="1" applyBorder="1" applyAlignment="1">
      <alignment horizontal="right" vertical="center"/>
    </xf>
    <xf numFmtId="0" fontId="56" fillId="4" borderId="0" xfId="73" applyFont="1" applyFill="1" applyAlignment="1">
      <alignment vertical="center"/>
    </xf>
    <xf numFmtId="0" fontId="4" fillId="4" borderId="0" xfId="0" applyFont="1" applyFill="1"/>
    <xf numFmtId="0" fontId="2" fillId="4" borderId="0" xfId="0" applyFont="1" applyFill="1"/>
    <xf numFmtId="0" fontId="6" fillId="4" borderId="0" xfId="0" applyFont="1" applyFill="1"/>
    <xf numFmtId="0" fontId="57" fillId="4" borderId="0" xfId="70" applyFill="1" applyBorder="1"/>
    <xf numFmtId="0" fontId="2" fillId="4" borderId="5" xfId="1" applyNumberFormat="1" applyFont="1" applyFill="1" applyBorder="1" applyAlignment="1">
      <alignment horizontal="center" vertical="center" wrapText="1"/>
    </xf>
    <xf numFmtId="0" fontId="2" fillId="4" borderId="5" xfId="1" applyNumberFormat="1" applyFont="1" applyFill="1" applyBorder="1" applyAlignment="1">
      <alignment horizontal="center" vertical="center"/>
    </xf>
    <xf numFmtId="0" fontId="2" fillId="4" borderId="5" xfId="30" applyFont="1" applyFill="1" applyBorder="1" applyAlignment="1">
      <alignment horizontal="center" vertical="center"/>
    </xf>
    <xf numFmtId="0" fontId="5" fillId="4" borderId="5" xfId="30" applyFont="1" applyFill="1" applyBorder="1" applyAlignment="1">
      <alignment horizontal="center" vertical="center"/>
    </xf>
    <xf numFmtId="0" fontId="5" fillId="4" borderId="5" xfId="69" applyFont="1" applyFill="1" applyBorder="1" applyAlignment="1">
      <alignment horizontal="center" vertical="center"/>
    </xf>
    <xf numFmtId="0" fontId="5" fillId="4" borderId="14" xfId="30" applyFont="1" applyFill="1" applyBorder="1" applyAlignment="1">
      <alignment horizontal="center" vertical="center"/>
    </xf>
    <xf numFmtId="0" fontId="5" fillId="4" borderId="5" xfId="1" applyNumberFormat="1" applyFont="1" applyFill="1" applyBorder="1" applyAlignment="1">
      <alignment horizontal="center" vertical="center" textRotation="90"/>
    </xf>
    <xf numFmtId="3" fontId="5" fillId="4" borderId="5" xfId="69" applyNumberFormat="1" applyFont="1" applyFill="1" applyBorder="1" applyAlignment="1">
      <alignment horizontal="right" vertical="center"/>
    </xf>
    <xf numFmtId="3" fontId="2" fillId="4" borderId="5" xfId="30" applyNumberFormat="1" applyFont="1" applyFill="1" applyBorder="1" applyAlignment="1">
      <alignment horizontal="right" vertical="center"/>
    </xf>
    <xf numFmtId="164" fontId="5" fillId="4" borderId="5" xfId="30" applyNumberFormat="1" applyFont="1" applyFill="1" applyBorder="1" applyAlignment="1">
      <alignment horizontal="right" vertical="center"/>
    </xf>
    <xf numFmtId="0" fontId="5" fillId="4" borderId="5" xfId="1" applyNumberFormat="1" applyFont="1" applyFill="1" applyBorder="1" applyAlignment="1">
      <alignment horizontal="right" vertical="center"/>
    </xf>
    <xf numFmtId="2" fontId="5" fillId="4" borderId="5" xfId="1" applyNumberFormat="1" applyFont="1" applyFill="1" applyBorder="1" applyAlignment="1">
      <alignment horizontal="center" vertical="center"/>
    </xf>
    <xf numFmtId="0" fontId="5" fillId="4" borderId="5" xfId="1" applyNumberFormat="1" applyFont="1" applyFill="1" applyBorder="1" applyAlignment="1">
      <alignment vertical="center"/>
    </xf>
    <xf numFmtId="0" fontId="64" fillId="4" borderId="0" xfId="69" applyFont="1" applyFill="1"/>
    <xf numFmtId="0" fontId="2" fillId="4" borderId="5" xfId="30" applyNumberFormat="1" applyFont="1" applyFill="1" applyBorder="1" applyAlignment="1">
      <alignment horizontal="center" vertical="center"/>
    </xf>
    <xf numFmtId="0" fontId="2" fillId="4" borderId="1" xfId="30" applyFont="1" applyFill="1" applyBorder="1" applyAlignment="1">
      <alignment vertical="center"/>
    </xf>
    <xf numFmtId="0" fontId="2" fillId="4" borderId="5" xfId="30" applyFont="1" applyFill="1" applyBorder="1" applyAlignment="1">
      <alignment horizontal="left" vertical="center"/>
    </xf>
    <xf numFmtId="0" fontId="2" fillId="4" borderId="4" xfId="30" applyFont="1" applyFill="1" applyBorder="1" applyAlignment="1">
      <alignment horizontal="center" vertical="center"/>
    </xf>
    <xf numFmtId="3" fontId="5" fillId="4" borderId="5" xfId="30" applyNumberFormat="1" applyFont="1" applyFill="1" applyBorder="1" applyAlignment="1">
      <alignment horizontal="right" vertical="center"/>
    </xf>
    <xf numFmtId="164" fontId="2" fillId="4" borderId="5" xfId="30" applyNumberFormat="1" applyFont="1" applyFill="1" applyBorder="1" applyAlignment="1">
      <alignment horizontal="right" vertical="center"/>
    </xf>
    <xf numFmtId="0" fontId="56" fillId="4" borderId="5" xfId="69" applyFont="1" applyFill="1" applyBorder="1" applyAlignment="1">
      <alignment vertical="center"/>
    </xf>
    <xf numFmtId="0" fontId="2" fillId="4" borderId="5" xfId="69" applyFont="1" applyFill="1" applyBorder="1" applyAlignment="1">
      <alignment horizontal="center" vertical="center"/>
    </xf>
    <xf numFmtId="2" fontId="2" fillId="4" borderId="1" xfId="30" applyNumberFormat="1" applyFont="1" applyFill="1" applyBorder="1" applyAlignment="1">
      <alignment horizontal="center" vertical="center"/>
    </xf>
    <xf numFmtId="0" fontId="5" fillId="4" borderId="5" xfId="69" applyFont="1" applyFill="1" applyBorder="1" applyAlignment="1">
      <alignment horizontal="right" vertical="center"/>
    </xf>
    <xf numFmtId="164" fontId="5" fillId="4" borderId="5" xfId="69" applyNumberFormat="1" applyFont="1" applyFill="1" applyBorder="1" applyAlignment="1">
      <alignment horizontal="right" vertical="center"/>
    </xf>
    <xf numFmtId="0" fontId="65" fillId="4" borderId="0" xfId="69" applyFont="1" applyFill="1"/>
    <xf numFmtId="0" fontId="2" fillId="4" borderId="5" xfId="69" applyFont="1" applyFill="1" applyBorder="1" applyAlignment="1">
      <alignment horizontal="justify" vertical="center"/>
    </xf>
    <xf numFmtId="0" fontId="2" fillId="4" borderId="14" xfId="30" applyFont="1" applyFill="1" applyBorder="1" applyAlignment="1">
      <alignment horizontal="center" vertical="center"/>
    </xf>
    <xf numFmtId="3" fontId="2" fillId="4" borderId="5" xfId="69" applyNumberFormat="1" applyFont="1" applyFill="1" applyBorder="1" applyAlignment="1">
      <alignment horizontal="right" vertical="center"/>
    </xf>
    <xf numFmtId="0" fontId="2" fillId="4" borderId="5" xfId="1" applyNumberFormat="1" applyFont="1" applyFill="1" applyBorder="1" applyAlignment="1">
      <alignment horizontal="right" vertical="center"/>
    </xf>
    <xf numFmtId="2" fontId="2" fillId="4" borderId="5" xfId="1" applyNumberFormat="1" applyFont="1" applyFill="1" applyBorder="1" applyAlignment="1">
      <alignment horizontal="center" vertical="center"/>
    </xf>
    <xf numFmtId="0" fontId="2" fillId="4" borderId="5" xfId="1" applyNumberFormat="1" applyFont="1" applyFill="1" applyBorder="1" applyAlignment="1">
      <alignment vertical="center"/>
    </xf>
    <xf numFmtId="0" fontId="2" fillId="4" borderId="1" xfId="30" applyFont="1" applyFill="1" applyBorder="1" applyAlignment="1">
      <alignment horizontal="center" vertical="center"/>
    </xf>
    <xf numFmtId="0" fontId="5" fillId="4" borderId="5" xfId="30" applyNumberFormat="1" applyFont="1" applyFill="1" applyBorder="1" applyAlignment="1">
      <alignment horizontal="center" vertical="center"/>
    </xf>
    <xf numFmtId="0" fontId="5" fillId="4" borderId="1" xfId="30" applyFont="1" applyFill="1" applyBorder="1" applyAlignment="1">
      <alignment vertical="center"/>
    </xf>
    <xf numFmtId="0" fontId="5" fillId="4" borderId="5" xfId="30" applyFont="1" applyFill="1" applyBorder="1" applyAlignment="1">
      <alignment horizontal="right" vertical="center"/>
    </xf>
    <xf numFmtId="0" fontId="5" fillId="4" borderId="4" xfId="30" applyFont="1" applyFill="1" applyBorder="1" applyAlignment="1">
      <alignment horizontal="center" vertical="center"/>
    </xf>
    <xf numFmtId="0" fontId="5" fillId="4" borderId="1" xfId="30" applyFont="1" applyFill="1" applyBorder="1" applyAlignment="1">
      <alignment horizontal="center" vertical="center"/>
    </xf>
    <xf numFmtId="2" fontId="5" fillId="4" borderId="1" xfId="30" applyNumberFormat="1" applyFont="1" applyFill="1" applyBorder="1" applyAlignment="1">
      <alignment horizontal="center" vertical="center"/>
    </xf>
    <xf numFmtId="0" fontId="2" fillId="4" borderId="0" xfId="3" applyFont="1" applyFill="1" applyAlignment="1">
      <alignment vertical="center"/>
    </xf>
    <xf numFmtId="0" fontId="2" fillId="4" borderId="5" xfId="3" applyFont="1" applyFill="1" applyBorder="1" applyAlignment="1">
      <alignment vertical="center"/>
    </xf>
    <xf numFmtId="0" fontId="2" fillId="4" borderId="5" xfId="69" applyNumberFormat="1" applyFont="1" applyFill="1" applyBorder="1" applyAlignment="1">
      <alignment horizontal="center" vertical="center"/>
    </xf>
    <xf numFmtId="0" fontId="2" fillId="4" borderId="1" xfId="69" applyFont="1" applyFill="1" applyBorder="1" applyAlignment="1">
      <alignment vertical="center"/>
    </xf>
    <xf numFmtId="0" fontId="2" fillId="4" borderId="5" xfId="69" applyFont="1" applyFill="1" applyBorder="1" applyAlignment="1">
      <alignment horizontal="left" vertical="center"/>
    </xf>
    <xf numFmtId="0" fontId="2" fillId="4" borderId="14" xfId="69" applyFont="1" applyFill="1" applyBorder="1" applyAlignment="1">
      <alignment horizontal="center" vertical="center"/>
    </xf>
    <xf numFmtId="0" fontId="2" fillId="4" borderId="12" xfId="69" applyFont="1" applyFill="1" applyBorder="1" applyAlignment="1">
      <alignment horizontal="center" vertical="center"/>
    </xf>
    <xf numFmtId="3" fontId="2" fillId="4" borderId="14" xfId="69" applyNumberFormat="1" applyFont="1" applyFill="1" applyBorder="1" applyAlignment="1">
      <alignment horizontal="right" vertical="center"/>
    </xf>
    <xf numFmtId="0" fontId="2" fillId="4" borderId="1" xfId="69" applyFont="1" applyFill="1" applyBorder="1" applyAlignment="1">
      <alignment horizontal="center" vertical="center"/>
    </xf>
    <xf numFmtId="2" fontId="2" fillId="4" borderId="5" xfId="1" applyNumberFormat="1" applyFont="1" applyFill="1" applyBorder="1" applyAlignment="1">
      <alignment horizontal="center" vertical="center" wrapText="1"/>
    </xf>
    <xf numFmtId="0" fontId="5" fillId="4" borderId="5" xfId="69" applyNumberFormat="1" applyFont="1" applyFill="1" applyBorder="1" applyAlignment="1">
      <alignment horizontal="center" vertical="center"/>
    </xf>
    <xf numFmtId="0" fontId="5" fillId="4" borderId="1" xfId="69" applyFont="1" applyFill="1" applyBorder="1" applyAlignment="1">
      <alignment vertical="center"/>
    </xf>
    <xf numFmtId="0" fontId="5" fillId="4" borderId="4" xfId="69" applyFont="1" applyFill="1" applyBorder="1" applyAlignment="1">
      <alignment horizontal="center" vertical="center"/>
    </xf>
    <xf numFmtId="0" fontId="5" fillId="4" borderId="5" xfId="1" applyNumberFormat="1" applyFont="1" applyFill="1" applyBorder="1" applyAlignment="1">
      <alignment horizontal="center" vertical="center" wrapText="1"/>
    </xf>
    <xf numFmtId="0" fontId="5" fillId="4" borderId="1" xfId="69" applyFont="1" applyFill="1" applyBorder="1" applyAlignment="1">
      <alignment horizontal="center" vertical="center"/>
    </xf>
    <xf numFmtId="2" fontId="5" fillId="4" borderId="5" xfId="1" applyNumberFormat="1" applyFont="1" applyFill="1" applyBorder="1" applyAlignment="1">
      <alignment horizontal="center" vertical="center" wrapText="1"/>
    </xf>
    <xf numFmtId="0" fontId="34" fillId="0" borderId="0" xfId="45" applyFont="1" applyAlignment="1">
      <alignment horizontal="right"/>
    </xf>
    <xf numFmtId="0" fontId="12" fillId="0" borderId="0" xfId="45" applyFont="1" applyAlignment="1">
      <alignment horizontal="right"/>
    </xf>
    <xf numFmtId="167" fontId="12" fillId="0" borderId="0" xfId="45" applyNumberFormat="1" applyAlignment="1">
      <alignment horizontal="right"/>
    </xf>
    <xf numFmtId="0" fontId="34" fillId="0" borderId="0" xfId="45" applyFont="1"/>
    <xf numFmtId="0" fontId="66" fillId="0" borderId="0" xfId="45" applyFont="1"/>
    <xf numFmtId="167" fontId="34" fillId="0" borderId="0" xfId="45" applyNumberFormat="1" applyFont="1" applyAlignment="1">
      <alignment horizontal="right"/>
    </xf>
    <xf numFmtId="0" fontId="10" fillId="0" borderId="5" xfId="70" applyFont="1" applyFill="1" applyBorder="1" applyAlignment="1">
      <alignment vertical="center"/>
    </xf>
    <xf numFmtId="1" fontId="10" fillId="0" borderId="5" xfId="70" applyNumberFormat="1" applyFont="1" applyFill="1" applyBorder="1" applyAlignment="1">
      <alignment horizontal="right" vertical="center"/>
    </xf>
    <xf numFmtId="167" fontId="10" fillId="0" borderId="5" xfId="70" applyNumberFormat="1" applyFont="1" applyFill="1" applyBorder="1" applyAlignment="1">
      <alignment horizontal="right" vertical="center"/>
    </xf>
    <xf numFmtId="167" fontId="10" fillId="0" borderId="5" xfId="70" applyNumberFormat="1" applyFont="1" applyFill="1" applyBorder="1" applyAlignment="1">
      <alignment horizontal="center" vertical="center"/>
    </xf>
    <xf numFmtId="2" fontId="10" fillId="0" borderId="5" xfId="70" applyNumberFormat="1" applyFont="1" applyFill="1" applyBorder="1" applyAlignment="1">
      <alignment vertical="center"/>
    </xf>
    <xf numFmtId="0" fontId="57" fillId="0" borderId="0" xfId="70" applyFill="1" applyBorder="1"/>
    <xf numFmtId="0" fontId="2" fillId="3" borderId="10" xfId="62" applyNumberFormat="1" applyFont="1" applyFill="1" applyBorder="1" applyAlignment="1">
      <alignment horizontal="center" vertical="center" textRotation="90"/>
    </xf>
    <xf numFmtId="49" fontId="2" fillId="3" borderId="10" xfId="62" applyNumberFormat="1" applyFont="1" applyFill="1" applyBorder="1" applyAlignment="1">
      <alignment horizontal="center" vertical="center"/>
    </xf>
    <xf numFmtId="0" fontId="5" fillId="3" borderId="14" xfId="62" applyNumberFormat="1" applyFont="1" applyFill="1" applyBorder="1" applyAlignment="1">
      <alignment horizontal="center" vertical="center"/>
    </xf>
    <xf numFmtId="0" fontId="2" fillId="3" borderId="12" xfId="62" applyNumberFormat="1" applyFont="1" applyFill="1" applyBorder="1" applyAlignment="1">
      <alignment horizontal="center" vertical="center" textRotation="90"/>
    </xf>
    <xf numFmtId="0" fontId="2" fillId="3" borderId="14" xfId="62" applyNumberFormat="1" applyFont="1" applyFill="1" applyBorder="1" applyAlignment="1">
      <alignment horizontal="center" vertical="center" textRotation="90"/>
    </xf>
    <xf numFmtId="176" fontId="2" fillId="3" borderId="14" xfId="62" applyNumberFormat="1" applyFont="1" applyFill="1" applyBorder="1" applyAlignment="1">
      <alignment horizontal="center" vertical="center"/>
    </xf>
    <xf numFmtId="0" fontId="2" fillId="3" borderId="14" xfId="73" applyFont="1" applyFill="1" applyBorder="1" applyAlignment="1">
      <alignment horizontal="center" vertical="center"/>
    </xf>
    <xf numFmtId="0" fontId="2" fillId="3" borderId="14" xfId="73" applyFont="1" applyFill="1" applyBorder="1" applyAlignment="1">
      <alignment horizontal="center" vertical="center" textRotation="90" wrapText="1"/>
    </xf>
    <xf numFmtId="0" fontId="6" fillId="3" borderId="0" xfId="73" applyFont="1" applyFill="1"/>
    <xf numFmtId="0" fontId="2" fillId="3" borderId="5" xfId="1" applyNumberFormat="1" applyFont="1" applyFill="1" applyBorder="1" applyAlignment="1">
      <alignment horizontal="center" vertical="center"/>
    </xf>
    <xf numFmtId="49" fontId="17" fillId="3" borderId="5" xfId="3" applyNumberFormat="1" applyFont="1" applyFill="1" applyBorder="1" applyAlignment="1">
      <alignment vertical="center"/>
    </xf>
    <xf numFmtId="0" fontId="5" fillId="3" borderId="14" xfId="1" applyNumberFormat="1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 wrapText="1"/>
    </xf>
    <xf numFmtId="0" fontId="17" fillId="3" borderId="5" xfId="3" applyNumberFormat="1" applyFont="1" applyFill="1" applyBorder="1" applyAlignment="1">
      <alignment horizontal="center" vertical="center"/>
    </xf>
    <xf numFmtId="1" fontId="2" fillId="3" borderId="5" xfId="3" applyNumberFormat="1" applyFont="1" applyFill="1" applyBorder="1" applyAlignment="1">
      <alignment horizontal="center" vertical="center"/>
    </xf>
    <xf numFmtId="0" fontId="2" fillId="3" borderId="5" xfId="20" applyFont="1" applyFill="1" applyBorder="1" applyAlignment="1">
      <alignment horizontal="center" vertical="center" wrapText="1"/>
    </xf>
    <xf numFmtId="0" fontId="2" fillId="3" borderId="5" xfId="1" applyNumberFormat="1" applyFont="1" applyFill="1" applyBorder="1" applyAlignment="1">
      <alignment horizontal="center" vertical="center" wrapText="1"/>
    </xf>
    <xf numFmtId="0" fontId="2" fillId="3" borderId="5" xfId="1" applyNumberFormat="1" applyFont="1" applyFill="1" applyBorder="1" applyAlignment="1">
      <alignment horizontal="right" vertical="center"/>
    </xf>
    <xf numFmtId="2" fontId="2" fillId="3" borderId="5" xfId="3" applyNumberFormat="1" applyFont="1" applyFill="1" applyBorder="1" applyAlignment="1">
      <alignment horizontal="center" vertical="center"/>
    </xf>
    <xf numFmtId="2" fontId="2" fillId="3" borderId="5" xfId="30" applyNumberFormat="1" applyFont="1" applyFill="1" applyBorder="1" applyAlignment="1">
      <alignment horizontal="center"/>
    </xf>
    <xf numFmtId="0" fontId="17" fillId="3" borderId="5" xfId="3" applyFont="1" applyFill="1" applyBorder="1" applyAlignment="1">
      <alignment vertical="center"/>
    </xf>
    <xf numFmtId="0" fontId="17" fillId="3" borderId="5" xfId="3" applyFont="1" applyFill="1" applyBorder="1" applyAlignment="1">
      <alignment horizontal="center" vertical="center"/>
    </xf>
    <xf numFmtId="2" fontId="17" fillId="3" borderId="5" xfId="3" applyNumberFormat="1" applyFont="1" applyFill="1" applyBorder="1" applyAlignment="1">
      <alignment horizontal="center" vertical="center"/>
    </xf>
    <xf numFmtId="0" fontId="55" fillId="3" borderId="0" xfId="69" applyFill="1"/>
    <xf numFmtId="0" fontId="57" fillId="3" borderId="5" xfId="70" applyFont="1" applyFill="1" applyBorder="1" applyAlignment="1">
      <alignment horizontal="center" vertical="center" wrapText="1"/>
    </xf>
    <xf numFmtId="0" fontId="48" fillId="3" borderId="5" xfId="3" applyFont="1" applyFill="1" applyBorder="1" applyAlignment="1">
      <alignment horizontal="center" vertical="center"/>
    </xf>
    <xf numFmtId="0" fontId="10" fillId="3" borderId="5" xfId="70" applyFont="1" applyFill="1" applyBorder="1" applyAlignment="1">
      <alignment horizontal="center" vertical="center" textRotation="90" wrapText="1"/>
    </xf>
    <xf numFmtId="0" fontId="10" fillId="3" borderId="5" xfId="70" applyFont="1" applyFill="1" applyBorder="1" applyAlignment="1">
      <alignment horizontal="center" vertical="center"/>
    </xf>
    <xf numFmtId="1" fontId="10" fillId="3" borderId="5" xfId="70" applyNumberFormat="1" applyFont="1" applyFill="1" applyBorder="1" applyAlignment="1">
      <alignment horizontal="center" vertical="center"/>
    </xf>
    <xf numFmtId="167" fontId="10" fillId="3" borderId="5" xfId="70" applyNumberFormat="1" applyFont="1" applyFill="1" applyBorder="1" applyAlignment="1">
      <alignment horizontal="center" vertical="center" wrapText="1"/>
    </xf>
    <xf numFmtId="2" fontId="10" fillId="3" borderId="5" xfId="70" applyNumberFormat="1" applyFont="1" applyFill="1" applyBorder="1" applyAlignment="1">
      <alignment horizontal="center" vertical="center" textRotation="90" wrapText="1"/>
    </xf>
    <xf numFmtId="0" fontId="57" fillId="3" borderId="0" xfId="70" applyFill="1" applyBorder="1"/>
    <xf numFmtId="0" fontId="44" fillId="0" borderId="0" xfId="52" applyFont="1" applyFill="1" applyAlignment="1">
      <alignment vertical="center"/>
    </xf>
    <xf numFmtId="0" fontId="45" fillId="0" borderId="5" xfId="52" applyFont="1" applyFill="1" applyBorder="1" applyAlignment="1">
      <alignment horizontal="center" vertical="center"/>
    </xf>
    <xf numFmtId="0" fontId="43" fillId="0" borderId="5" xfId="52" applyNumberFormat="1" applyFont="1" applyFill="1" applyBorder="1" applyAlignment="1">
      <alignment horizontal="right" vertical="center"/>
    </xf>
    <xf numFmtId="3" fontId="43" fillId="0" borderId="5" xfId="52" applyNumberFormat="1" applyFont="1" applyFill="1" applyBorder="1" applyAlignment="1">
      <alignment horizontal="right" vertical="center"/>
    </xf>
    <xf numFmtId="166" fontId="43" fillId="0" borderId="5" xfId="52" applyNumberFormat="1" applyFont="1" applyFill="1" applyBorder="1" applyAlignment="1">
      <alignment horizontal="right" vertical="center"/>
    </xf>
    <xf numFmtId="49" fontId="43" fillId="0" borderId="5" xfId="52" applyNumberFormat="1" applyFont="1" applyFill="1" applyBorder="1" applyAlignment="1">
      <alignment horizontal="right" vertical="center"/>
    </xf>
    <xf numFmtId="0" fontId="46" fillId="0" borderId="0" xfId="52" applyFont="1" applyFill="1" applyAlignment="1">
      <alignment vertical="center"/>
    </xf>
    <xf numFmtId="0" fontId="43" fillId="0" borderId="5" xfId="52" applyFont="1" applyFill="1" applyBorder="1" applyAlignment="1">
      <alignment horizontal="center" vertical="center"/>
    </xf>
    <xf numFmtId="0" fontId="47" fillId="0" borderId="0" xfId="52" applyFont="1" applyFill="1" applyAlignment="1">
      <alignment vertical="center"/>
    </xf>
    <xf numFmtId="0" fontId="40" fillId="0" borderId="5" xfId="52" applyFont="1" applyFill="1" applyBorder="1" applyAlignment="1">
      <alignment vertical="center"/>
    </xf>
    <xf numFmtId="0" fontId="40" fillId="0" borderId="5" xfId="20" applyFont="1" applyFill="1" applyBorder="1" applyAlignment="1">
      <alignment horizontal="center" vertical="center"/>
    </xf>
    <xf numFmtId="0" fontId="40" fillId="0" borderId="5" xfId="52" applyFont="1" applyFill="1" applyBorder="1" applyAlignment="1">
      <alignment horizontal="center"/>
    </xf>
    <xf numFmtId="0" fontId="40" fillId="0" borderId="5" xfId="64" applyNumberFormat="1" applyFont="1" applyFill="1" applyBorder="1" applyAlignment="1">
      <alignment horizontal="right" vertical="center" wrapText="1"/>
    </xf>
    <xf numFmtId="0" fontId="40" fillId="0" borderId="5" xfId="65" applyFont="1" applyFill="1" applyBorder="1" applyAlignment="1">
      <alignment horizontal="right" vertical="center"/>
    </xf>
    <xf numFmtId="167" fontId="40" fillId="0" borderId="5" xfId="42" applyNumberFormat="1" applyFont="1" applyFill="1" applyBorder="1" applyAlignment="1">
      <alignment horizontal="right" vertical="center"/>
    </xf>
    <xf numFmtId="0" fontId="43" fillId="0" borderId="5" xfId="64" applyNumberFormat="1" applyFont="1" applyFill="1" applyBorder="1" applyAlignment="1">
      <alignment horizontal="right" vertical="center" wrapText="1"/>
    </xf>
    <xf numFmtId="0" fontId="43" fillId="0" borderId="5" xfId="65" applyFont="1" applyFill="1" applyBorder="1" applyAlignment="1">
      <alignment horizontal="right" vertical="center"/>
    </xf>
    <xf numFmtId="1" fontId="40" fillId="0" borderId="5" xfId="43" applyNumberFormat="1" applyFont="1" applyFill="1" applyBorder="1" applyAlignment="1">
      <alignment horizontal="center" vertical="center"/>
    </xf>
    <xf numFmtId="49" fontId="40" fillId="0" borderId="5" xfId="52" applyNumberFormat="1" applyFont="1" applyFill="1" applyBorder="1" applyAlignment="1">
      <alignment vertical="center"/>
    </xf>
    <xf numFmtId="0" fontId="40" fillId="0" borderId="5" xfId="42" applyFont="1" applyFill="1" applyBorder="1" applyAlignment="1">
      <alignment horizontal="right" vertical="center"/>
    </xf>
    <xf numFmtId="174" fontId="43" fillId="0" borderId="5" xfId="52" applyNumberFormat="1" applyFont="1" applyFill="1" applyBorder="1" applyAlignment="1">
      <alignment horizontal="right" vertical="center"/>
    </xf>
    <xf numFmtId="172" fontId="43" fillId="0" borderId="5" xfId="52" applyNumberFormat="1" applyFont="1" applyFill="1" applyBorder="1" applyAlignment="1">
      <alignment horizontal="right" vertical="center"/>
    </xf>
    <xf numFmtId="0" fontId="43" fillId="0" borderId="5" xfId="42" applyFont="1" applyFill="1" applyBorder="1" applyAlignment="1">
      <alignment horizontal="right" vertical="center"/>
    </xf>
    <xf numFmtId="0" fontId="2" fillId="2" borderId="3" xfId="1" applyNumberFormat="1" applyFont="1" applyFill="1" applyBorder="1" applyAlignment="1">
      <alignment horizontal="center" vertical="center" textRotation="90"/>
    </xf>
    <xf numFmtId="0" fontId="2" fillId="2" borderId="9" xfId="1" applyNumberFormat="1" applyFont="1" applyFill="1" applyBorder="1" applyAlignment="1">
      <alignment horizontal="center" vertical="center" textRotation="90"/>
    </xf>
    <xf numFmtId="166" fontId="2" fillId="2" borderId="3" xfId="1" applyNumberFormat="1" applyFont="1" applyFill="1" applyBorder="1" applyAlignment="1">
      <alignment horizontal="center" vertical="center" textRotation="90" wrapText="1"/>
    </xf>
    <xf numFmtId="166" fontId="2" fillId="2" borderId="9" xfId="1" applyNumberFormat="1" applyFont="1" applyFill="1" applyBorder="1" applyAlignment="1">
      <alignment horizontal="center" vertical="center" textRotation="90" wrapText="1"/>
    </xf>
    <xf numFmtId="1" fontId="2" fillId="2" borderId="3" xfId="1" applyNumberFormat="1" applyFont="1" applyFill="1" applyBorder="1" applyAlignment="1">
      <alignment horizontal="center" vertical="center" textRotation="90"/>
    </xf>
    <xf numFmtId="1" fontId="2" fillId="2" borderId="9" xfId="1" applyNumberFormat="1" applyFont="1" applyFill="1" applyBorder="1" applyAlignment="1">
      <alignment horizontal="center" vertical="center" textRotation="90"/>
    </xf>
    <xf numFmtId="165" fontId="2" fillId="2" borderId="3" xfId="1" applyNumberFormat="1" applyFont="1" applyFill="1" applyBorder="1" applyAlignment="1">
      <alignment horizontal="center" vertical="center" textRotation="90"/>
    </xf>
    <xf numFmtId="165" fontId="2" fillId="2" borderId="9" xfId="1" applyNumberFormat="1" applyFont="1" applyFill="1" applyBorder="1" applyAlignment="1">
      <alignment horizontal="center" vertical="center" textRotation="90"/>
    </xf>
    <xf numFmtId="3" fontId="2" fillId="2" borderId="3" xfId="1" applyNumberFormat="1" applyFont="1" applyFill="1" applyBorder="1" applyAlignment="1">
      <alignment horizontal="center" vertical="center" textRotation="90"/>
    </xf>
    <xf numFmtId="3" fontId="2" fillId="2" borderId="9" xfId="1" applyNumberFormat="1" applyFont="1" applyFill="1" applyBorder="1" applyAlignment="1">
      <alignment horizontal="center" vertical="center" textRotation="90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15" xfId="2" applyNumberFormat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5" xfId="2" applyNumberFormat="1" applyFont="1" applyFill="1" applyBorder="1" applyAlignment="1">
      <alignment horizontal="center" vertical="center" wrapText="1"/>
    </xf>
    <xf numFmtId="3" fontId="2" fillId="2" borderId="5" xfId="2" applyNumberFormat="1" applyFont="1" applyFill="1" applyBorder="1" applyAlignment="1">
      <alignment horizontal="center" vertical="center"/>
    </xf>
    <xf numFmtId="164" fontId="2" fillId="2" borderId="5" xfId="2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0" fontId="2" fillId="2" borderId="3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2" borderId="14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textRotation="90"/>
    </xf>
    <xf numFmtId="0" fontId="2" fillId="2" borderId="7" xfId="1" applyNumberFormat="1" applyFont="1" applyFill="1" applyBorder="1" applyAlignment="1">
      <alignment horizontal="center" vertical="center" textRotation="90"/>
    </xf>
    <xf numFmtId="0" fontId="2" fillId="2" borderId="5" xfId="1" applyNumberFormat="1" applyFont="1" applyFill="1" applyBorder="1" applyAlignment="1">
      <alignment horizontal="center" vertical="center" textRotation="90"/>
    </xf>
    <xf numFmtId="0" fontId="2" fillId="0" borderId="5" xfId="1" applyNumberFormat="1" applyFont="1" applyFill="1" applyBorder="1" applyAlignment="1">
      <alignment horizontal="center" vertical="center" textRotation="90"/>
    </xf>
    <xf numFmtId="0" fontId="2" fillId="0" borderId="3" xfId="1" applyNumberFormat="1" applyFont="1" applyFill="1" applyBorder="1" applyAlignment="1">
      <alignment horizontal="center" vertical="center" textRotation="90"/>
    </xf>
    <xf numFmtId="0" fontId="2" fillId="0" borderId="1" xfId="1" applyNumberFormat="1" applyFont="1" applyFill="1" applyBorder="1" applyAlignment="1">
      <alignment horizontal="center" vertical="center" textRotation="90"/>
    </xf>
    <xf numFmtId="0" fontId="2" fillId="0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/>
    </xf>
    <xf numFmtId="3" fontId="2" fillId="2" borderId="6" xfId="2" applyNumberFormat="1" applyFont="1" applyFill="1" applyBorder="1" applyAlignment="1">
      <alignment horizontal="center" vertical="center"/>
    </xf>
    <xf numFmtId="3" fontId="2" fillId="2" borderId="7" xfId="2" applyNumberFormat="1" applyFont="1" applyFill="1" applyBorder="1" applyAlignment="1">
      <alignment horizontal="center" vertical="center"/>
    </xf>
    <xf numFmtId="3" fontId="2" fillId="2" borderId="8" xfId="2" applyNumberFormat="1" applyFont="1" applyFill="1" applyBorder="1" applyAlignment="1">
      <alignment horizontal="center" vertical="center"/>
    </xf>
    <xf numFmtId="3" fontId="2" fillId="2" borderId="0" xfId="2" applyNumberFormat="1" applyFont="1" applyFill="1" applyBorder="1" applyAlignment="1">
      <alignment horizontal="center" vertical="center"/>
    </xf>
    <xf numFmtId="3" fontId="2" fillId="2" borderId="13" xfId="2" applyNumberFormat="1" applyFont="1" applyFill="1" applyBorder="1" applyAlignment="1">
      <alignment horizontal="center" vertical="center"/>
    </xf>
    <xf numFmtId="3" fontId="2" fillId="2" borderId="10" xfId="2" applyNumberFormat="1" applyFont="1" applyFill="1" applyBorder="1" applyAlignment="1">
      <alignment horizontal="center" vertical="center"/>
    </xf>
    <xf numFmtId="3" fontId="2" fillId="2" borderId="11" xfId="2" applyNumberFormat="1" applyFont="1" applyFill="1" applyBorder="1" applyAlignment="1">
      <alignment horizontal="center" vertical="center"/>
    </xf>
    <xf numFmtId="3" fontId="2" fillId="2" borderId="12" xfId="2" applyNumberFormat="1" applyFont="1" applyFill="1" applyBorder="1" applyAlignment="1">
      <alignment horizontal="center" vertical="center"/>
    </xf>
    <xf numFmtId="0" fontId="2" fillId="2" borderId="5" xfId="45" applyFont="1" applyFill="1" applyBorder="1" applyAlignment="1">
      <alignment horizontal="center" vertical="center" wrapText="1"/>
    </xf>
    <xf numFmtId="0" fontId="5" fillId="0" borderId="5" xfId="71" applyFont="1" applyBorder="1" applyAlignment="1">
      <alignment horizontal="center" vertical="center" wrapText="1"/>
    </xf>
    <xf numFmtId="0" fontId="5" fillId="0" borderId="5" xfId="71" applyFont="1" applyBorder="1" applyAlignment="1">
      <alignment horizontal="center" vertical="center" textRotation="90" wrapText="1"/>
    </xf>
    <xf numFmtId="0" fontId="19" fillId="0" borderId="5" xfId="71" applyFont="1" applyBorder="1" applyAlignment="1">
      <alignment horizontal="center" wrapText="1"/>
    </xf>
    <xf numFmtId="0" fontId="19" fillId="0" borderId="5" xfId="71" applyFont="1" applyBorder="1" applyAlignment="1">
      <alignment horizontal="center" vertical="center" wrapText="1"/>
    </xf>
    <xf numFmtId="0" fontId="3" fillId="0" borderId="5" xfId="71" applyFont="1" applyBorder="1" applyAlignment="1">
      <alignment horizontal="center" vertical="center" wrapText="1"/>
    </xf>
    <xf numFmtId="0" fontId="5" fillId="0" borderId="5" xfId="71" applyFont="1" applyBorder="1" applyAlignment="1">
      <alignment horizontal="center" textRotation="90"/>
    </xf>
    <xf numFmtId="0" fontId="3" fillId="0" borderId="5" xfId="71" applyFont="1" applyFill="1" applyBorder="1" applyAlignment="1">
      <alignment horizontal="center" vertical="center" textRotation="90" wrapText="1"/>
    </xf>
    <xf numFmtId="49" fontId="3" fillId="0" borderId="5" xfId="71" applyNumberFormat="1" applyFont="1" applyFill="1" applyBorder="1" applyAlignment="1">
      <alignment horizontal="center" vertical="center" wrapText="1"/>
    </xf>
    <xf numFmtId="49" fontId="60" fillId="0" borderId="5" xfId="71" applyNumberFormat="1" applyFont="1" applyFill="1" applyBorder="1" applyAlignment="1">
      <alignment horizontal="center" vertical="center" wrapText="1"/>
    </xf>
    <xf numFmtId="0" fontId="8" fillId="0" borderId="5" xfId="71" applyFont="1" applyFill="1" applyBorder="1" applyAlignment="1">
      <alignment horizontal="center" vertical="center" wrapText="1"/>
    </xf>
    <xf numFmtId="0" fontId="8" fillId="0" borderId="5" xfId="71" applyFont="1" applyFill="1" applyBorder="1" applyAlignment="1">
      <alignment horizontal="center" vertical="center" textRotation="90" wrapText="1"/>
    </xf>
    <xf numFmtId="0" fontId="2" fillId="4" borderId="2" xfId="62" applyNumberFormat="1" applyFont="1" applyFill="1" applyBorder="1" applyAlignment="1">
      <alignment horizontal="center" vertical="center" textRotation="90"/>
    </xf>
    <xf numFmtId="0" fontId="2" fillId="4" borderId="8" xfId="62" applyNumberFormat="1" applyFont="1" applyFill="1" applyBorder="1" applyAlignment="1">
      <alignment horizontal="center" vertical="center" textRotation="90"/>
    </xf>
    <xf numFmtId="0" fontId="2" fillId="4" borderId="9" xfId="62" applyNumberFormat="1" applyFont="1" applyFill="1" applyBorder="1" applyAlignment="1">
      <alignment horizontal="center" vertical="center" textRotation="90"/>
    </xf>
    <xf numFmtId="0" fontId="2" fillId="4" borderId="14" xfId="62" applyNumberFormat="1" applyFont="1" applyFill="1" applyBorder="1" applyAlignment="1">
      <alignment horizontal="center" vertical="center" textRotation="90"/>
    </xf>
    <xf numFmtId="3" fontId="2" fillId="4" borderId="3" xfId="62" applyNumberFormat="1" applyFont="1" applyFill="1" applyBorder="1" applyAlignment="1">
      <alignment horizontal="center" vertical="center" textRotation="90" wrapText="1"/>
    </xf>
    <xf numFmtId="0" fontId="2" fillId="4" borderId="9" xfId="73" applyFont="1" applyFill="1" applyBorder="1" applyAlignment="1">
      <alignment horizontal="center" vertical="center" textRotation="90" wrapText="1"/>
    </xf>
    <xf numFmtId="0" fontId="2" fillId="4" borderId="14" xfId="73" applyFont="1" applyFill="1" applyBorder="1" applyAlignment="1">
      <alignment horizontal="center" vertical="center" textRotation="90" wrapText="1"/>
    </xf>
    <xf numFmtId="0" fontId="2" fillId="4" borderId="3" xfId="62" applyNumberFormat="1" applyFont="1" applyFill="1" applyBorder="1" applyAlignment="1">
      <alignment horizontal="center" vertical="center" textRotation="90"/>
    </xf>
    <xf numFmtId="0" fontId="2" fillId="4" borderId="7" xfId="62" applyNumberFormat="1" applyFont="1" applyFill="1" applyBorder="1" applyAlignment="1">
      <alignment horizontal="center" vertical="center" textRotation="90"/>
    </xf>
    <xf numFmtId="0" fontId="2" fillId="4" borderId="13" xfId="62" applyNumberFormat="1" applyFont="1" applyFill="1" applyBorder="1" applyAlignment="1">
      <alignment horizontal="center" vertical="center" textRotation="90"/>
    </xf>
    <xf numFmtId="0" fontId="2" fillId="4" borderId="10" xfId="62" applyNumberFormat="1" applyFont="1" applyFill="1" applyBorder="1" applyAlignment="1">
      <alignment horizontal="center" vertical="center" textRotation="90"/>
    </xf>
    <xf numFmtId="0" fontId="2" fillId="4" borderId="12" xfId="62" applyNumberFormat="1" applyFont="1" applyFill="1" applyBorder="1" applyAlignment="1">
      <alignment horizontal="center" vertical="center" textRotation="90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6" xfId="2" applyNumberFormat="1" applyFont="1" applyFill="1" applyBorder="1" applyAlignment="1">
      <alignment horizontal="center" vertical="center"/>
    </xf>
    <xf numFmtId="3" fontId="2" fillId="0" borderId="7" xfId="2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 textRotation="90"/>
    </xf>
    <xf numFmtId="166" fontId="2" fillId="0" borderId="4" xfId="1" applyNumberFormat="1" applyFont="1" applyFill="1" applyBorder="1" applyAlignment="1">
      <alignment horizontal="center" vertical="center" textRotation="90"/>
    </xf>
    <xf numFmtId="166" fontId="2" fillId="0" borderId="5" xfId="1" applyNumberFormat="1" applyFont="1" applyFill="1" applyBorder="1" applyAlignment="1">
      <alignment horizontal="center" vertical="center" textRotation="90"/>
    </xf>
    <xf numFmtId="3" fontId="2" fillId="0" borderId="5" xfId="1" applyNumberFormat="1" applyFont="1" applyFill="1" applyBorder="1" applyAlignment="1">
      <alignment horizontal="center" vertical="center" textRotation="90"/>
    </xf>
    <xf numFmtId="3" fontId="2" fillId="0" borderId="9" xfId="1" applyNumberFormat="1" applyFont="1" applyFill="1" applyBorder="1" applyAlignment="1">
      <alignment horizontal="center" vertical="center" textRotation="90"/>
    </xf>
    <xf numFmtId="0" fontId="37" fillId="0" borderId="9" xfId="69" applyFont="1" applyFill="1" applyBorder="1" applyAlignment="1">
      <alignment horizontal="center" vertical="center"/>
    </xf>
    <xf numFmtId="0" fontId="37" fillId="0" borderId="14" xfId="69" applyFont="1" applyFill="1" applyBorder="1" applyAlignment="1">
      <alignment horizontal="center" vertical="center"/>
    </xf>
    <xf numFmtId="1" fontId="2" fillId="0" borderId="9" xfId="1" applyNumberFormat="1" applyFont="1" applyFill="1" applyBorder="1" applyAlignment="1">
      <alignment horizontal="center" vertical="center" textRotation="90"/>
    </xf>
    <xf numFmtId="165" fontId="2" fillId="0" borderId="9" xfId="1" applyNumberFormat="1" applyFont="1" applyFill="1" applyBorder="1" applyAlignment="1">
      <alignment horizontal="center" vertical="center" textRotation="90"/>
    </xf>
    <xf numFmtId="49" fontId="2" fillId="0" borderId="1" xfId="1" applyNumberFormat="1" applyFont="1" applyFill="1" applyBorder="1" applyAlignment="1">
      <alignment horizontal="center" vertical="center" textRotation="90"/>
    </xf>
    <xf numFmtId="0" fontId="57" fillId="0" borderId="5" xfId="70" applyFont="1" applyBorder="1" applyAlignment="1">
      <alignment horizontal="center" vertical="center" wrapText="1"/>
    </xf>
    <xf numFmtId="0" fontId="57" fillId="0" borderId="5" xfId="70" applyFont="1" applyBorder="1" applyAlignment="1">
      <alignment horizontal="center" vertical="center" textRotation="90" wrapText="1"/>
    </xf>
    <xf numFmtId="2" fontId="57" fillId="0" borderId="5" xfId="70" applyNumberFormat="1" applyFont="1" applyBorder="1" applyAlignment="1">
      <alignment horizontal="center" vertical="center" wrapText="1"/>
    </xf>
    <xf numFmtId="2" fontId="57" fillId="0" borderId="5" xfId="70" applyNumberFormat="1" applyFont="1" applyBorder="1" applyAlignment="1">
      <alignment horizontal="center" vertical="center" textRotation="90" wrapText="1"/>
    </xf>
    <xf numFmtId="1" fontId="57" fillId="0" borderId="5" xfId="70" applyNumberFormat="1" applyFont="1" applyBorder="1" applyAlignment="1">
      <alignment horizontal="center" vertical="center" wrapText="1"/>
    </xf>
    <xf numFmtId="167" fontId="57" fillId="0" borderId="5" xfId="70" applyNumberFormat="1" applyFont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textRotation="90" wrapText="1"/>
    </xf>
    <xf numFmtId="165" fontId="2" fillId="2" borderId="14" xfId="1" applyNumberFormat="1" applyFont="1" applyFill="1" applyBorder="1" applyAlignment="1">
      <alignment horizontal="center" vertical="center" textRotation="90"/>
    </xf>
    <xf numFmtId="3" fontId="2" fillId="2" borderId="3" xfId="1" applyNumberFormat="1" applyFont="1" applyFill="1" applyBorder="1" applyAlignment="1">
      <alignment horizontal="center" vertical="center" textRotation="90" wrapText="1"/>
    </xf>
    <xf numFmtId="3" fontId="2" fillId="2" borderId="14" xfId="1" applyNumberFormat="1" applyFont="1" applyFill="1" applyBorder="1" applyAlignment="1">
      <alignment horizontal="center" vertical="center" textRotation="90"/>
    </xf>
    <xf numFmtId="3" fontId="5" fillId="2" borderId="3" xfId="1" applyNumberFormat="1" applyFont="1" applyFill="1" applyBorder="1" applyAlignment="1">
      <alignment horizontal="center" vertical="center" textRotation="90" wrapText="1"/>
    </xf>
    <xf numFmtId="3" fontId="5" fillId="2" borderId="9" xfId="1" applyNumberFormat="1" applyFont="1" applyFill="1" applyBorder="1" applyAlignment="1">
      <alignment horizontal="center" vertical="center" textRotation="90" wrapText="1"/>
    </xf>
    <xf numFmtId="3" fontId="5" fillId="2" borderId="14" xfId="1" applyNumberFormat="1" applyFont="1" applyFill="1" applyBorder="1" applyAlignment="1">
      <alignment horizontal="center" vertical="center" textRotation="90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166" fontId="2" fillId="2" borderId="14" xfId="1" applyNumberFormat="1" applyFont="1" applyFill="1" applyBorder="1" applyAlignment="1">
      <alignment horizontal="center" vertical="center" textRotation="90" wrapText="1"/>
    </xf>
    <xf numFmtId="3" fontId="2" fillId="2" borderId="5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6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3" fontId="2" fillId="2" borderId="10" xfId="2" applyNumberFormat="1" applyFont="1" applyFill="1" applyBorder="1" applyAlignment="1">
      <alignment horizontal="center" vertical="center" wrapText="1"/>
    </xf>
    <xf numFmtId="3" fontId="2" fillId="2" borderId="11" xfId="2" applyNumberFormat="1" applyFont="1" applyFill="1" applyBorder="1" applyAlignment="1">
      <alignment horizontal="center" vertical="center" wrapText="1"/>
    </xf>
    <xf numFmtId="3" fontId="2" fillId="2" borderId="12" xfId="2" applyNumberFormat="1" applyFont="1" applyFill="1" applyBorder="1" applyAlignment="1">
      <alignment horizontal="center" vertical="center" wrapText="1"/>
    </xf>
    <xf numFmtId="1" fontId="2" fillId="2" borderId="14" xfId="1" applyNumberFormat="1" applyFont="1" applyFill="1" applyBorder="1" applyAlignment="1">
      <alignment horizontal="center" vertical="center" textRotation="90"/>
    </xf>
    <xf numFmtId="3" fontId="5" fillId="0" borderId="2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10" xfId="2" applyNumberFormat="1" applyFont="1" applyFill="1" applyBorder="1" applyAlignment="1">
      <alignment horizontal="center" vertical="center"/>
    </xf>
    <xf numFmtId="3" fontId="5" fillId="0" borderId="11" xfId="2" applyNumberFormat="1" applyFont="1" applyFill="1" applyBorder="1" applyAlignment="1">
      <alignment horizontal="center" vertical="center"/>
    </xf>
    <xf numFmtId="3" fontId="5" fillId="0" borderId="12" xfId="2" applyNumberFormat="1" applyFont="1" applyFill="1" applyBorder="1" applyAlignment="1">
      <alignment horizontal="center" vertical="center"/>
    </xf>
    <xf numFmtId="3" fontId="5" fillId="4" borderId="2" xfId="2" applyNumberFormat="1" applyFont="1" applyFill="1" applyBorder="1" applyAlignment="1">
      <alignment horizontal="center" vertical="center"/>
    </xf>
    <xf numFmtId="3" fontId="5" fillId="4" borderId="6" xfId="2" applyNumberFormat="1" applyFont="1" applyFill="1" applyBorder="1" applyAlignment="1">
      <alignment horizontal="center" vertical="center"/>
    </xf>
    <xf numFmtId="3" fontId="5" fillId="4" borderId="7" xfId="2" applyNumberFormat="1" applyFont="1" applyFill="1" applyBorder="1" applyAlignment="1">
      <alignment horizontal="center" vertical="center"/>
    </xf>
    <xf numFmtId="3" fontId="5" fillId="4" borderId="10" xfId="2" applyNumberFormat="1" applyFont="1" applyFill="1" applyBorder="1" applyAlignment="1">
      <alignment horizontal="center" vertical="center"/>
    </xf>
    <xf numFmtId="3" fontId="5" fillId="4" borderId="11" xfId="2" applyNumberFormat="1" applyFont="1" applyFill="1" applyBorder="1" applyAlignment="1">
      <alignment horizontal="center" vertical="center"/>
    </xf>
    <xf numFmtId="3" fontId="5" fillId="4" borderId="12" xfId="2" applyNumberFormat="1" applyFont="1" applyFill="1" applyBorder="1" applyAlignment="1">
      <alignment horizontal="center" vertical="center"/>
    </xf>
    <xf numFmtId="164" fontId="5" fillId="2" borderId="2" xfId="2" applyNumberFormat="1" applyFont="1" applyFill="1" applyBorder="1" applyAlignment="1">
      <alignment horizontal="center" vertical="center"/>
    </xf>
    <xf numFmtId="164" fontId="5" fillId="2" borderId="6" xfId="2" applyNumberFormat="1" applyFont="1" applyFill="1" applyBorder="1" applyAlignment="1">
      <alignment horizontal="center" vertical="center"/>
    </xf>
    <xf numFmtId="164" fontId="5" fillId="2" borderId="7" xfId="2" applyNumberFormat="1" applyFont="1" applyFill="1" applyBorder="1" applyAlignment="1">
      <alignment horizontal="center" vertical="center"/>
    </xf>
    <xf numFmtId="164" fontId="5" fillId="2" borderId="10" xfId="2" applyNumberFormat="1" applyFont="1" applyFill="1" applyBorder="1" applyAlignment="1">
      <alignment horizontal="center" vertical="center"/>
    </xf>
    <xf numFmtId="164" fontId="5" fillId="2" borderId="11" xfId="2" applyNumberFormat="1" applyFont="1" applyFill="1" applyBorder="1" applyAlignment="1">
      <alignment horizontal="center" vertical="center"/>
    </xf>
    <xf numFmtId="164" fontId="5" fillId="2" borderId="12" xfId="2" applyNumberFormat="1" applyFont="1" applyFill="1" applyBorder="1" applyAlignment="1">
      <alignment horizontal="center" vertical="center"/>
    </xf>
    <xf numFmtId="0" fontId="2" fillId="2" borderId="14" xfId="1" applyNumberFormat="1" applyFont="1" applyFill="1" applyBorder="1" applyAlignment="1">
      <alignment horizontal="center" vertical="center" textRotation="90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/>
    </xf>
    <xf numFmtId="49" fontId="2" fillId="2" borderId="14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/>
    </xf>
    <xf numFmtId="3" fontId="4" fillId="2" borderId="6" xfId="2" applyNumberFormat="1" applyFont="1" applyFill="1" applyBorder="1" applyAlignment="1">
      <alignment horizontal="center" vertical="center"/>
    </xf>
    <xf numFmtId="3" fontId="4" fillId="2" borderId="7" xfId="2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 textRotation="90"/>
    </xf>
    <xf numFmtId="0" fontId="4" fillId="2" borderId="1" xfId="1" applyNumberFormat="1" applyFont="1" applyFill="1" applyBorder="1" applyAlignment="1">
      <alignment horizontal="center" vertical="center" textRotation="90"/>
    </xf>
    <xf numFmtId="0" fontId="4" fillId="2" borderId="5" xfId="1" applyNumberFormat="1" applyFont="1" applyFill="1" applyBorder="1" applyAlignment="1">
      <alignment horizontal="center" vertical="center" textRotation="90"/>
    </xf>
    <xf numFmtId="49" fontId="4" fillId="2" borderId="1" xfId="1" applyNumberFormat="1" applyFont="1" applyFill="1" applyBorder="1" applyAlignment="1">
      <alignment horizontal="center" vertical="center" textRotation="90"/>
    </xf>
    <xf numFmtId="166" fontId="4" fillId="2" borderId="4" xfId="1" applyNumberFormat="1" applyFont="1" applyFill="1" applyBorder="1" applyAlignment="1">
      <alignment horizontal="center" vertical="center" textRotation="90"/>
    </xf>
    <xf numFmtId="166" fontId="4" fillId="2" borderId="5" xfId="1" applyNumberFormat="1" applyFont="1" applyFill="1" applyBorder="1" applyAlignment="1">
      <alignment horizontal="center" vertical="center" textRotation="90"/>
    </xf>
    <xf numFmtId="3" fontId="4" fillId="2" borderId="5" xfId="1" applyNumberFormat="1" applyFont="1" applyFill="1" applyBorder="1" applyAlignment="1">
      <alignment horizontal="center" vertical="center" textRotation="90"/>
    </xf>
    <xf numFmtId="3" fontId="4" fillId="2" borderId="9" xfId="1" applyNumberFormat="1" applyFont="1" applyFill="1" applyBorder="1" applyAlignment="1">
      <alignment horizontal="center" vertical="center" textRotation="90"/>
    </xf>
    <xf numFmtId="0" fontId="26" fillId="2" borderId="9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1" fontId="4" fillId="2" borderId="9" xfId="1" applyNumberFormat="1" applyFont="1" applyFill="1" applyBorder="1" applyAlignment="1">
      <alignment horizontal="center" vertical="center" textRotation="90"/>
    </xf>
    <xf numFmtId="165" fontId="4" fillId="2" borderId="9" xfId="1" applyNumberFormat="1" applyFont="1" applyFill="1" applyBorder="1" applyAlignment="1">
      <alignment horizontal="center" vertical="center" textRotation="90"/>
    </xf>
  </cellXfs>
  <cellStyles count="78">
    <cellStyle name="Currency 2" xfId="68"/>
    <cellStyle name="Normal" xfId="0" builtinId="0"/>
    <cellStyle name="Normal 10" xfId="55"/>
    <cellStyle name="Normal 10 2" xfId="66"/>
    <cellStyle name="Normal 10 3" xfId="75"/>
    <cellStyle name="Normal 10 5" xfId="5"/>
    <cellStyle name="Normal 11" xfId="69"/>
    <cellStyle name="Normal 11 5" xfId="9"/>
    <cellStyle name="Normal 12" xfId="70"/>
    <cellStyle name="Normal 12 5" xfId="8"/>
    <cellStyle name="Normal 13" xfId="71"/>
    <cellStyle name="Normal 13 2" xfId="72"/>
    <cellStyle name="Normal 13 5" xfId="6"/>
    <cellStyle name="Normal 14" xfId="74"/>
    <cellStyle name="Normal 14 5" xfId="7"/>
    <cellStyle name="Normal 17 5" xfId="10"/>
    <cellStyle name="Normal 19 6" xfId="11"/>
    <cellStyle name="Normal 2" xfId="45"/>
    <cellStyle name="Normal 2 2" xfId="20"/>
    <cellStyle name="Normal 2 3" xfId="61"/>
    <cellStyle name="Normal 2 4" xfId="67"/>
    <cellStyle name="Normal 2_2. Излишни БП за уточняване  от СКС преработено от стойчев" xfId="76"/>
    <cellStyle name="Normal 2_Списък излишни обобщено-12.20188 г." xfId="42"/>
    <cellStyle name="Normal 20" xfId="18"/>
    <cellStyle name="Normal 24" xfId="19"/>
    <cellStyle name="Normal 3" xfId="31"/>
    <cellStyle name="Normal 37 3" xfId="17"/>
    <cellStyle name="Normal 4" xfId="46"/>
    <cellStyle name="Normal 40" xfId="16"/>
    <cellStyle name="Normal 41" xfId="14"/>
    <cellStyle name="Normal 42" xfId="15"/>
    <cellStyle name="Normal 43" xfId="12"/>
    <cellStyle name="Normal 44" xfId="13"/>
    <cellStyle name="Normal 49" xfId="22"/>
    <cellStyle name="Normal 5" xfId="47"/>
    <cellStyle name="Normal 5 2" xfId="53"/>
    <cellStyle name="Normal 5 3" xfId="56"/>
    <cellStyle name="Normal 5 4" xfId="73"/>
    <cellStyle name="Normal 50" xfId="23"/>
    <cellStyle name="Normal 51" xfId="24"/>
    <cellStyle name="Normal 52" xfId="25"/>
    <cellStyle name="Normal 53" xfId="26"/>
    <cellStyle name="Normal 59" xfId="33"/>
    <cellStyle name="Normal 6" xfId="4"/>
    <cellStyle name="Normal 60" xfId="34"/>
    <cellStyle name="Normal 63" xfId="37"/>
    <cellStyle name="Normal 64" xfId="38"/>
    <cellStyle name="Normal 65" xfId="39"/>
    <cellStyle name="Normal 66" xfId="40"/>
    <cellStyle name="Normal 67" xfId="28"/>
    <cellStyle name="Normal 68" xfId="27"/>
    <cellStyle name="Normal 69" xfId="35"/>
    <cellStyle name="Normal 7" xfId="48"/>
    <cellStyle name="Normal 7 2" xfId="49"/>
    <cellStyle name="Normal 7 3" xfId="54"/>
    <cellStyle name="Normal 7 4" xfId="57"/>
    <cellStyle name="Normal 8" xfId="50"/>
    <cellStyle name="Normal 8 3" xfId="77"/>
    <cellStyle name="Normal 9" xfId="52"/>
    <cellStyle name="Normal_3.Допълнение 2 на Списък изл. БП 2015 - раздел II утилизация 2" xfId="59"/>
    <cellStyle name="Normal_Sheet1 2" xfId="60"/>
    <cellStyle name="Normal_Sheet1_1" xfId="63"/>
    <cellStyle name="Normal_Излипни 48960-11.02.2011 г. 2" xfId="1"/>
    <cellStyle name="Normal_Излипни 48960-11.02.2011 г._4. Списък на излишните БП за 2014 г  - раздел II за утилизация" xfId="58"/>
    <cellStyle name="Normal_Излипни 48960-11.02.2011 г._4. Списък на излишните БП за 2015 г  - раздел II за утилизация-Яламов" xfId="62"/>
    <cellStyle name="Normal_Излипни 48960-11.02.2011 г._Списък излишни обобщено-12.20188 г." xfId="64"/>
    <cellStyle name="Normal_Излипни 48960-11.02.2011 г._Списък на изл. БП за 2014 г - разд. I за ТР - заготовка" xfId="2"/>
    <cellStyle name="Normal_Излишни БП 48960- към 01,01,2010" xfId="3"/>
    <cellStyle name="Normal_излишни инженерни БП" xfId="65"/>
    <cellStyle name="Style 1" xfId="30"/>
    <cellStyle name="Нормален 2 2" xfId="21"/>
    <cellStyle name="Нормален 3 3" xfId="43"/>
    <cellStyle name="Нормален 4 3" xfId="44"/>
    <cellStyle name="Нормален 4 4" xfId="29"/>
    <cellStyle name="Нормален 4 5" xfId="36"/>
    <cellStyle name="Нормален 6 2" xfId="32"/>
    <cellStyle name="Нормален 7 2" xfId="41"/>
    <cellStyle name="Нормален_Izli6ni imustestva 12.2011" xfId="5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" name="Text Box 3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" name="Text Box 3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" name="Text Box 3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" name="Text Box 3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" name="Text Box 3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" name="Text Box 3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" name="Text Box 3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" name="Text Box 3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2" name="Text Box 4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3" name="Text Box 4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4" name="Text Box 4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5" name="Text Box 4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6" name="Text Box 4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7" name="Text Box 4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8" name="Text Box 4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9" name="Text Box 4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0" name="Text Box 4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1" name="Text Box 4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2" name="Text Box 5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3" name="Text Box 5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4" name="Text Box 5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5" name="Text Box 5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6" name="Text Box 5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7" name="Text Box 5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8" name="Text Box 5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9" name="Text Box 5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0" name="Text Box 5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1" name="Text Box 5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2" name="Text Box 6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3" name="Text Box 6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4" name="Text Box 6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5" name="Text Box 6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6" name="Text Box 6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7" name="Text Box 6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8" name="Text Box 6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9" name="Text Box 6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0" name="Text Box 6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1" name="Text Box 6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2" name="Text Box 7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3" name="Text Box 7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4" name="Text Box 7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5" name="Text Box 7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6" name="Text Box 7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7" name="Text Box 7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8" name="Text Box 7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9" name="Text Box 7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0" name="Text Box 7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1" name="Text Box 7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2" name="Text Box 8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3" name="Text Box 8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4" name="Text Box 8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5" name="Text Box 8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6" name="Text Box 8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7" name="Text Box 8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8" name="Text Box 8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9" name="Text Box 8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0" name="Text Box 8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1" name="Text Box 8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2" name="Text Box 9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3" name="Text Box 9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4" name="Text Box 9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5" name="Text Box 9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6" name="Text Box 9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7" name="Text Box 9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8" name="Text Box 9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9" name="Text Box 9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0" name="Text Box 9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1" name="Text Box 9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2" name="Text Box 10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3" name="Text Box 10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4" name="Text Box 10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5" name="Text Box 10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6" name="Text Box 10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7" name="Text Box 10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8" name="Text Box 10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9" name="Text Box 10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0" name="Text Box 10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1" name="Text Box 10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2" name="Text Box 11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3" name="Text Box 11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4" name="Text Box 11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5" name="Text Box 11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6" name="Text Box 11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7" name="Text Box 11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8" name="Text Box 11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9" name="Text Box 11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0" name="Text Box 11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1" name="Text Box 11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2" name="Text Box 12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3" name="Text Box 12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4" name="Text Box 12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5" name="Text Box 12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6" name="Text Box 12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7" name="Text Box 12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8" name="Text Box 12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9" name="Text Box 12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0" name="Text Box 12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1" name="Text Box 12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2" name="Text Box 13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3" name="Text Box 13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4" name="Text Box 13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5" name="Text Box 13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6" name="Text Box 13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7" name="Text Box 13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8" name="Text Box 13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9" name="Text Box 13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0" name="Text Box 13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1" name="Text Box 13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2" name="Text Box 14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3" name="Text Box 14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4" name="Text Box 14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5" name="Text Box 14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6" name="Text Box 14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7" name="Text Box 14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8" name="Text Box 14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9" name="Text Box 14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20" name="Text Box 14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21" name="Text Box 14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22" name="Text Box 15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23" name="Text Box 15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24" name="Text Box 15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25" name="Text Box 15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26" name="Text Box 15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27" name="Text Box 15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28" name="Text Box 15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29" name="Text Box 15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30" name="Text Box 15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31" name="Text Box 15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32" name="Text Box 16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33" name="Text Box 16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34" name="Text Box 16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35" name="Text Box 16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36" name="Text Box 16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37" name="Text Box 16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38" name="Text Box 16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39" name="Text Box 16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40" name="Text Box 16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41" name="Text Box 16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42" name="Text Box 17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43" name="Text Box 17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44" name="Text Box 17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45" name="Text Box 17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46" name="Text Box 17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47" name="Text Box 17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48" name="Text Box 17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49" name="Text Box 17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50" name="Text Box 17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51" name="Text Box 17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52" name="Text Box 18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53" name="Text Box 18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54" name="Text Box 18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55" name="Text Box 18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56" name="Text Box 18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57" name="Text Box 18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58" name="Text Box 18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59" name="Text Box 18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60" name="Text Box 18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61" name="Text Box 18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62" name="Text Box 19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63" name="Text Box 19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64" name="Text Box 19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65" name="Text Box 19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66" name="Text Box 19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67" name="Text Box 19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68" name="Text Box 19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69" name="Text Box 19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70" name="Text Box 19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71" name="Text Box 19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72" name="Text Box 20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73" name="Text Box 20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74" name="Text Box 20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75" name="Text Box 20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76" name="Text Box 20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77" name="Text Box 20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78" name="Text Box 20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79" name="Text Box 20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80" name="Text Box 20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81" name="Text Box 20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82" name="Text Box 21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83" name="Text Box 21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84" name="Text Box 21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85" name="Text Box 21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86" name="Text Box 21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87" name="Text Box 21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88" name="Text Box 21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89" name="Text Box 21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90" name="Text Box 21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91" name="Text Box 21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92" name="Text Box 22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93" name="Text Box 22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94" name="Text Box 22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95" name="Text Box 22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96" name="Text Box 22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97" name="Text Box 22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98" name="Text Box 22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99" name="Text Box 22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00" name="Text Box 22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01" name="Text Box 22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02" name="Text Box 23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03" name="Text Box 23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04" name="Text Box 23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05" name="Text Box 23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06" name="Text Box 23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07" name="Text Box 23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08" name="Text Box 23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09" name="Text Box 23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10" name="Text Box 23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11" name="Text Box 23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12" name="Text Box 24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13" name="Text Box 24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14" name="Text Box 24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15" name="Text Box 24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16" name="Text Box 24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17" name="Text Box 24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18" name="Text Box 24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19" name="Text Box 24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20" name="Text Box 24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21" name="Text Box 24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22" name="Text Box 25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23" name="Text Box 25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24" name="Text Box 25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25" name="Text Box 25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26" name="Text Box 25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27" name="Text Box 25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28" name="Text Box 25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29" name="Text Box 25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30" name="Text Box 25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31" name="Text Box 25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32" name="Text Box 26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33" name="Text Box 26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34" name="Text Box 26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35" name="Text Box 26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36" name="Text Box 26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37" name="Text Box 26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38" name="Text Box 26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39" name="Text Box 26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40" name="Text Box 26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41" name="Text Box 26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42" name="Text Box 27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43" name="Text Box 27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44" name="Text Box 27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45" name="Text Box 27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46" name="Text Box 27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47" name="Text Box 27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48" name="Text Box 27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49" name="Text Box 27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50" name="Text Box 27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51" name="Text Box 27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52" name="Text Box 28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53" name="Text Box 28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54" name="Text Box 28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55" name="Text Box 28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56" name="Text Box 28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57" name="Text Box 28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58" name="Text Box 28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59" name="Text Box 28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60" name="Text Box 28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61" name="Text Box 28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62" name="Text Box 29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63" name="Text Box 29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64" name="Text Box 29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65" name="Text Box 29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66" name="Text Box 29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67" name="Text Box 29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68" name="Text Box 29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69" name="Text Box 29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70" name="Text Box 29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71" name="Text Box 29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72" name="Text Box 30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73" name="Text Box 30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74" name="Text Box 30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75" name="Text Box 30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76" name="Text Box 30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77" name="Text Box 30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78" name="Text Box 30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79" name="Text Box 30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80" name="Text Box 30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81" name="Text Box 30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82" name="Text Box 31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83" name="Text Box 31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84" name="Text Box 31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85" name="Text Box 31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86" name="Text Box 31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87" name="Text Box 31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88" name="Text Box 31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89" name="Text Box 31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90" name="Text Box 31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91" name="Text Box 31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92" name="Text Box 32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93" name="Text Box 32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94" name="Text Box 32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95" name="Text Box 32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96" name="Text Box 32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97" name="Text Box 32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98" name="Text Box 32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299" name="Text Box 32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00" name="Text Box 32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01" name="Text Box 32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02" name="Text Box 33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03" name="Text Box 33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04" name="Text Box 33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05" name="Text Box 33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06" name="Text Box 33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07" name="Text Box 33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08" name="Text Box 33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09" name="Text Box 33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10" name="Text Box 33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11" name="Text Box 33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12" name="Text Box 34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13" name="Text Box 34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14" name="Text Box 34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15" name="Text Box 34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16" name="Text Box 34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17" name="Text Box 34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18" name="Text Box 34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19" name="Text Box 34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20" name="Text Box 34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21" name="Text Box 34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22" name="Text Box 35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23" name="Text Box 35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24" name="Text Box 35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25" name="Text Box 35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26" name="Text Box 35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27" name="Text Box 35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28" name="Text Box 35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29" name="Text Box 35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30" name="Text Box 35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31" name="Text Box 35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32" name="Text Box 36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33" name="Text Box 36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34" name="Text Box 36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35" name="Text Box 36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36" name="Text Box 36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37" name="Text Box 36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38" name="Text Box 36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39" name="Text Box 36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40" name="Text Box 36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41" name="Text Box 36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42" name="Text Box 37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43" name="Text Box 37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44" name="Text Box 37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45" name="Text Box 37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46" name="Text Box 37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47" name="Text Box 37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48" name="Text Box 37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49" name="Text Box 37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50" name="Text Box 37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51" name="Text Box 37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52" name="Text Box 38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53" name="Text Box 38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54" name="Text Box 38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55" name="Text Box 38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56" name="Text Box 38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57" name="Text Box 38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58" name="Text Box 38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59" name="Text Box 38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60" name="Text Box 38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61" name="Text Box 38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62" name="Text Box 39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63" name="Text Box 39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64" name="Text Box 39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65" name="Text Box 39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66" name="Text Box 39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67" name="Text Box 39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68" name="Text Box 39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69" name="Text Box 39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70" name="Text Box 39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71" name="Text Box 39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72" name="Text Box 40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73" name="Text Box 40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74" name="Text Box 40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75" name="Text Box 40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76" name="Text Box 40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77" name="Text Box 40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78" name="Text Box 40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79" name="Text Box 40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80" name="Text Box 40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81" name="Text Box 40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82" name="Text Box 41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83" name="Text Box 41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84" name="Text Box 41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85" name="Text Box 41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86" name="Text Box 41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87" name="Text Box 41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88" name="Text Box 41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89" name="Text Box 41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90" name="Text Box 41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91" name="Text Box 41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92" name="Text Box 42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93" name="Text Box 42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94" name="Text Box 42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95" name="Text Box 42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96" name="Text Box 42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97" name="Text Box 42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98" name="Text Box 42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399" name="Text Box 42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00" name="Text Box 42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01" name="Text Box 42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02" name="Text Box 43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03" name="Text Box 43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04" name="Text Box 43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05" name="Text Box 43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06" name="Text Box 43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07" name="Text Box 43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08" name="Text Box 43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09" name="Text Box 43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10" name="Text Box 43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11" name="Text Box 43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12" name="Text Box 44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13" name="Text Box 44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14" name="Text Box 44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15" name="Text Box 44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16" name="Text Box 44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17" name="Text Box 44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18" name="Text Box 44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19" name="Text Box 44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20" name="Text Box 44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21" name="Text Box 44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22" name="Text Box 45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23" name="Text Box 45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24" name="Text Box 45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25" name="Text Box 45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26" name="Text Box 45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27" name="Text Box 45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28" name="Text Box 45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29" name="Text Box 45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30" name="Text Box 45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31" name="Text Box 45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32" name="Text Box 46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33" name="Text Box 46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34" name="Text Box 46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35" name="Text Box 46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36" name="Text Box 46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37" name="Text Box 46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38" name="Text Box 46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39" name="Text Box 46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40" name="Text Box 46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41" name="Text Box 46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42" name="Text Box 47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43" name="Text Box 47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44" name="Text Box 47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45" name="Text Box 47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46" name="Text Box 47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47" name="Text Box 47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48" name="Text Box 47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49" name="Text Box 47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50" name="Text Box 47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51" name="Text Box 47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52" name="Text Box 48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53" name="Text Box 48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54" name="Text Box 48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55" name="Text Box 48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56" name="Text Box 48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57" name="Text Box 48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58" name="Text Box 48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59" name="Text Box 48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60" name="Text Box 48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61" name="Text Box 48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62" name="Text Box 49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63" name="Text Box 49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64" name="Text Box 49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65" name="Text Box 49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66" name="Text Box 49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67" name="Text Box 49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68" name="Text Box 49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69" name="Text Box 49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70" name="Text Box 49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71" name="Text Box 49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72" name="Text Box 50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73" name="Text Box 50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74" name="Text Box 50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75" name="Text Box 50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76" name="Text Box 50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77" name="Text Box 50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78" name="Text Box 50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79" name="Text Box 50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80" name="Text Box 50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81" name="Text Box 50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82" name="Text Box 51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83" name="Text Box 51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84" name="Text Box 51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85" name="Text Box 51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86" name="Text Box 51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87" name="Text Box 51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88" name="Text Box 51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89" name="Text Box 51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90" name="Text Box 51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91" name="Text Box 51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92" name="Text Box 52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93" name="Text Box 52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94" name="Text Box 52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95" name="Text Box 52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96" name="Text Box 52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97" name="Text Box 52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98" name="Text Box 52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499" name="Text Box 52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00" name="Text Box 52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01" name="Text Box 52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02" name="Text Box 53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03" name="Text Box 53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04" name="Text Box 53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05" name="Text Box 53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06" name="Text Box 53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07" name="Text Box 53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08" name="Text Box 53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09" name="Text Box 53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10" name="Text Box 53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11" name="Text Box 53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12" name="Text Box 54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13" name="Text Box 54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14" name="Text Box 54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15" name="Text Box 54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16" name="Text Box 54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17" name="Text Box 54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18" name="Text Box 54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19" name="Text Box 54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20" name="Text Box 54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21" name="Text Box 54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22" name="Text Box 55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23" name="Text Box 55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24" name="Text Box 55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25" name="Text Box 55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26" name="Text Box 55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27" name="Text Box 55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28" name="Text Box 55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29" name="Text Box 55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30" name="Text Box 55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31" name="Text Box 55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32" name="Text Box 56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33" name="Text Box 56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34" name="Text Box 56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35" name="Text Box 56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36" name="Text Box 56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37" name="Text Box 56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38" name="Text Box 56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39" name="Text Box 56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40" name="Text Box 56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41" name="Text Box 56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42" name="Text Box 57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43" name="Text Box 57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44" name="Text Box 57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45" name="Text Box 57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46" name="Text Box 57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47" name="Text Box 57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48" name="Text Box 57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49" name="Text Box 57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50" name="Text Box 57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51" name="Text Box 57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52" name="Text Box 58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53" name="Text Box 58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54" name="Text Box 58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55" name="Text Box 58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56" name="Text Box 58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57" name="Text Box 58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58" name="Text Box 58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59" name="Text Box 58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60" name="Text Box 58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61" name="Text Box 58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62" name="Text Box 59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63" name="Text Box 59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64" name="Text Box 59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65" name="Text Box 59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66" name="Text Box 59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67" name="Text Box 59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68" name="Text Box 596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69" name="Text Box 597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70" name="Text Box 598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71" name="Text Box 599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72" name="Text Box 600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73" name="Text Box 601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74" name="Text Box 602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75" name="Text Box 603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76" name="Text Box 604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77" name="Text Box 605"/>
        <xdr:cNvSpPr txBox="1">
          <a:spLocks noChangeArrowheads="1"/>
        </xdr:cNvSpPr>
      </xdr:nvSpPr>
      <xdr:spPr bwMode="auto">
        <a:xfrm>
          <a:off x="7018020" y="573024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99060</xdr:colOff>
      <xdr:row>13</xdr:row>
      <xdr:rowOff>46567</xdr:rowOff>
    </xdr:to>
    <xdr:sp macro="" textlink="">
      <xdr:nvSpPr>
        <xdr:cNvPr id="578" name="Text Box 570"/>
        <xdr:cNvSpPr txBox="1">
          <a:spLocks noChangeArrowheads="1"/>
        </xdr:cNvSpPr>
      </xdr:nvSpPr>
      <xdr:spPr bwMode="auto">
        <a:xfrm>
          <a:off x="4937760" y="15742920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99060</xdr:colOff>
      <xdr:row>13</xdr:row>
      <xdr:rowOff>46567</xdr:rowOff>
    </xdr:to>
    <xdr:sp macro="" textlink="">
      <xdr:nvSpPr>
        <xdr:cNvPr id="579" name="Text Box 571"/>
        <xdr:cNvSpPr txBox="1">
          <a:spLocks noChangeArrowheads="1"/>
        </xdr:cNvSpPr>
      </xdr:nvSpPr>
      <xdr:spPr bwMode="auto">
        <a:xfrm>
          <a:off x="4937760" y="15742920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99060</xdr:colOff>
      <xdr:row>13</xdr:row>
      <xdr:rowOff>46567</xdr:rowOff>
    </xdr:to>
    <xdr:sp macro="" textlink="">
      <xdr:nvSpPr>
        <xdr:cNvPr id="580" name="Text Box 572"/>
        <xdr:cNvSpPr txBox="1">
          <a:spLocks noChangeArrowheads="1"/>
        </xdr:cNvSpPr>
      </xdr:nvSpPr>
      <xdr:spPr bwMode="auto">
        <a:xfrm>
          <a:off x="4937760" y="15742920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81" name="Text Box 3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82" name="Text Box 3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83" name="Text Box 3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84" name="Text Box 3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85" name="Text Box 3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86" name="Text Box 3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87" name="Text Box 3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88" name="Text Box 3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89" name="Text Box 3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90" name="Text Box 4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91" name="Text Box 4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92" name="Text Box 4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93" name="Text Box 4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94" name="Text Box 4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95" name="Text Box 4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96" name="Text Box 4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97" name="Text Box 4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98" name="Text Box 4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599" name="Text Box 4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00" name="Text Box 5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01" name="Text Box 5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02" name="Text Box 5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03" name="Text Box 5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04" name="Text Box 5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05" name="Text Box 5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06" name="Text Box 5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07" name="Text Box 5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08" name="Text Box 5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09" name="Text Box 5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10" name="Text Box 6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11" name="Text Box 6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12" name="Text Box 6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13" name="Text Box 6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14" name="Text Box 6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15" name="Text Box 6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16" name="Text Box 6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17" name="Text Box 6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18" name="Text Box 6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19" name="Text Box 6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20" name="Text Box 7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21" name="Text Box 7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22" name="Text Box 7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23" name="Text Box 7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24" name="Text Box 7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25" name="Text Box 7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26" name="Text Box 7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27" name="Text Box 7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28" name="Text Box 7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29" name="Text Box 7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30" name="Text Box 8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31" name="Text Box 8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32" name="Text Box 8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33" name="Text Box 8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34" name="Text Box 8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35" name="Text Box 8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36" name="Text Box 8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37" name="Text Box 8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38" name="Text Box 8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39" name="Text Box 8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40" name="Text Box 9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41" name="Text Box 9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42" name="Text Box 9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43" name="Text Box 9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44" name="Text Box 9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45" name="Text Box 9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46" name="Text Box 9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47" name="Text Box 9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48" name="Text Box 9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49" name="Text Box 9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50" name="Text Box 10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51" name="Text Box 10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52" name="Text Box 10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53" name="Text Box 10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54" name="Text Box 10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55" name="Text Box 10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56" name="Text Box 10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57" name="Text Box 10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58" name="Text Box 10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59" name="Text Box 10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60" name="Text Box 11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61" name="Text Box 11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62" name="Text Box 11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63" name="Text Box 11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64" name="Text Box 11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65" name="Text Box 11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66" name="Text Box 11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67" name="Text Box 11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68" name="Text Box 11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69" name="Text Box 11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70" name="Text Box 12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71" name="Text Box 12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72" name="Text Box 12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73" name="Text Box 12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74" name="Text Box 12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75" name="Text Box 12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76" name="Text Box 12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77" name="Text Box 12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78" name="Text Box 12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79" name="Text Box 12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80" name="Text Box 13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81" name="Text Box 13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82" name="Text Box 13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83" name="Text Box 13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84" name="Text Box 13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85" name="Text Box 13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86" name="Text Box 13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87" name="Text Box 13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88" name="Text Box 13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89" name="Text Box 13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90" name="Text Box 14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91" name="Text Box 14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92" name="Text Box 14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93" name="Text Box 14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94" name="Text Box 14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95" name="Text Box 14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96" name="Text Box 14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97" name="Text Box 14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98" name="Text Box 14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699" name="Text Box 14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00" name="Text Box 15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01" name="Text Box 15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02" name="Text Box 15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03" name="Text Box 15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04" name="Text Box 15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05" name="Text Box 15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06" name="Text Box 15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07" name="Text Box 15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08" name="Text Box 15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09" name="Text Box 15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10" name="Text Box 16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11" name="Text Box 16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12" name="Text Box 16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13" name="Text Box 16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14" name="Text Box 16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15" name="Text Box 16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16" name="Text Box 16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17" name="Text Box 16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18" name="Text Box 16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19" name="Text Box 16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20" name="Text Box 17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21" name="Text Box 17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22" name="Text Box 17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23" name="Text Box 17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24" name="Text Box 17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25" name="Text Box 17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26" name="Text Box 17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27" name="Text Box 17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28" name="Text Box 17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29" name="Text Box 17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30" name="Text Box 18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31" name="Text Box 18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32" name="Text Box 18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33" name="Text Box 18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34" name="Text Box 18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35" name="Text Box 18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36" name="Text Box 18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37" name="Text Box 18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38" name="Text Box 18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39" name="Text Box 18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40" name="Text Box 19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41" name="Text Box 19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42" name="Text Box 19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43" name="Text Box 19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44" name="Text Box 19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45" name="Text Box 19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46" name="Text Box 19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47" name="Text Box 19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48" name="Text Box 19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49" name="Text Box 19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50" name="Text Box 20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51" name="Text Box 20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52" name="Text Box 20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53" name="Text Box 20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54" name="Text Box 20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55" name="Text Box 20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56" name="Text Box 20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57" name="Text Box 20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58" name="Text Box 20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59" name="Text Box 20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60" name="Text Box 21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61" name="Text Box 21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62" name="Text Box 21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63" name="Text Box 21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64" name="Text Box 21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65" name="Text Box 21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66" name="Text Box 21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67" name="Text Box 21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68" name="Text Box 21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69" name="Text Box 21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70" name="Text Box 22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71" name="Text Box 22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72" name="Text Box 22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73" name="Text Box 22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74" name="Text Box 22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75" name="Text Box 22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76" name="Text Box 22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77" name="Text Box 22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78" name="Text Box 22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79" name="Text Box 22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80" name="Text Box 23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81" name="Text Box 23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82" name="Text Box 23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83" name="Text Box 23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84" name="Text Box 23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85" name="Text Box 23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86" name="Text Box 23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87" name="Text Box 23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88" name="Text Box 23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89" name="Text Box 23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90" name="Text Box 24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91" name="Text Box 24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92" name="Text Box 24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93" name="Text Box 24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94" name="Text Box 24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95" name="Text Box 24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96" name="Text Box 24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97" name="Text Box 24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98" name="Text Box 24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799" name="Text Box 24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00" name="Text Box 25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01" name="Text Box 25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02" name="Text Box 25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03" name="Text Box 25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04" name="Text Box 25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05" name="Text Box 25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06" name="Text Box 25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07" name="Text Box 25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08" name="Text Box 25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09" name="Text Box 25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10" name="Text Box 26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11" name="Text Box 26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12" name="Text Box 26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13" name="Text Box 26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14" name="Text Box 26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15" name="Text Box 26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16" name="Text Box 26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17" name="Text Box 26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18" name="Text Box 26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19" name="Text Box 26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20" name="Text Box 27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21" name="Text Box 27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22" name="Text Box 27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23" name="Text Box 27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24" name="Text Box 27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25" name="Text Box 27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26" name="Text Box 27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27" name="Text Box 27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28" name="Text Box 27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29" name="Text Box 27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30" name="Text Box 28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31" name="Text Box 28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32" name="Text Box 28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33" name="Text Box 28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34" name="Text Box 28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35" name="Text Box 28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36" name="Text Box 28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37" name="Text Box 28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38" name="Text Box 28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39" name="Text Box 28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40" name="Text Box 29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41" name="Text Box 29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42" name="Text Box 29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43" name="Text Box 29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44" name="Text Box 29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45" name="Text Box 29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46" name="Text Box 29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47" name="Text Box 29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48" name="Text Box 29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49" name="Text Box 29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50" name="Text Box 30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51" name="Text Box 30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52" name="Text Box 30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53" name="Text Box 30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54" name="Text Box 30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55" name="Text Box 30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56" name="Text Box 30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57" name="Text Box 30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58" name="Text Box 30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59" name="Text Box 30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60" name="Text Box 31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61" name="Text Box 31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62" name="Text Box 31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63" name="Text Box 31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64" name="Text Box 31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65" name="Text Box 31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66" name="Text Box 31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67" name="Text Box 31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68" name="Text Box 31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69" name="Text Box 31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70" name="Text Box 32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71" name="Text Box 32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72" name="Text Box 32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73" name="Text Box 32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74" name="Text Box 32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75" name="Text Box 32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76" name="Text Box 32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77" name="Text Box 32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78" name="Text Box 32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79" name="Text Box 32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80" name="Text Box 33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81" name="Text Box 33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82" name="Text Box 33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83" name="Text Box 33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84" name="Text Box 33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85" name="Text Box 33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86" name="Text Box 33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87" name="Text Box 33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88" name="Text Box 33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89" name="Text Box 33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90" name="Text Box 34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91" name="Text Box 34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92" name="Text Box 34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93" name="Text Box 34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94" name="Text Box 34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95" name="Text Box 34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96" name="Text Box 34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97" name="Text Box 34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98" name="Text Box 34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899" name="Text Box 34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00" name="Text Box 35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01" name="Text Box 35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02" name="Text Box 35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03" name="Text Box 35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04" name="Text Box 35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05" name="Text Box 35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06" name="Text Box 35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07" name="Text Box 35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08" name="Text Box 35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09" name="Text Box 35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10" name="Text Box 36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11" name="Text Box 36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12" name="Text Box 36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13" name="Text Box 36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14" name="Text Box 36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15" name="Text Box 36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16" name="Text Box 36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17" name="Text Box 36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18" name="Text Box 36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19" name="Text Box 36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20" name="Text Box 37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21" name="Text Box 37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22" name="Text Box 37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23" name="Text Box 37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24" name="Text Box 37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25" name="Text Box 37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26" name="Text Box 37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27" name="Text Box 37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28" name="Text Box 37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29" name="Text Box 37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30" name="Text Box 38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31" name="Text Box 38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32" name="Text Box 38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33" name="Text Box 38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34" name="Text Box 38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35" name="Text Box 38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36" name="Text Box 38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37" name="Text Box 38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38" name="Text Box 38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39" name="Text Box 38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40" name="Text Box 39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41" name="Text Box 39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42" name="Text Box 39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43" name="Text Box 39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44" name="Text Box 39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45" name="Text Box 39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46" name="Text Box 39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47" name="Text Box 39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48" name="Text Box 39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49" name="Text Box 39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50" name="Text Box 40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51" name="Text Box 40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52" name="Text Box 40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53" name="Text Box 40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54" name="Text Box 40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55" name="Text Box 40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56" name="Text Box 40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57" name="Text Box 40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58" name="Text Box 40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59" name="Text Box 40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60" name="Text Box 41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61" name="Text Box 41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62" name="Text Box 41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63" name="Text Box 41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64" name="Text Box 41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65" name="Text Box 41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66" name="Text Box 41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67" name="Text Box 41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68" name="Text Box 41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69" name="Text Box 41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70" name="Text Box 42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71" name="Text Box 42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72" name="Text Box 42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73" name="Text Box 42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74" name="Text Box 42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75" name="Text Box 42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76" name="Text Box 42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77" name="Text Box 42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78" name="Text Box 42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79" name="Text Box 42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80" name="Text Box 43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81" name="Text Box 43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82" name="Text Box 43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83" name="Text Box 43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84" name="Text Box 43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85" name="Text Box 43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86" name="Text Box 43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87" name="Text Box 43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88" name="Text Box 43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89" name="Text Box 43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90" name="Text Box 44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91" name="Text Box 44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92" name="Text Box 44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93" name="Text Box 44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94" name="Text Box 44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95" name="Text Box 44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96" name="Text Box 44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97" name="Text Box 44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98" name="Text Box 44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999" name="Text Box 44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00" name="Text Box 45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01" name="Text Box 45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02" name="Text Box 45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03" name="Text Box 45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04" name="Text Box 45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05" name="Text Box 45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06" name="Text Box 45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07" name="Text Box 45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08" name="Text Box 45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09" name="Text Box 45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10" name="Text Box 46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11" name="Text Box 46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12" name="Text Box 46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13" name="Text Box 46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14" name="Text Box 46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15" name="Text Box 46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16" name="Text Box 46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17" name="Text Box 46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18" name="Text Box 46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19" name="Text Box 46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20" name="Text Box 47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21" name="Text Box 47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22" name="Text Box 47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23" name="Text Box 47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24" name="Text Box 47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25" name="Text Box 47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26" name="Text Box 47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27" name="Text Box 47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28" name="Text Box 47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29" name="Text Box 47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30" name="Text Box 48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31" name="Text Box 48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32" name="Text Box 48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33" name="Text Box 48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34" name="Text Box 48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35" name="Text Box 48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36" name="Text Box 48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37" name="Text Box 48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38" name="Text Box 48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39" name="Text Box 48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40" name="Text Box 49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41" name="Text Box 49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42" name="Text Box 49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43" name="Text Box 49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44" name="Text Box 49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45" name="Text Box 49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46" name="Text Box 49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47" name="Text Box 49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48" name="Text Box 49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49" name="Text Box 49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50" name="Text Box 50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51" name="Text Box 50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52" name="Text Box 50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53" name="Text Box 50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54" name="Text Box 50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55" name="Text Box 50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56" name="Text Box 50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57" name="Text Box 50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58" name="Text Box 50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59" name="Text Box 50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60" name="Text Box 51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61" name="Text Box 51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62" name="Text Box 51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63" name="Text Box 51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64" name="Text Box 51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65" name="Text Box 51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66" name="Text Box 51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67" name="Text Box 51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68" name="Text Box 51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69" name="Text Box 51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70" name="Text Box 52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71" name="Text Box 52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72" name="Text Box 52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73" name="Text Box 52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74" name="Text Box 52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75" name="Text Box 52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76" name="Text Box 52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77" name="Text Box 52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78" name="Text Box 52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79" name="Text Box 52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80" name="Text Box 53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81" name="Text Box 53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82" name="Text Box 53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83" name="Text Box 53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84" name="Text Box 53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85" name="Text Box 53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86" name="Text Box 53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87" name="Text Box 53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88" name="Text Box 53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89" name="Text Box 53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90" name="Text Box 54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91" name="Text Box 54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92" name="Text Box 54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93" name="Text Box 54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94" name="Text Box 54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95" name="Text Box 54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96" name="Text Box 54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97" name="Text Box 54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98" name="Text Box 54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099" name="Text Box 54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00" name="Text Box 55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01" name="Text Box 55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02" name="Text Box 55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03" name="Text Box 55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04" name="Text Box 55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05" name="Text Box 55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06" name="Text Box 55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07" name="Text Box 55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08" name="Text Box 55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09" name="Text Box 55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10" name="Text Box 56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11" name="Text Box 56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12" name="Text Box 56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13" name="Text Box 56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14" name="Text Box 56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15" name="Text Box 56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16" name="Text Box 56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17" name="Text Box 56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18" name="Text Box 56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19" name="Text Box 56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20" name="Text Box 57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21" name="Text Box 57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22" name="Text Box 57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23" name="Text Box 57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24" name="Text Box 57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25" name="Text Box 57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26" name="Text Box 57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27" name="Text Box 57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28" name="Text Box 57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29" name="Text Box 57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30" name="Text Box 58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31" name="Text Box 58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32" name="Text Box 58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33" name="Text Box 58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34" name="Text Box 58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35" name="Text Box 58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36" name="Text Box 58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37" name="Text Box 58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38" name="Text Box 58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39" name="Text Box 58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40" name="Text Box 59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41" name="Text Box 59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42" name="Text Box 59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43" name="Text Box 59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44" name="Text Box 59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45" name="Text Box 59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46" name="Text Box 596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47" name="Text Box 597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48" name="Text Box 598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49" name="Text Box 599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50" name="Text Box 600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51" name="Text Box 601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52" name="Text Box 602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53" name="Text Box 603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54" name="Text Box 604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106680</xdr:colOff>
      <xdr:row>5</xdr:row>
      <xdr:rowOff>68580</xdr:rowOff>
    </xdr:to>
    <xdr:sp macro="" textlink="">
      <xdr:nvSpPr>
        <xdr:cNvPr id="1155" name="Text Box 605"/>
        <xdr:cNvSpPr txBox="1">
          <a:spLocks noChangeArrowheads="1"/>
        </xdr:cNvSpPr>
      </xdr:nvSpPr>
      <xdr:spPr bwMode="auto">
        <a:xfrm>
          <a:off x="7071360" y="2202180"/>
          <a:ext cx="1066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335280</xdr:colOff>
      <xdr:row>49</xdr:row>
      <xdr:rowOff>0</xdr:rowOff>
    </xdr:from>
    <xdr:to>
      <xdr:col>1</xdr:col>
      <xdr:colOff>449580</xdr:colOff>
      <xdr:row>51</xdr:row>
      <xdr:rowOff>121920</xdr:rowOff>
    </xdr:to>
    <xdr:sp macro="" textlink="">
      <xdr:nvSpPr>
        <xdr:cNvPr id="2" name="Text Box 410"/>
        <xdr:cNvSpPr txBox="1">
          <a:spLocks noChangeArrowheads="1"/>
        </xdr:cNvSpPr>
      </xdr:nvSpPr>
      <xdr:spPr bwMode="auto">
        <a:xfrm>
          <a:off x="754380" y="22913340"/>
          <a:ext cx="114300" cy="1021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0;&#1079;&#1083;&#1080;&#1096;&#1085;&#1086;-01.2022\Kostadinov\&#1057;&#1085;&#1077;&#1084;&#1072;&#1085;&#1077;%20&#1086;&#1090;%20&#1091;&#1087;&#1086;&#1090;&#1088;&#1077;&#1073;&#1072;%20%20-%20&#1080;&#1079;&#1083;&#1080;&#1096;&#1085;&#1086;%20&#1042;%20&#1080;%20&#1041;&#1055;\&#1057;&#1085;&#1077;&#1084;&#1072;&#1085;&#1077;%20&#1086;&#1090;%20&#1091;&#1087;&#1086;&#1090;&#1088;&#1077;&#1073;&#1072;%202022%20&#1075;.%20-%20&#1080;&#1079;&#1083;&#1080;&#1096;&#1085;&#1086;\26810\&#1055;&#1088;&#1080;&#1083;.3.&#1041;&#1055;.26810-2021&#1075;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"/>
    </sheetNames>
    <sheetDataSet>
      <sheetData sheetId="0" refreshError="1">
        <row r="39">
          <cell r="Q39">
            <v>92</v>
          </cell>
        </row>
        <row r="52">
          <cell r="Q52">
            <v>44</v>
          </cell>
          <cell r="S52">
            <v>64</v>
          </cell>
        </row>
        <row r="53">
          <cell r="Q53">
            <v>1</v>
          </cell>
          <cell r="S53">
            <v>64</v>
          </cell>
        </row>
        <row r="54">
          <cell r="Q54">
            <v>2</v>
          </cell>
          <cell r="S54">
            <v>64</v>
          </cell>
        </row>
        <row r="55">
          <cell r="Q55">
            <v>41</v>
          </cell>
          <cell r="S55">
            <v>64</v>
          </cell>
        </row>
        <row r="56">
          <cell r="Q56">
            <v>43</v>
          </cell>
          <cell r="S56">
            <v>64</v>
          </cell>
        </row>
        <row r="57">
          <cell r="Q57">
            <v>5</v>
          </cell>
          <cell r="S57">
            <v>64</v>
          </cell>
        </row>
        <row r="58">
          <cell r="Q58">
            <v>50</v>
          </cell>
          <cell r="S58">
            <v>64</v>
          </cell>
        </row>
        <row r="59">
          <cell r="Q59">
            <v>8</v>
          </cell>
          <cell r="S59">
            <v>64</v>
          </cell>
        </row>
        <row r="60">
          <cell r="Q60">
            <v>466</v>
          </cell>
          <cell r="S60">
            <v>64</v>
          </cell>
        </row>
        <row r="61">
          <cell r="Q61">
            <v>671</v>
          </cell>
          <cell r="S61">
            <v>64</v>
          </cell>
        </row>
        <row r="62">
          <cell r="Q62">
            <v>32</v>
          </cell>
          <cell r="S62">
            <v>64</v>
          </cell>
        </row>
        <row r="84">
          <cell r="R84">
            <v>45</v>
          </cell>
          <cell r="S84">
            <v>48</v>
          </cell>
        </row>
        <row r="85">
          <cell r="R85">
            <v>45</v>
          </cell>
          <cell r="S85">
            <v>48</v>
          </cell>
        </row>
        <row r="86">
          <cell r="R86">
            <v>22</v>
          </cell>
          <cell r="S86">
            <v>2</v>
          </cell>
        </row>
        <row r="87">
          <cell r="S87">
            <v>1</v>
          </cell>
          <cell r="T87">
            <v>32</v>
          </cell>
        </row>
        <row r="88">
          <cell r="R88">
            <v>60</v>
          </cell>
          <cell r="S88">
            <v>1</v>
          </cell>
          <cell r="T88">
            <v>32</v>
          </cell>
        </row>
        <row r="89">
          <cell r="Q89">
            <v>2</v>
          </cell>
          <cell r="R89">
            <v>60</v>
          </cell>
          <cell r="S89">
            <v>1</v>
          </cell>
          <cell r="T89">
            <v>32</v>
          </cell>
        </row>
        <row r="90">
          <cell r="Q90">
            <v>8</v>
          </cell>
          <cell r="R90">
            <v>60</v>
          </cell>
          <cell r="S90">
            <v>1</v>
          </cell>
          <cell r="T90">
            <v>32</v>
          </cell>
        </row>
        <row r="91">
          <cell r="Q91">
            <v>8</v>
          </cell>
          <cell r="R91">
            <v>60</v>
          </cell>
          <cell r="S91">
            <v>1</v>
          </cell>
          <cell r="T91">
            <v>32</v>
          </cell>
        </row>
        <row r="92">
          <cell r="Q92">
            <v>26</v>
          </cell>
          <cell r="R92">
            <v>60</v>
          </cell>
          <cell r="S92">
            <v>1</v>
          </cell>
          <cell r="T92">
            <v>32</v>
          </cell>
        </row>
        <row r="93">
          <cell r="Q93">
            <v>40</v>
          </cell>
          <cell r="R93">
            <v>60</v>
          </cell>
          <cell r="S93">
            <v>1</v>
          </cell>
          <cell r="T93">
            <v>32</v>
          </cell>
        </row>
        <row r="94">
          <cell r="Q94">
            <v>41</v>
          </cell>
          <cell r="R94">
            <v>60</v>
          </cell>
          <cell r="S94">
            <v>1</v>
          </cell>
          <cell r="T94">
            <v>32</v>
          </cell>
        </row>
        <row r="95">
          <cell r="Q95">
            <v>12</v>
          </cell>
          <cell r="R95">
            <v>60</v>
          </cell>
          <cell r="S95">
            <v>1</v>
          </cell>
          <cell r="T95">
            <v>32</v>
          </cell>
        </row>
        <row r="96">
          <cell r="Q96">
            <v>8</v>
          </cell>
          <cell r="R96">
            <v>60</v>
          </cell>
          <cell r="S96">
            <v>1</v>
          </cell>
          <cell r="T96">
            <v>32</v>
          </cell>
        </row>
        <row r="97">
          <cell r="Q97">
            <v>5</v>
          </cell>
          <cell r="R97">
            <v>60</v>
          </cell>
          <cell r="S97">
            <v>1</v>
          </cell>
          <cell r="T97">
            <v>32</v>
          </cell>
        </row>
        <row r="98">
          <cell r="Q98">
            <v>280</v>
          </cell>
          <cell r="R98">
            <v>60</v>
          </cell>
          <cell r="S98">
            <v>1</v>
          </cell>
          <cell r="T98">
            <v>32</v>
          </cell>
        </row>
        <row r="99">
          <cell r="Q99">
            <v>33</v>
          </cell>
          <cell r="R99">
            <v>60</v>
          </cell>
          <cell r="S99">
            <v>1</v>
          </cell>
          <cell r="T99">
            <v>32</v>
          </cell>
        </row>
        <row r="100">
          <cell r="Q100">
            <v>1</v>
          </cell>
          <cell r="R100">
            <v>60</v>
          </cell>
          <cell r="S100">
            <v>1</v>
          </cell>
          <cell r="T100">
            <v>32</v>
          </cell>
        </row>
        <row r="102">
          <cell r="Q102">
            <v>10</v>
          </cell>
          <cell r="R102">
            <v>440</v>
          </cell>
          <cell r="S102">
            <v>1</v>
          </cell>
          <cell r="T102">
            <v>275</v>
          </cell>
        </row>
        <row r="103">
          <cell r="Q103">
            <v>12</v>
          </cell>
          <cell r="R103">
            <v>440</v>
          </cell>
          <cell r="S103">
            <v>1</v>
          </cell>
          <cell r="T103">
            <v>275</v>
          </cell>
        </row>
        <row r="104">
          <cell r="Q104">
            <v>11</v>
          </cell>
          <cell r="R104">
            <v>405</v>
          </cell>
          <cell r="S104">
            <v>1</v>
          </cell>
          <cell r="T104">
            <v>275</v>
          </cell>
        </row>
        <row r="107">
          <cell r="Q107">
            <v>3</v>
          </cell>
        </row>
        <row r="108">
          <cell r="Q108">
            <v>1</v>
          </cell>
        </row>
        <row r="170">
          <cell r="Q170">
            <v>6</v>
          </cell>
        </row>
        <row r="171">
          <cell r="Q171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A209"/>
  <sheetViews>
    <sheetView tabSelected="1" view="pageBreakPreview" zoomScale="60" zoomScaleNormal="90" workbookViewId="0">
      <pane xSplit="7" ySplit="7" topLeftCell="AB8" activePane="bottomRight" state="frozen"/>
      <selection pane="topRight" activeCell="H1" sqref="H1"/>
      <selection pane="bottomLeft" activeCell="A8" sqref="A8"/>
      <selection pane="bottomRight" activeCell="AP198" sqref="AP198:AT208"/>
    </sheetView>
  </sheetViews>
  <sheetFormatPr defaultColWidth="9.140625" defaultRowHeight="15" x14ac:dyDescent="0.25"/>
  <cols>
    <col min="1" max="1" width="5.28515625" style="60" customWidth="1"/>
    <col min="2" max="2" width="15.7109375" style="357" customWidth="1"/>
    <col min="3" max="3" width="73.140625" style="60" customWidth="1"/>
    <col min="4" max="7" width="7" style="60" customWidth="1"/>
    <col min="8" max="8" width="6.7109375" style="60" customWidth="1"/>
    <col min="9" max="9" width="5.85546875" style="60" customWidth="1"/>
    <col min="10" max="10" width="7.5703125" style="60" customWidth="1"/>
    <col min="11" max="11" width="7.7109375" style="60" customWidth="1"/>
    <col min="12" max="12" width="7" style="60" customWidth="1"/>
    <col min="13" max="13" width="6.42578125" style="60" customWidth="1"/>
    <col min="14" max="14" width="10.42578125" style="60" customWidth="1"/>
    <col min="15" max="15" width="9.5703125" style="60" customWidth="1"/>
    <col min="16" max="16" width="7.42578125" style="60" customWidth="1"/>
    <col min="17" max="17" width="6.28515625" style="60" customWidth="1"/>
    <col min="18" max="18" width="6.5703125" style="60" customWidth="1"/>
    <col min="19" max="19" width="7.140625" style="60" customWidth="1"/>
    <col min="20" max="20" width="7" style="60" customWidth="1"/>
    <col min="21" max="21" width="5.42578125" style="60" customWidth="1"/>
    <col min="22" max="22" width="5.5703125" style="60" customWidth="1"/>
    <col min="23" max="23" width="7.7109375" style="60" customWidth="1"/>
    <col min="24" max="24" width="7.85546875" style="60" customWidth="1"/>
    <col min="25" max="25" width="7.5703125" style="60" customWidth="1"/>
    <col min="26" max="26" width="7.28515625" style="60" customWidth="1"/>
    <col min="27" max="27" width="9.140625" style="60" customWidth="1"/>
    <col min="28" max="28" width="5.85546875" style="60" customWidth="1"/>
    <col min="29" max="29" width="6.85546875" style="60" customWidth="1"/>
    <col min="30" max="30" width="8.28515625" style="60" customWidth="1"/>
    <col min="31" max="31" width="7.7109375" style="60" customWidth="1"/>
    <col min="32" max="32" width="5.85546875" style="60" customWidth="1"/>
    <col min="33" max="33" width="6.85546875" style="60" customWidth="1"/>
    <col min="34" max="34" width="8.28515625" style="60" customWidth="1"/>
    <col min="35" max="35" width="7.7109375" style="60" customWidth="1"/>
    <col min="36" max="36" width="5.85546875" style="60" customWidth="1"/>
    <col min="37" max="37" width="6.85546875" style="60" customWidth="1"/>
    <col min="38" max="38" width="8.28515625" style="60" customWidth="1"/>
    <col min="39" max="39" width="7.7109375" style="60" customWidth="1"/>
    <col min="40" max="40" width="11.140625" style="60" customWidth="1"/>
    <col min="41" max="41" width="8.140625" style="60" customWidth="1"/>
    <col min="42" max="42" width="11" style="60" customWidth="1"/>
    <col min="43" max="43" width="10.140625" style="60" customWidth="1"/>
    <col min="44" max="44" width="11.140625" style="60" customWidth="1"/>
    <col min="45" max="47" width="9.140625" style="60"/>
    <col min="48" max="49" width="6.5703125" style="60" customWidth="1"/>
    <col min="50" max="50" width="11.28515625" style="60" customWidth="1"/>
    <col min="51" max="51" width="13.42578125" style="60" customWidth="1"/>
    <col min="52" max="52" width="9" style="60" customWidth="1"/>
    <col min="53" max="53" width="15.28515625" style="60" customWidth="1"/>
    <col min="54" max="16384" width="9.140625" style="60"/>
  </cols>
  <sheetData>
    <row r="1" spans="1:53" ht="15.75" x14ac:dyDescent="0.25">
      <c r="A1" s="52" t="s">
        <v>38</v>
      </c>
    </row>
    <row r="2" spans="1:53" ht="15.75" x14ac:dyDescent="0.25">
      <c r="A2" s="52" t="s">
        <v>53</v>
      </c>
    </row>
    <row r="3" spans="1:53" ht="15" customHeight="1" x14ac:dyDescent="0.25">
      <c r="A3" s="896" t="s">
        <v>0</v>
      </c>
      <c r="B3" s="898" t="s">
        <v>83</v>
      </c>
      <c r="C3" s="5"/>
      <c r="D3" s="901" t="s">
        <v>1</v>
      </c>
      <c r="E3" s="903" t="s">
        <v>2</v>
      </c>
      <c r="F3" s="904" t="s">
        <v>3</v>
      </c>
      <c r="G3" s="906" t="s">
        <v>4</v>
      </c>
      <c r="H3" s="908" t="s">
        <v>94</v>
      </c>
      <c r="I3" s="909"/>
      <c r="J3" s="909"/>
      <c r="K3" s="910"/>
      <c r="L3" s="908" t="s">
        <v>40</v>
      </c>
      <c r="M3" s="909"/>
      <c r="N3" s="909"/>
      <c r="O3" s="910"/>
      <c r="P3" s="908" t="s">
        <v>95</v>
      </c>
      <c r="Q3" s="909"/>
      <c r="R3" s="909"/>
      <c r="S3" s="910"/>
      <c r="T3" s="894" t="s">
        <v>39</v>
      </c>
      <c r="U3" s="894"/>
      <c r="V3" s="894"/>
      <c r="W3" s="894"/>
      <c r="X3" s="894" t="s">
        <v>96</v>
      </c>
      <c r="Y3" s="894"/>
      <c r="Z3" s="894"/>
      <c r="AA3" s="894"/>
      <c r="AB3" s="894" t="s">
        <v>97</v>
      </c>
      <c r="AC3" s="894"/>
      <c r="AD3" s="894"/>
      <c r="AE3" s="894"/>
      <c r="AF3" s="894" t="s">
        <v>98</v>
      </c>
      <c r="AG3" s="894"/>
      <c r="AH3" s="894"/>
      <c r="AI3" s="894"/>
      <c r="AJ3" s="894" t="s">
        <v>99</v>
      </c>
      <c r="AK3" s="894"/>
      <c r="AL3" s="894"/>
      <c r="AM3" s="894"/>
      <c r="AN3" s="895" t="s">
        <v>5</v>
      </c>
      <c r="AO3" s="895"/>
      <c r="AP3" s="895"/>
      <c r="AQ3" s="895"/>
      <c r="AR3" s="895"/>
      <c r="AS3" s="895"/>
      <c r="AT3" s="880" t="s">
        <v>6</v>
      </c>
      <c r="AU3" s="880" t="s">
        <v>7</v>
      </c>
      <c r="AV3" s="57" t="s">
        <v>8</v>
      </c>
      <c r="AW3" s="58"/>
      <c r="AX3" s="57" t="s">
        <v>9</v>
      </c>
      <c r="AY3" s="59"/>
      <c r="AZ3" s="882" t="s">
        <v>10</v>
      </c>
      <c r="BA3" s="888" t="s">
        <v>11</v>
      </c>
    </row>
    <row r="4" spans="1:53" ht="15" customHeight="1" x14ac:dyDescent="0.25">
      <c r="A4" s="896"/>
      <c r="B4" s="899"/>
      <c r="C4" s="6"/>
      <c r="D4" s="901"/>
      <c r="E4" s="903"/>
      <c r="F4" s="904"/>
      <c r="G4" s="906"/>
      <c r="H4" s="911"/>
      <c r="I4" s="912"/>
      <c r="J4" s="912"/>
      <c r="K4" s="913"/>
      <c r="L4" s="911"/>
      <c r="M4" s="912"/>
      <c r="N4" s="912"/>
      <c r="O4" s="913"/>
      <c r="P4" s="911"/>
      <c r="Q4" s="912"/>
      <c r="R4" s="912"/>
      <c r="S4" s="913"/>
      <c r="T4" s="894"/>
      <c r="U4" s="894"/>
      <c r="V4" s="894"/>
      <c r="W4" s="894"/>
      <c r="X4" s="894"/>
      <c r="Y4" s="894"/>
      <c r="Z4" s="894"/>
      <c r="AA4" s="894"/>
      <c r="AB4" s="894"/>
      <c r="AC4" s="894"/>
      <c r="AD4" s="894"/>
      <c r="AE4" s="894"/>
      <c r="AF4" s="894"/>
      <c r="AG4" s="894"/>
      <c r="AH4" s="894"/>
      <c r="AI4" s="894"/>
      <c r="AJ4" s="894"/>
      <c r="AK4" s="894"/>
      <c r="AL4" s="894"/>
      <c r="AM4" s="894"/>
      <c r="AN4" s="895"/>
      <c r="AO4" s="895"/>
      <c r="AP4" s="895"/>
      <c r="AQ4" s="895"/>
      <c r="AR4" s="895"/>
      <c r="AS4" s="895"/>
      <c r="AT4" s="881"/>
      <c r="AU4" s="881"/>
      <c r="AV4" s="370"/>
      <c r="AW4" s="371"/>
      <c r="AX4" s="370"/>
      <c r="AY4" s="372"/>
      <c r="AZ4" s="883"/>
      <c r="BA4" s="889"/>
    </row>
    <row r="5" spans="1:53" ht="15" customHeight="1" x14ac:dyDescent="0.25">
      <c r="A5" s="896"/>
      <c r="B5" s="899"/>
      <c r="C5" s="6"/>
      <c r="D5" s="901"/>
      <c r="E5" s="903"/>
      <c r="F5" s="904"/>
      <c r="G5" s="906"/>
      <c r="H5" s="914"/>
      <c r="I5" s="915"/>
      <c r="J5" s="915"/>
      <c r="K5" s="916"/>
      <c r="L5" s="914"/>
      <c r="M5" s="915"/>
      <c r="N5" s="915"/>
      <c r="O5" s="916"/>
      <c r="P5" s="914"/>
      <c r="Q5" s="915"/>
      <c r="R5" s="915"/>
      <c r="S5" s="916"/>
      <c r="T5" s="894"/>
      <c r="U5" s="894"/>
      <c r="V5" s="894"/>
      <c r="W5" s="894"/>
      <c r="X5" s="894"/>
      <c r="Y5" s="894"/>
      <c r="Z5" s="894"/>
      <c r="AA5" s="894"/>
      <c r="AB5" s="894"/>
      <c r="AC5" s="894"/>
      <c r="AD5" s="894"/>
      <c r="AE5" s="894"/>
      <c r="AF5" s="894"/>
      <c r="AG5" s="894"/>
      <c r="AH5" s="894"/>
      <c r="AI5" s="894"/>
      <c r="AJ5" s="894"/>
      <c r="AK5" s="894"/>
      <c r="AL5" s="894"/>
      <c r="AM5" s="894"/>
      <c r="AN5" s="895"/>
      <c r="AO5" s="895"/>
      <c r="AP5" s="895"/>
      <c r="AQ5" s="895"/>
      <c r="AR5" s="895"/>
      <c r="AS5" s="895"/>
      <c r="AT5" s="881"/>
      <c r="AU5" s="881"/>
      <c r="AV5" s="61" t="s">
        <v>12</v>
      </c>
      <c r="AW5" s="62"/>
      <c r="AX5" s="61" t="s">
        <v>13</v>
      </c>
      <c r="AY5" s="63"/>
      <c r="AZ5" s="883"/>
      <c r="BA5" s="889"/>
    </row>
    <row r="6" spans="1:53" ht="46.5" customHeight="1" x14ac:dyDescent="0.25">
      <c r="A6" s="896"/>
      <c r="B6" s="899"/>
      <c r="C6" s="6" t="s">
        <v>100</v>
      </c>
      <c r="D6" s="901"/>
      <c r="E6" s="903"/>
      <c r="F6" s="904"/>
      <c r="G6" s="906"/>
      <c r="H6" s="890" t="s">
        <v>101</v>
      </c>
      <c r="I6" s="891"/>
      <c r="J6" s="891"/>
      <c r="K6" s="892"/>
      <c r="L6" s="893" t="s">
        <v>101</v>
      </c>
      <c r="M6" s="893"/>
      <c r="N6" s="893"/>
      <c r="O6" s="893"/>
      <c r="P6" s="893" t="s">
        <v>101</v>
      </c>
      <c r="Q6" s="893"/>
      <c r="R6" s="893"/>
      <c r="S6" s="893"/>
      <c r="T6" s="893" t="s">
        <v>101</v>
      </c>
      <c r="U6" s="893"/>
      <c r="V6" s="893"/>
      <c r="W6" s="893"/>
      <c r="X6" s="893" t="s">
        <v>101</v>
      </c>
      <c r="Y6" s="893"/>
      <c r="Z6" s="893"/>
      <c r="AA6" s="893"/>
      <c r="AB6" s="893" t="s">
        <v>101</v>
      </c>
      <c r="AC6" s="893"/>
      <c r="AD6" s="893"/>
      <c r="AE6" s="893"/>
      <c r="AF6" s="893" t="s">
        <v>101</v>
      </c>
      <c r="AG6" s="893"/>
      <c r="AH6" s="893"/>
      <c r="AI6" s="893"/>
      <c r="AJ6" s="893" t="s">
        <v>101</v>
      </c>
      <c r="AK6" s="893"/>
      <c r="AL6" s="893"/>
      <c r="AM6" s="893"/>
      <c r="AN6" s="893" t="s">
        <v>101</v>
      </c>
      <c r="AO6" s="893"/>
      <c r="AP6" s="893"/>
      <c r="AQ6" s="893"/>
      <c r="AR6" s="917" t="s">
        <v>102</v>
      </c>
      <c r="AS6" s="917" t="s">
        <v>103</v>
      </c>
      <c r="AT6" s="881"/>
      <c r="AU6" s="881"/>
      <c r="AV6" s="888" t="s">
        <v>14</v>
      </c>
      <c r="AW6" s="884" t="s">
        <v>15</v>
      </c>
      <c r="AX6" s="886" t="s">
        <v>16</v>
      </c>
      <c r="AY6" s="888" t="s">
        <v>17</v>
      </c>
      <c r="AZ6" s="883"/>
      <c r="BA6" s="889"/>
    </row>
    <row r="7" spans="1:53" ht="43.5" customHeight="1" x14ac:dyDescent="0.25">
      <c r="A7" s="897"/>
      <c r="B7" s="900"/>
      <c r="C7" s="6"/>
      <c r="D7" s="902"/>
      <c r="E7" s="880"/>
      <c r="F7" s="905"/>
      <c r="G7" s="907"/>
      <c r="H7" s="7" t="s">
        <v>22</v>
      </c>
      <c r="I7" s="8" t="s">
        <v>23</v>
      </c>
      <c r="J7" s="9" t="s">
        <v>24</v>
      </c>
      <c r="K7" s="56" t="s">
        <v>25</v>
      </c>
      <c r="L7" s="7" t="s">
        <v>22</v>
      </c>
      <c r="M7" s="8" t="s">
        <v>23</v>
      </c>
      <c r="N7" s="9" t="s">
        <v>24</v>
      </c>
      <c r="O7" s="56" t="s">
        <v>25</v>
      </c>
      <c r="P7" s="7" t="s">
        <v>22</v>
      </c>
      <c r="Q7" s="8" t="s">
        <v>23</v>
      </c>
      <c r="R7" s="9" t="s">
        <v>24</v>
      </c>
      <c r="S7" s="56" t="s">
        <v>25</v>
      </c>
      <c r="T7" s="64" t="s">
        <v>22</v>
      </c>
      <c r="U7" s="64" t="s">
        <v>23</v>
      </c>
      <c r="V7" s="64" t="s">
        <v>24</v>
      </c>
      <c r="W7" s="65" t="s">
        <v>25</v>
      </c>
      <c r="X7" s="64" t="s">
        <v>22</v>
      </c>
      <c r="Y7" s="64" t="s">
        <v>23</v>
      </c>
      <c r="Z7" s="64" t="s">
        <v>24</v>
      </c>
      <c r="AA7" s="65" t="s">
        <v>25</v>
      </c>
      <c r="AB7" s="64" t="s">
        <v>22</v>
      </c>
      <c r="AC7" s="64" t="s">
        <v>23</v>
      </c>
      <c r="AD7" s="64" t="s">
        <v>24</v>
      </c>
      <c r="AE7" s="65" t="s">
        <v>25</v>
      </c>
      <c r="AF7" s="64" t="s">
        <v>22</v>
      </c>
      <c r="AG7" s="64" t="s">
        <v>23</v>
      </c>
      <c r="AH7" s="64" t="s">
        <v>24</v>
      </c>
      <c r="AI7" s="65" t="s">
        <v>25</v>
      </c>
      <c r="AJ7" s="64" t="s">
        <v>22</v>
      </c>
      <c r="AK7" s="64" t="s">
        <v>23</v>
      </c>
      <c r="AL7" s="64" t="s">
        <v>24</v>
      </c>
      <c r="AM7" s="65" t="s">
        <v>25</v>
      </c>
      <c r="AN7" s="64" t="s">
        <v>22</v>
      </c>
      <c r="AO7" s="64" t="s">
        <v>23</v>
      </c>
      <c r="AP7" s="64" t="s">
        <v>24</v>
      </c>
      <c r="AQ7" s="65" t="s">
        <v>25</v>
      </c>
      <c r="AR7" s="917"/>
      <c r="AS7" s="917"/>
      <c r="AT7" s="881"/>
      <c r="AU7" s="881"/>
      <c r="AV7" s="889"/>
      <c r="AW7" s="885"/>
      <c r="AX7" s="887"/>
      <c r="AY7" s="889"/>
      <c r="AZ7" s="883"/>
      <c r="BA7" s="889"/>
    </row>
    <row r="8" spans="1:53" s="77" customFormat="1" ht="15" customHeight="1" x14ac:dyDescent="0.25">
      <c r="A8" s="66"/>
      <c r="B8" s="67"/>
      <c r="C8" s="373" t="s">
        <v>306</v>
      </c>
      <c r="D8" s="66"/>
      <c r="E8" s="66"/>
      <c r="F8" s="66"/>
      <c r="G8" s="66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69"/>
      <c r="AP8" s="69"/>
      <c r="AQ8" s="69"/>
      <c r="AR8" s="70"/>
      <c r="AS8" s="71"/>
      <c r="AT8" s="66"/>
      <c r="AU8" s="66"/>
      <c r="AV8" s="72"/>
      <c r="AW8" s="73"/>
      <c r="AX8" s="74"/>
      <c r="AY8" s="72"/>
      <c r="AZ8" s="75"/>
      <c r="BA8" s="76"/>
    </row>
    <row r="9" spans="1:53" s="369" customFormat="1" ht="15" customHeight="1" x14ac:dyDescent="0.25">
      <c r="A9" s="358"/>
      <c r="B9" s="359"/>
      <c r="C9" s="374" t="s">
        <v>270</v>
      </c>
      <c r="D9" s="358"/>
      <c r="E9" s="358"/>
      <c r="F9" s="358"/>
      <c r="G9" s="358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1"/>
      <c r="AO9" s="361"/>
      <c r="AP9" s="361"/>
      <c r="AQ9" s="361"/>
      <c r="AR9" s="362"/>
      <c r="AS9" s="363"/>
      <c r="AT9" s="358"/>
      <c r="AU9" s="358"/>
      <c r="AV9" s="364"/>
      <c r="AW9" s="365"/>
      <c r="AX9" s="366"/>
      <c r="AY9" s="364"/>
      <c r="AZ9" s="367"/>
      <c r="BA9" s="368"/>
    </row>
    <row r="10" spans="1:53" s="77" customFormat="1" x14ac:dyDescent="0.25">
      <c r="A10" s="66"/>
      <c r="B10" s="78"/>
      <c r="C10" s="54" t="s">
        <v>104</v>
      </c>
      <c r="D10" s="66"/>
      <c r="E10" s="66"/>
      <c r="F10" s="66"/>
      <c r="G10" s="66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9"/>
      <c r="AO10" s="69"/>
      <c r="AP10" s="69"/>
      <c r="AQ10" s="69"/>
      <c r="AR10" s="70"/>
      <c r="AS10" s="71"/>
      <c r="AT10" s="66"/>
      <c r="AU10" s="66"/>
      <c r="AV10" s="72"/>
      <c r="AW10" s="73"/>
      <c r="AX10" s="74"/>
      <c r="AY10" s="72"/>
      <c r="AZ10" s="75"/>
      <c r="BA10" s="76"/>
    </row>
    <row r="11" spans="1:53" s="77" customFormat="1" x14ac:dyDescent="0.25">
      <c r="A11" s="66"/>
      <c r="B11" s="78"/>
      <c r="C11" s="54" t="s">
        <v>105</v>
      </c>
      <c r="D11" s="66"/>
      <c r="E11" s="66"/>
      <c r="F11" s="66"/>
      <c r="G11" s="66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9"/>
      <c r="AO11" s="69"/>
      <c r="AP11" s="69"/>
      <c r="AQ11" s="69"/>
      <c r="AR11" s="70"/>
      <c r="AS11" s="71"/>
      <c r="AT11" s="66"/>
      <c r="AU11" s="66"/>
      <c r="AV11" s="72"/>
      <c r="AW11" s="73"/>
      <c r="AX11" s="74"/>
      <c r="AY11" s="72"/>
      <c r="AZ11" s="75"/>
      <c r="BA11" s="76"/>
    </row>
    <row r="12" spans="1:53" s="92" customFormat="1" x14ac:dyDescent="0.25">
      <c r="A12" s="79" t="s">
        <v>27</v>
      </c>
      <c r="B12" s="80">
        <v>51.000001754000003</v>
      </c>
      <c r="C12" s="81" t="s">
        <v>106</v>
      </c>
      <c r="D12" s="82" t="s">
        <v>28</v>
      </c>
      <c r="E12" s="105" t="s">
        <v>32</v>
      </c>
      <c r="F12" s="105" t="s">
        <v>32</v>
      </c>
      <c r="G12" s="105" t="s">
        <v>32</v>
      </c>
      <c r="H12" s="84"/>
      <c r="I12" s="84"/>
      <c r="J12" s="84"/>
      <c r="K12" s="84"/>
      <c r="L12" s="84"/>
      <c r="M12" s="84"/>
      <c r="N12" s="84"/>
      <c r="O12" s="84"/>
      <c r="P12" s="106">
        <v>10100</v>
      </c>
      <c r="Q12" s="95"/>
      <c r="R12" s="95"/>
      <c r="S12" s="106">
        <v>10100</v>
      </c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6">
        <f t="shared" ref="AN12:AP26" si="0">H12+L12+P12+T12+X12+AB12+AF12+AJ12</f>
        <v>10100</v>
      </c>
      <c r="AO12" s="86">
        <f t="shared" si="0"/>
        <v>0</v>
      </c>
      <c r="AP12" s="86">
        <f t="shared" si="0"/>
        <v>0</v>
      </c>
      <c r="AQ12" s="86">
        <f t="shared" ref="AQ12:AQ70" si="1">AN12+AO12+AP12</f>
        <v>10100</v>
      </c>
      <c r="AR12" s="87">
        <f>((AQ12/AY12)*AX12)/1000</f>
        <v>0.10100000000000001</v>
      </c>
      <c r="AS12" s="88">
        <f>(AQ12*AZ12)/1000</f>
        <v>0.34340000000000004</v>
      </c>
      <c r="AT12" s="107" t="s">
        <v>29</v>
      </c>
      <c r="AU12" s="100"/>
      <c r="AV12" s="101"/>
      <c r="AW12" s="102"/>
      <c r="AX12" s="108">
        <v>50</v>
      </c>
      <c r="AY12" s="108">
        <v>5000</v>
      </c>
      <c r="AZ12" s="109">
        <v>3.4000000000000002E-2</v>
      </c>
      <c r="BA12" s="91"/>
    </row>
    <row r="13" spans="1:53" s="92" customFormat="1" x14ac:dyDescent="0.25">
      <c r="A13" s="79" t="s">
        <v>30</v>
      </c>
      <c r="B13" s="80">
        <v>51.000001754000003</v>
      </c>
      <c r="C13" s="81" t="s">
        <v>106</v>
      </c>
      <c r="D13" s="82" t="s">
        <v>28</v>
      </c>
      <c r="E13" s="110" t="s">
        <v>107</v>
      </c>
      <c r="F13" s="105" t="s">
        <v>32</v>
      </c>
      <c r="G13" s="105" t="s">
        <v>32</v>
      </c>
      <c r="H13" s="84"/>
      <c r="I13" s="84"/>
      <c r="J13" s="84"/>
      <c r="K13" s="84"/>
      <c r="L13" s="84"/>
      <c r="M13" s="84"/>
      <c r="N13" s="84"/>
      <c r="O13" s="84"/>
      <c r="P13" s="106">
        <v>950</v>
      </c>
      <c r="Q13" s="95"/>
      <c r="R13" s="95"/>
      <c r="S13" s="106">
        <v>950</v>
      </c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6">
        <f t="shared" si="0"/>
        <v>950</v>
      </c>
      <c r="AO13" s="86">
        <f t="shared" si="0"/>
        <v>0</v>
      </c>
      <c r="AP13" s="86">
        <f t="shared" si="0"/>
        <v>0</v>
      </c>
      <c r="AQ13" s="86">
        <f t="shared" si="1"/>
        <v>950</v>
      </c>
      <c r="AR13" s="87">
        <f t="shared" ref="AR13:AR19" si="2">((AQ13/AY13)*AX13)/1000</f>
        <v>9.4999999999999998E-3</v>
      </c>
      <c r="AS13" s="88">
        <f t="shared" ref="AS13:AS19" si="3">(AQ13*AZ13)/1000</f>
        <v>3.2300000000000002E-2</v>
      </c>
      <c r="AT13" s="107" t="s">
        <v>29</v>
      </c>
      <c r="AU13" s="100"/>
      <c r="AV13" s="101"/>
      <c r="AW13" s="102"/>
      <c r="AX13" s="108">
        <v>50</v>
      </c>
      <c r="AY13" s="108">
        <v>5000</v>
      </c>
      <c r="AZ13" s="109">
        <v>3.4000000000000002E-2</v>
      </c>
      <c r="BA13" s="91"/>
    </row>
    <row r="14" spans="1:53" s="92" customFormat="1" x14ac:dyDescent="0.25">
      <c r="A14" s="79" t="s">
        <v>74</v>
      </c>
      <c r="B14" s="80">
        <v>51.000001754000003</v>
      </c>
      <c r="C14" s="81" t="s">
        <v>106</v>
      </c>
      <c r="D14" s="82" t="s">
        <v>28</v>
      </c>
      <c r="E14" s="110" t="s">
        <v>107</v>
      </c>
      <c r="F14" s="111">
        <v>73</v>
      </c>
      <c r="G14" s="105" t="s">
        <v>32</v>
      </c>
      <c r="H14" s="84"/>
      <c r="I14" s="84"/>
      <c r="J14" s="84"/>
      <c r="K14" s="84"/>
      <c r="L14" s="84"/>
      <c r="M14" s="84"/>
      <c r="N14" s="84"/>
      <c r="O14" s="84"/>
      <c r="P14" s="106">
        <v>6950</v>
      </c>
      <c r="Q14" s="95"/>
      <c r="R14" s="95"/>
      <c r="S14" s="106">
        <v>6950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6">
        <f t="shared" si="0"/>
        <v>6950</v>
      </c>
      <c r="AO14" s="86">
        <f t="shared" si="0"/>
        <v>0</v>
      </c>
      <c r="AP14" s="86">
        <f t="shared" si="0"/>
        <v>0</v>
      </c>
      <c r="AQ14" s="86">
        <f t="shared" si="1"/>
        <v>6950</v>
      </c>
      <c r="AR14" s="87">
        <f t="shared" si="2"/>
        <v>6.9500000000000006E-2</v>
      </c>
      <c r="AS14" s="88">
        <f t="shared" si="3"/>
        <v>0.23630000000000001</v>
      </c>
      <c r="AT14" s="107" t="s">
        <v>29</v>
      </c>
      <c r="AU14" s="100"/>
      <c r="AV14" s="101"/>
      <c r="AW14" s="102"/>
      <c r="AX14" s="108">
        <v>50</v>
      </c>
      <c r="AY14" s="108">
        <v>5000</v>
      </c>
      <c r="AZ14" s="109">
        <v>3.4000000000000002E-2</v>
      </c>
      <c r="BA14" s="91"/>
    </row>
    <row r="15" spans="1:53" s="92" customFormat="1" x14ac:dyDescent="0.25">
      <c r="A15" s="79" t="s">
        <v>73</v>
      </c>
      <c r="B15" s="80">
        <v>51.000001754000003</v>
      </c>
      <c r="C15" s="81" t="s">
        <v>106</v>
      </c>
      <c r="D15" s="82" t="s">
        <v>28</v>
      </c>
      <c r="E15" s="110" t="s">
        <v>108</v>
      </c>
      <c r="F15" s="111">
        <v>73</v>
      </c>
      <c r="G15" s="105" t="s">
        <v>32</v>
      </c>
      <c r="H15" s="84"/>
      <c r="I15" s="84"/>
      <c r="J15" s="84"/>
      <c r="K15" s="84"/>
      <c r="L15" s="84"/>
      <c r="M15" s="84"/>
      <c r="N15" s="84"/>
      <c r="O15" s="84"/>
      <c r="P15" s="106">
        <v>3350</v>
      </c>
      <c r="Q15" s="95"/>
      <c r="R15" s="95"/>
      <c r="S15" s="106">
        <v>3350</v>
      </c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6">
        <f t="shared" si="0"/>
        <v>3350</v>
      </c>
      <c r="AO15" s="86">
        <f t="shared" si="0"/>
        <v>0</v>
      </c>
      <c r="AP15" s="86">
        <f t="shared" si="0"/>
        <v>0</v>
      </c>
      <c r="AQ15" s="86">
        <f t="shared" si="1"/>
        <v>3350</v>
      </c>
      <c r="AR15" s="87">
        <f t="shared" si="2"/>
        <v>3.3500000000000002E-2</v>
      </c>
      <c r="AS15" s="88">
        <f t="shared" si="3"/>
        <v>0.1139</v>
      </c>
      <c r="AT15" s="107" t="s">
        <v>29</v>
      </c>
      <c r="AU15" s="100"/>
      <c r="AV15" s="101"/>
      <c r="AW15" s="102"/>
      <c r="AX15" s="108">
        <v>50</v>
      </c>
      <c r="AY15" s="108">
        <v>5000</v>
      </c>
      <c r="AZ15" s="109">
        <v>3.4000000000000002E-2</v>
      </c>
      <c r="BA15" s="91"/>
    </row>
    <row r="16" spans="1:53" s="92" customFormat="1" x14ac:dyDescent="0.25">
      <c r="A16" s="79" t="s">
        <v>84</v>
      </c>
      <c r="B16" s="80">
        <v>51.000001754000003</v>
      </c>
      <c r="C16" s="81" t="s">
        <v>106</v>
      </c>
      <c r="D16" s="82" t="s">
        <v>28</v>
      </c>
      <c r="E16" s="110" t="s">
        <v>109</v>
      </c>
      <c r="F16" s="105" t="s">
        <v>32</v>
      </c>
      <c r="G16" s="105" t="s">
        <v>32</v>
      </c>
      <c r="H16" s="84"/>
      <c r="I16" s="84"/>
      <c r="J16" s="84"/>
      <c r="K16" s="84"/>
      <c r="L16" s="84"/>
      <c r="M16" s="84"/>
      <c r="N16" s="84"/>
      <c r="O16" s="84"/>
      <c r="P16" s="106">
        <v>24950</v>
      </c>
      <c r="Q16" s="95"/>
      <c r="R16" s="95"/>
      <c r="S16" s="106">
        <v>24950</v>
      </c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6">
        <f t="shared" si="0"/>
        <v>24950</v>
      </c>
      <c r="AO16" s="86">
        <f t="shared" si="0"/>
        <v>0</v>
      </c>
      <c r="AP16" s="86">
        <f t="shared" si="0"/>
        <v>0</v>
      </c>
      <c r="AQ16" s="86">
        <f t="shared" si="1"/>
        <v>24950</v>
      </c>
      <c r="AR16" s="87">
        <f t="shared" si="2"/>
        <v>0.2495</v>
      </c>
      <c r="AS16" s="88">
        <f t="shared" si="3"/>
        <v>0.84830000000000005</v>
      </c>
      <c r="AT16" s="107" t="s">
        <v>29</v>
      </c>
      <c r="AU16" s="100"/>
      <c r="AV16" s="101"/>
      <c r="AW16" s="102"/>
      <c r="AX16" s="108">
        <v>50</v>
      </c>
      <c r="AY16" s="108">
        <v>5000</v>
      </c>
      <c r="AZ16" s="109">
        <v>3.4000000000000002E-2</v>
      </c>
      <c r="BA16" s="91"/>
    </row>
    <row r="17" spans="1:53" s="92" customFormat="1" x14ac:dyDescent="0.25">
      <c r="A17" s="79" t="s">
        <v>90</v>
      </c>
      <c r="B17" s="80">
        <v>51.000001754000003</v>
      </c>
      <c r="C17" s="81" t="s">
        <v>106</v>
      </c>
      <c r="D17" s="82" t="s">
        <v>28</v>
      </c>
      <c r="E17" s="110" t="s">
        <v>110</v>
      </c>
      <c r="F17" s="105" t="s">
        <v>32</v>
      </c>
      <c r="G17" s="105" t="s">
        <v>32</v>
      </c>
      <c r="H17" s="84"/>
      <c r="I17" s="84"/>
      <c r="J17" s="84"/>
      <c r="K17" s="84"/>
      <c r="L17" s="84"/>
      <c r="M17" s="84"/>
      <c r="N17" s="84"/>
      <c r="O17" s="84"/>
      <c r="P17" s="106">
        <v>14150</v>
      </c>
      <c r="Q17" s="95"/>
      <c r="R17" s="95"/>
      <c r="S17" s="106">
        <v>14150</v>
      </c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6">
        <f t="shared" si="0"/>
        <v>14150</v>
      </c>
      <c r="AO17" s="86">
        <f t="shared" si="0"/>
        <v>0</v>
      </c>
      <c r="AP17" s="86">
        <f t="shared" si="0"/>
        <v>0</v>
      </c>
      <c r="AQ17" s="86">
        <f t="shared" si="1"/>
        <v>14150</v>
      </c>
      <c r="AR17" s="87">
        <f t="shared" si="2"/>
        <v>0.14149999999999999</v>
      </c>
      <c r="AS17" s="88">
        <f t="shared" si="3"/>
        <v>0.48110000000000003</v>
      </c>
      <c r="AT17" s="107" t="s">
        <v>29</v>
      </c>
      <c r="AU17" s="100"/>
      <c r="AV17" s="101"/>
      <c r="AW17" s="102"/>
      <c r="AX17" s="108">
        <v>50</v>
      </c>
      <c r="AY17" s="108">
        <v>5000</v>
      </c>
      <c r="AZ17" s="109">
        <v>3.4000000000000002E-2</v>
      </c>
      <c r="BA17" s="91"/>
    </row>
    <row r="18" spans="1:53" s="92" customFormat="1" x14ac:dyDescent="0.25">
      <c r="A18" s="79" t="s">
        <v>91</v>
      </c>
      <c r="B18" s="80">
        <v>51.000001754000003</v>
      </c>
      <c r="C18" s="81" t="s">
        <v>106</v>
      </c>
      <c r="D18" s="82" t="s">
        <v>28</v>
      </c>
      <c r="E18" s="110" t="s">
        <v>111</v>
      </c>
      <c r="F18" s="105" t="s">
        <v>32</v>
      </c>
      <c r="G18" s="105" t="s">
        <v>32</v>
      </c>
      <c r="H18" s="84"/>
      <c r="I18" s="84"/>
      <c r="J18" s="84"/>
      <c r="K18" s="84"/>
      <c r="L18" s="84"/>
      <c r="M18" s="84"/>
      <c r="N18" s="84"/>
      <c r="O18" s="84"/>
      <c r="P18" s="112">
        <v>6950</v>
      </c>
      <c r="Q18" s="95"/>
      <c r="R18" s="95"/>
      <c r="S18" s="106">
        <v>6950</v>
      </c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6">
        <f t="shared" si="0"/>
        <v>6950</v>
      </c>
      <c r="AO18" s="86">
        <f t="shared" si="0"/>
        <v>0</v>
      </c>
      <c r="AP18" s="86">
        <f t="shared" si="0"/>
        <v>0</v>
      </c>
      <c r="AQ18" s="86">
        <f t="shared" si="1"/>
        <v>6950</v>
      </c>
      <c r="AR18" s="87">
        <f t="shared" si="2"/>
        <v>6.9500000000000006E-2</v>
      </c>
      <c r="AS18" s="88">
        <f t="shared" si="3"/>
        <v>0.23630000000000001</v>
      </c>
      <c r="AT18" s="107" t="s">
        <v>29</v>
      </c>
      <c r="AU18" s="100"/>
      <c r="AV18" s="101"/>
      <c r="AW18" s="102"/>
      <c r="AX18" s="108">
        <v>50</v>
      </c>
      <c r="AY18" s="108">
        <v>5000</v>
      </c>
      <c r="AZ18" s="109">
        <v>3.4000000000000002E-2</v>
      </c>
      <c r="BA18" s="91"/>
    </row>
    <row r="19" spans="1:53" s="92" customFormat="1" x14ac:dyDescent="0.25">
      <c r="A19" s="79" t="s">
        <v>92</v>
      </c>
      <c r="B19" s="80">
        <v>51.000001754000003</v>
      </c>
      <c r="C19" s="81" t="s">
        <v>106</v>
      </c>
      <c r="D19" s="82" t="s">
        <v>28</v>
      </c>
      <c r="E19" s="110" t="s">
        <v>112</v>
      </c>
      <c r="F19" s="105" t="s">
        <v>32</v>
      </c>
      <c r="G19" s="105" t="s">
        <v>32</v>
      </c>
      <c r="H19" s="84"/>
      <c r="I19" s="84"/>
      <c r="J19" s="84"/>
      <c r="K19" s="84"/>
      <c r="L19" s="84"/>
      <c r="M19" s="84"/>
      <c r="N19" s="84"/>
      <c r="O19" s="84"/>
      <c r="P19" s="112">
        <v>21350</v>
      </c>
      <c r="Q19" s="95"/>
      <c r="R19" s="95"/>
      <c r="S19" s="106">
        <v>21350</v>
      </c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6">
        <f t="shared" si="0"/>
        <v>21350</v>
      </c>
      <c r="AO19" s="86">
        <f t="shared" si="0"/>
        <v>0</v>
      </c>
      <c r="AP19" s="86">
        <f t="shared" si="0"/>
        <v>0</v>
      </c>
      <c r="AQ19" s="86">
        <f t="shared" si="1"/>
        <v>21350</v>
      </c>
      <c r="AR19" s="87">
        <f t="shared" si="2"/>
        <v>0.21349999999999997</v>
      </c>
      <c r="AS19" s="88">
        <f t="shared" si="3"/>
        <v>0.7259000000000001</v>
      </c>
      <c r="AT19" s="107" t="s">
        <v>29</v>
      </c>
      <c r="AU19" s="100"/>
      <c r="AV19" s="101"/>
      <c r="AW19" s="102"/>
      <c r="AX19" s="108">
        <v>50</v>
      </c>
      <c r="AY19" s="108">
        <v>5000</v>
      </c>
      <c r="AZ19" s="109">
        <v>3.4000000000000002E-2</v>
      </c>
      <c r="BA19" s="91"/>
    </row>
    <row r="20" spans="1:53" s="92" customFormat="1" x14ac:dyDescent="0.25">
      <c r="A20" s="79"/>
      <c r="B20" s="80"/>
      <c r="C20" s="94" t="s">
        <v>33</v>
      </c>
      <c r="D20" s="113"/>
      <c r="E20" s="113"/>
      <c r="F20" s="113"/>
      <c r="G20" s="113"/>
      <c r="H20" s="84"/>
      <c r="I20" s="84"/>
      <c r="J20" s="84"/>
      <c r="K20" s="84"/>
      <c r="L20" s="84"/>
      <c r="M20" s="84"/>
      <c r="N20" s="84"/>
      <c r="O20" s="84"/>
      <c r="P20" s="96">
        <f>SUM(P12:P19)</f>
        <v>88750</v>
      </c>
      <c r="Q20" s="96"/>
      <c r="R20" s="96"/>
      <c r="S20" s="96">
        <f>P20+Q20+R20</f>
        <v>88750</v>
      </c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97">
        <f t="shared" si="0"/>
        <v>88750</v>
      </c>
      <c r="AO20" s="97">
        <f t="shared" si="0"/>
        <v>0</v>
      </c>
      <c r="AP20" s="97">
        <f t="shared" si="0"/>
        <v>0</v>
      </c>
      <c r="AQ20" s="97">
        <f t="shared" si="1"/>
        <v>88750</v>
      </c>
      <c r="AR20" s="98">
        <f>SUM(AR12:AR19)</f>
        <v>0.88749999999999996</v>
      </c>
      <c r="AS20" s="99">
        <f>SUM(AS12:AS19)</f>
        <v>3.0175000000000005</v>
      </c>
      <c r="AT20" s="100"/>
      <c r="AU20" s="100"/>
      <c r="AV20" s="101"/>
      <c r="AW20" s="102"/>
      <c r="AX20" s="103"/>
      <c r="AY20" s="101"/>
      <c r="AZ20" s="104"/>
      <c r="BA20" s="91"/>
    </row>
    <row r="21" spans="1:53" s="92" customFormat="1" x14ac:dyDescent="0.25">
      <c r="A21" s="79" t="s">
        <v>27</v>
      </c>
      <c r="B21" s="80">
        <v>51.000001756000003</v>
      </c>
      <c r="C21" s="81" t="s">
        <v>113</v>
      </c>
      <c r="D21" s="82" t="s">
        <v>28</v>
      </c>
      <c r="E21" s="110">
        <v>10</v>
      </c>
      <c r="F21" s="82" t="s">
        <v>114</v>
      </c>
      <c r="G21" s="82" t="s">
        <v>35</v>
      </c>
      <c r="H21" s="84"/>
      <c r="I21" s="84"/>
      <c r="J21" s="84"/>
      <c r="K21" s="84"/>
      <c r="L21" s="84"/>
      <c r="M21" s="84"/>
      <c r="N21" s="84"/>
      <c r="O21" s="84"/>
      <c r="P21" s="112">
        <v>149750</v>
      </c>
      <c r="Q21" s="114"/>
      <c r="R21" s="114"/>
      <c r="S21" s="106">
        <v>149750</v>
      </c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6">
        <f t="shared" si="0"/>
        <v>149750</v>
      </c>
      <c r="AO21" s="86">
        <f t="shared" si="0"/>
        <v>0</v>
      </c>
      <c r="AP21" s="86">
        <f t="shared" si="0"/>
        <v>0</v>
      </c>
      <c r="AQ21" s="86">
        <f t="shared" si="1"/>
        <v>149750</v>
      </c>
      <c r="AR21" s="87">
        <f>((AQ21/AY21)*AX21)/1000</f>
        <v>1.4975000000000001</v>
      </c>
      <c r="AS21" s="88">
        <f>(AQ21*AZ21)/1000</f>
        <v>5.0914999999999999</v>
      </c>
      <c r="AT21" s="107" t="s">
        <v>29</v>
      </c>
      <c r="AU21" s="100"/>
      <c r="AV21" s="101"/>
      <c r="AW21" s="102"/>
      <c r="AX21" s="108">
        <v>50</v>
      </c>
      <c r="AY21" s="108">
        <v>5000</v>
      </c>
      <c r="AZ21" s="109">
        <v>3.4000000000000002E-2</v>
      </c>
      <c r="BA21" s="91"/>
    </row>
    <row r="22" spans="1:53" s="92" customFormat="1" x14ac:dyDescent="0.25">
      <c r="A22" s="79" t="s">
        <v>30</v>
      </c>
      <c r="B22" s="80">
        <v>51.000001756000003</v>
      </c>
      <c r="C22" s="81" t="s">
        <v>113</v>
      </c>
      <c r="D22" s="82" t="s">
        <v>28</v>
      </c>
      <c r="E22" s="115" t="s">
        <v>115</v>
      </c>
      <c r="F22" s="116">
        <v>91</v>
      </c>
      <c r="G22" s="116">
        <v>10</v>
      </c>
      <c r="H22" s="84"/>
      <c r="I22" s="84"/>
      <c r="J22" s="84"/>
      <c r="K22" s="84"/>
      <c r="L22" s="84"/>
      <c r="M22" s="84"/>
      <c r="N22" s="84"/>
      <c r="O22" s="84"/>
      <c r="P22" s="112">
        <v>70750</v>
      </c>
      <c r="Q22" s="95"/>
      <c r="R22" s="95"/>
      <c r="S22" s="106">
        <v>70750</v>
      </c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6">
        <f t="shared" si="0"/>
        <v>70750</v>
      </c>
      <c r="AO22" s="86">
        <f t="shared" si="0"/>
        <v>0</v>
      </c>
      <c r="AP22" s="86">
        <f t="shared" si="0"/>
        <v>0</v>
      </c>
      <c r="AQ22" s="86">
        <f t="shared" si="1"/>
        <v>70750</v>
      </c>
      <c r="AR22" s="87">
        <f>((AQ22/AY22)*AX22)/1000</f>
        <v>0.70750000000000002</v>
      </c>
      <c r="AS22" s="88">
        <f>(AQ22*AZ22)/1000</f>
        <v>2.4055</v>
      </c>
      <c r="AT22" s="107" t="s">
        <v>29</v>
      </c>
      <c r="AU22" s="100"/>
      <c r="AV22" s="101"/>
      <c r="AW22" s="102"/>
      <c r="AX22" s="108">
        <v>50</v>
      </c>
      <c r="AY22" s="108">
        <v>5000</v>
      </c>
      <c r="AZ22" s="109">
        <v>3.4000000000000002E-2</v>
      </c>
      <c r="BA22" s="91"/>
    </row>
    <row r="23" spans="1:53" s="92" customFormat="1" x14ac:dyDescent="0.25">
      <c r="A23" s="117"/>
      <c r="B23" s="93"/>
      <c r="C23" s="94" t="s">
        <v>33</v>
      </c>
      <c r="D23" s="93"/>
      <c r="E23" s="93"/>
      <c r="F23" s="93"/>
      <c r="G23" s="93"/>
      <c r="H23" s="84"/>
      <c r="I23" s="84"/>
      <c r="J23" s="84"/>
      <c r="K23" s="84"/>
      <c r="L23" s="84"/>
      <c r="M23" s="84"/>
      <c r="N23" s="84"/>
      <c r="O23" s="84"/>
      <c r="P23" s="95">
        <f>SUM(P21:P22)</f>
        <v>220500</v>
      </c>
      <c r="Q23" s="95"/>
      <c r="R23" s="95"/>
      <c r="S23" s="95">
        <f>P23+Q23+R23</f>
        <v>220500</v>
      </c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97">
        <f t="shared" si="0"/>
        <v>220500</v>
      </c>
      <c r="AO23" s="97">
        <f t="shared" si="0"/>
        <v>0</v>
      </c>
      <c r="AP23" s="97">
        <f t="shared" si="0"/>
        <v>0</v>
      </c>
      <c r="AQ23" s="97">
        <f t="shared" si="1"/>
        <v>220500</v>
      </c>
      <c r="AR23" s="98">
        <f>SUM(AR21:AR22)</f>
        <v>2.2050000000000001</v>
      </c>
      <c r="AS23" s="99">
        <f>SUM(AS21:AS22)</f>
        <v>7.4969999999999999</v>
      </c>
      <c r="AT23" s="100"/>
      <c r="AU23" s="100"/>
      <c r="AV23" s="101"/>
      <c r="AW23" s="102"/>
      <c r="AX23" s="103"/>
      <c r="AY23" s="101"/>
      <c r="AZ23" s="104"/>
      <c r="BA23" s="91"/>
    </row>
    <row r="24" spans="1:53" s="92" customFormat="1" x14ac:dyDescent="0.25">
      <c r="A24" s="79" t="s">
        <v>27</v>
      </c>
      <c r="B24" s="118">
        <v>51.000001761</v>
      </c>
      <c r="C24" s="119" t="s">
        <v>116</v>
      </c>
      <c r="D24" s="82" t="s">
        <v>28</v>
      </c>
      <c r="E24" s="105" t="s">
        <v>32</v>
      </c>
      <c r="F24" s="105" t="s">
        <v>32</v>
      </c>
      <c r="G24" s="105" t="s">
        <v>32</v>
      </c>
      <c r="H24" s="84"/>
      <c r="I24" s="84"/>
      <c r="J24" s="84"/>
      <c r="K24" s="84"/>
      <c r="L24" s="84"/>
      <c r="M24" s="84"/>
      <c r="N24" s="84"/>
      <c r="O24" s="84"/>
      <c r="P24" s="120">
        <v>12264</v>
      </c>
      <c r="Q24" s="95"/>
      <c r="R24" s="95"/>
      <c r="S24" s="120">
        <v>12264</v>
      </c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6">
        <f t="shared" si="0"/>
        <v>12264</v>
      </c>
      <c r="AO24" s="86">
        <f t="shared" si="0"/>
        <v>0</v>
      </c>
      <c r="AP24" s="86">
        <f t="shared" si="0"/>
        <v>0</v>
      </c>
      <c r="AQ24" s="86">
        <f t="shared" si="1"/>
        <v>12264</v>
      </c>
      <c r="AR24" s="87">
        <f>((AQ24/AY24)*AX24)/1000</f>
        <v>0.12263999999999999</v>
      </c>
      <c r="AS24" s="88">
        <f>(AQ24*AZ24)/1000</f>
        <v>7.9715999999999995E-2</v>
      </c>
      <c r="AT24" s="100"/>
      <c r="AU24" s="100"/>
      <c r="AV24" s="101"/>
      <c r="AW24" s="102"/>
      <c r="AX24" s="121">
        <v>20</v>
      </c>
      <c r="AY24" s="108">
        <v>2000</v>
      </c>
      <c r="AZ24" s="109">
        <v>6.4999999999999997E-3</v>
      </c>
      <c r="BA24" s="91"/>
    </row>
    <row r="25" spans="1:53" s="92" customFormat="1" x14ac:dyDescent="0.25">
      <c r="A25" s="117"/>
      <c r="B25" s="93"/>
      <c r="C25" s="94" t="s">
        <v>33</v>
      </c>
      <c r="D25" s="93"/>
      <c r="E25" s="93"/>
      <c r="F25" s="93"/>
      <c r="G25" s="93"/>
      <c r="H25" s="84"/>
      <c r="I25" s="84"/>
      <c r="J25" s="84"/>
      <c r="K25" s="84"/>
      <c r="L25" s="84"/>
      <c r="M25" s="84"/>
      <c r="N25" s="84"/>
      <c r="O25" s="84"/>
      <c r="P25" s="122">
        <f>SUM(P24)</f>
        <v>12264</v>
      </c>
      <c r="Q25" s="95"/>
      <c r="R25" s="95"/>
      <c r="S25" s="95">
        <f>P25+Q25+R25</f>
        <v>12264</v>
      </c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97">
        <f t="shared" si="0"/>
        <v>12264</v>
      </c>
      <c r="AO25" s="97">
        <f t="shared" si="0"/>
        <v>0</v>
      </c>
      <c r="AP25" s="97">
        <f t="shared" si="0"/>
        <v>0</v>
      </c>
      <c r="AQ25" s="97">
        <f t="shared" si="1"/>
        <v>12264</v>
      </c>
      <c r="AR25" s="98">
        <f>SUM(AR24:AR24)</f>
        <v>0.12263999999999999</v>
      </c>
      <c r="AS25" s="99">
        <f>SUM(AS24:AS24)</f>
        <v>7.9715999999999995E-2</v>
      </c>
      <c r="AT25" s="100"/>
      <c r="AU25" s="100"/>
      <c r="AV25" s="101"/>
      <c r="AW25" s="102"/>
      <c r="AX25" s="103"/>
      <c r="AY25" s="101"/>
      <c r="AZ25" s="104"/>
      <c r="BA25" s="91"/>
    </row>
    <row r="26" spans="1:53" s="92" customFormat="1" x14ac:dyDescent="0.25">
      <c r="A26" s="79" t="s">
        <v>27</v>
      </c>
      <c r="B26" s="116" t="s">
        <v>117</v>
      </c>
      <c r="C26" s="123" t="s">
        <v>118</v>
      </c>
      <c r="D26" s="124" t="s">
        <v>28</v>
      </c>
      <c r="E26" s="124" t="s">
        <v>119</v>
      </c>
      <c r="F26" s="124">
        <v>79</v>
      </c>
      <c r="G26" s="124">
        <v>10</v>
      </c>
      <c r="H26" s="84"/>
      <c r="I26" s="84"/>
      <c r="J26" s="84"/>
      <c r="K26" s="84"/>
      <c r="L26" s="84"/>
      <c r="M26" s="84"/>
      <c r="N26" s="84"/>
      <c r="O26" s="84"/>
      <c r="P26" s="122"/>
      <c r="Q26" s="95"/>
      <c r="R26" s="95"/>
      <c r="S26" s="95"/>
      <c r="T26" s="125">
        <v>5600</v>
      </c>
      <c r="U26" s="126"/>
      <c r="V26" s="127"/>
      <c r="W26" s="125">
        <v>5600</v>
      </c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6">
        <f t="shared" si="0"/>
        <v>5600</v>
      </c>
      <c r="AO26" s="86">
        <f t="shared" si="0"/>
        <v>0</v>
      </c>
      <c r="AP26" s="86">
        <f t="shared" si="0"/>
        <v>0</v>
      </c>
      <c r="AQ26" s="86">
        <f t="shared" si="1"/>
        <v>5600</v>
      </c>
      <c r="AR26" s="87">
        <f t="shared" ref="AR26:AR31" si="4">((AQ26/AY26)*AX26)/1000</f>
        <v>0.12</v>
      </c>
      <c r="AS26" s="88">
        <f t="shared" ref="AS26:AS31" si="5">(AQ26*AZ26)/1000</f>
        <v>0.11995200000000002</v>
      </c>
      <c r="AT26" s="128" t="s">
        <v>34</v>
      </c>
      <c r="AU26" s="100"/>
      <c r="AV26" s="101"/>
      <c r="AW26" s="102"/>
      <c r="AX26" s="129">
        <v>30</v>
      </c>
      <c r="AY26" s="129">
        <v>1400</v>
      </c>
      <c r="AZ26" s="130">
        <v>2.1420000000000002E-2</v>
      </c>
      <c r="BA26" s="91"/>
    </row>
    <row r="27" spans="1:53" s="92" customFormat="1" x14ac:dyDescent="0.25">
      <c r="A27" s="79" t="s">
        <v>30</v>
      </c>
      <c r="B27" s="116" t="s">
        <v>117</v>
      </c>
      <c r="C27" s="123" t="s">
        <v>118</v>
      </c>
      <c r="D27" s="124" t="s">
        <v>28</v>
      </c>
      <c r="E27" s="124">
        <v>9</v>
      </c>
      <c r="F27" s="124">
        <v>71</v>
      </c>
      <c r="G27" s="124">
        <v>10</v>
      </c>
      <c r="H27" s="84"/>
      <c r="I27" s="84"/>
      <c r="J27" s="84"/>
      <c r="K27" s="84"/>
      <c r="L27" s="84"/>
      <c r="M27" s="84"/>
      <c r="N27" s="84"/>
      <c r="O27" s="84"/>
      <c r="P27" s="122"/>
      <c r="Q27" s="95"/>
      <c r="R27" s="95"/>
      <c r="S27" s="95"/>
      <c r="T27" s="84">
        <v>1320</v>
      </c>
      <c r="U27" s="84"/>
      <c r="V27" s="84"/>
      <c r="W27" s="84">
        <v>1320</v>
      </c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6">
        <f t="shared" ref="AN27:AP86" si="6">H27+L27+P27+T27+X27+AB27+AF27+AJ27</f>
        <v>1320</v>
      </c>
      <c r="AO27" s="86">
        <f t="shared" si="6"/>
        <v>0</v>
      </c>
      <c r="AP27" s="86">
        <f t="shared" si="6"/>
        <v>0</v>
      </c>
      <c r="AQ27" s="86">
        <f t="shared" si="1"/>
        <v>1320</v>
      </c>
      <c r="AR27" s="87">
        <f t="shared" si="4"/>
        <v>2.9000000000000001E-2</v>
      </c>
      <c r="AS27" s="88">
        <f t="shared" si="5"/>
        <v>2.7984000000000002E-2</v>
      </c>
      <c r="AT27" s="128" t="s">
        <v>34</v>
      </c>
      <c r="AU27" s="100"/>
      <c r="AV27" s="101"/>
      <c r="AW27" s="102"/>
      <c r="AX27" s="103">
        <v>29</v>
      </c>
      <c r="AY27" s="101">
        <v>1320</v>
      </c>
      <c r="AZ27" s="104">
        <v>2.12E-2</v>
      </c>
      <c r="BA27" s="91"/>
    </row>
    <row r="28" spans="1:53" s="92" customFormat="1" x14ac:dyDescent="0.25">
      <c r="A28" s="79" t="s">
        <v>74</v>
      </c>
      <c r="B28" s="116" t="s">
        <v>117</v>
      </c>
      <c r="C28" s="123" t="s">
        <v>118</v>
      </c>
      <c r="D28" s="124" t="s">
        <v>28</v>
      </c>
      <c r="E28" s="124">
        <v>17</v>
      </c>
      <c r="F28" s="124">
        <v>70</v>
      </c>
      <c r="G28" s="124">
        <v>10</v>
      </c>
      <c r="H28" s="84"/>
      <c r="I28" s="84"/>
      <c r="J28" s="84"/>
      <c r="K28" s="84"/>
      <c r="L28" s="84"/>
      <c r="M28" s="84"/>
      <c r="N28" s="84"/>
      <c r="O28" s="84"/>
      <c r="P28" s="122"/>
      <c r="Q28" s="95"/>
      <c r="R28" s="95"/>
      <c r="S28" s="95"/>
      <c r="T28" s="84">
        <v>14520</v>
      </c>
      <c r="U28" s="84"/>
      <c r="V28" s="84"/>
      <c r="W28" s="84">
        <v>14520</v>
      </c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6">
        <f t="shared" si="6"/>
        <v>14520</v>
      </c>
      <c r="AO28" s="86">
        <f t="shared" si="6"/>
        <v>0</v>
      </c>
      <c r="AP28" s="86">
        <f t="shared" si="6"/>
        <v>0</v>
      </c>
      <c r="AQ28" s="86">
        <f t="shared" si="1"/>
        <v>14520</v>
      </c>
      <c r="AR28" s="87">
        <f t="shared" si="4"/>
        <v>0.31900000000000001</v>
      </c>
      <c r="AS28" s="88">
        <f t="shared" si="5"/>
        <v>0.30782399999999999</v>
      </c>
      <c r="AT28" s="128" t="s">
        <v>34</v>
      </c>
      <c r="AU28" s="100"/>
      <c r="AV28" s="101"/>
      <c r="AW28" s="102"/>
      <c r="AX28" s="103">
        <v>29</v>
      </c>
      <c r="AY28" s="101">
        <v>1320</v>
      </c>
      <c r="AZ28" s="104">
        <v>2.12E-2</v>
      </c>
      <c r="BA28" s="91"/>
    </row>
    <row r="29" spans="1:53" s="92" customFormat="1" x14ac:dyDescent="0.25">
      <c r="A29" s="79" t="s">
        <v>73</v>
      </c>
      <c r="B29" s="116" t="s">
        <v>117</v>
      </c>
      <c r="C29" s="123" t="s">
        <v>118</v>
      </c>
      <c r="D29" s="124" t="s">
        <v>28</v>
      </c>
      <c r="E29" s="124">
        <v>15</v>
      </c>
      <c r="F29" s="124">
        <v>70</v>
      </c>
      <c r="G29" s="124">
        <v>10</v>
      </c>
      <c r="H29" s="84"/>
      <c r="I29" s="84"/>
      <c r="J29" s="84"/>
      <c r="K29" s="84"/>
      <c r="L29" s="84"/>
      <c r="M29" s="84"/>
      <c r="N29" s="84"/>
      <c r="O29" s="84"/>
      <c r="P29" s="122"/>
      <c r="Q29" s="95"/>
      <c r="R29" s="95"/>
      <c r="S29" s="95"/>
      <c r="T29" s="84">
        <v>39600</v>
      </c>
      <c r="U29" s="84"/>
      <c r="V29" s="84"/>
      <c r="W29" s="84">
        <v>39600</v>
      </c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6">
        <f t="shared" si="6"/>
        <v>39600</v>
      </c>
      <c r="AO29" s="86">
        <f t="shared" si="6"/>
        <v>0</v>
      </c>
      <c r="AP29" s="86">
        <f t="shared" si="6"/>
        <v>0</v>
      </c>
      <c r="AQ29" s="86">
        <f t="shared" si="1"/>
        <v>39600</v>
      </c>
      <c r="AR29" s="87">
        <f t="shared" si="4"/>
        <v>0.87</v>
      </c>
      <c r="AS29" s="88">
        <f t="shared" si="5"/>
        <v>0.83951999999999993</v>
      </c>
      <c r="AT29" s="128" t="s">
        <v>34</v>
      </c>
      <c r="AU29" s="100"/>
      <c r="AV29" s="101"/>
      <c r="AW29" s="102"/>
      <c r="AX29" s="103">
        <v>29</v>
      </c>
      <c r="AY29" s="101">
        <v>1320</v>
      </c>
      <c r="AZ29" s="104">
        <v>2.12E-2</v>
      </c>
      <c r="BA29" s="91"/>
    </row>
    <row r="30" spans="1:53" s="92" customFormat="1" x14ac:dyDescent="0.25">
      <c r="A30" s="79" t="s">
        <v>84</v>
      </c>
      <c r="B30" s="116" t="s">
        <v>117</v>
      </c>
      <c r="C30" s="123" t="s">
        <v>118</v>
      </c>
      <c r="D30" s="124" t="s">
        <v>28</v>
      </c>
      <c r="E30" s="124">
        <v>13</v>
      </c>
      <c r="F30" s="124">
        <v>70</v>
      </c>
      <c r="G30" s="124">
        <v>10</v>
      </c>
      <c r="H30" s="84"/>
      <c r="I30" s="84"/>
      <c r="J30" s="84"/>
      <c r="K30" s="84"/>
      <c r="L30" s="84"/>
      <c r="M30" s="84"/>
      <c r="N30" s="84"/>
      <c r="O30" s="84"/>
      <c r="P30" s="122"/>
      <c r="Q30" s="95"/>
      <c r="R30" s="95"/>
      <c r="S30" s="95"/>
      <c r="T30" s="125">
        <v>14520</v>
      </c>
      <c r="U30" s="126"/>
      <c r="V30" s="127"/>
      <c r="W30" s="125">
        <v>14520</v>
      </c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6">
        <f t="shared" si="6"/>
        <v>14520</v>
      </c>
      <c r="AO30" s="86">
        <f t="shared" si="6"/>
        <v>0</v>
      </c>
      <c r="AP30" s="86">
        <f t="shared" si="6"/>
        <v>0</v>
      </c>
      <c r="AQ30" s="86">
        <f t="shared" si="1"/>
        <v>14520</v>
      </c>
      <c r="AR30" s="87">
        <f t="shared" si="4"/>
        <v>0.31900000000000001</v>
      </c>
      <c r="AS30" s="88">
        <f t="shared" si="5"/>
        <v>0.30782399999999999</v>
      </c>
      <c r="AT30" s="128" t="s">
        <v>34</v>
      </c>
      <c r="AU30" s="100"/>
      <c r="AV30" s="101"/>
      <c r="AW30" s="102"/>
      <c r="AX30" s="103">
        <v>29</v>
      </c>
      <c r="AY30" s="101">
        <v>1320</v>
      </c>
      <c r="AZ30" s="104">
        <v>2.12E-2</v>
      </c>
      <c r="BA30" s="91"/>
    </row>
    <row r="31" spans="1:53" s="92" customFormat="1" x14ac:dyDescent="0.25">
      <c r="A31" s="79" t="s">
        <v>90</v>
      </c>
      <c r="B31" s="116" t="s">
        <v>117</v>
      </c>
      <c r="C31" s="123" t="s">
        <v>118</v>
      </c>
      <c r="D31" s="124" t="s">
        <v>28</v>
      </c>
      <c r="E31" s="124">
        <v>16</v>
      </c>
      <c r="F31" s="124">
        <v>65</v>
      </c>
      <c r="G31" s="124">
        <v>10</v>
      </c>
      <c r="H31" s="84"/>
      <c r="I31" s="84"/>
      <c r="J31" s="84"/>
      <c r="K31" s="84"/>
      <c r="L31" s="84"/>
      <c r="M31" s="84"/>
      <c r="N31" s="84"/>
      <c r="O31" s="84"/>
      <c r="P31" s="122"/>
      <c r="Q31" s="95"/>
      <c r="R31" s="95"/>
      <c r="S31" s="95"/>
      <c r="T31" s="125">
        <v>1120</v>
      </c>
      <c r="U31" s="126"/>
      <c r="V31" s="127"/>
      <c r="W31" s="125">
        <v>1120</v>
      </c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6">
        <f t="shared" si="6"/>
        <v>1120</v>
      </c>
      <c r="AO31" s="86">
        <f t="shared" si="6"/>
        <v>0</v>
      </c>
      <c r="AP31" s="86">
        <f t="shared" si="6"/>
        <v>0</v>
      </c>
      <c r="AQ31" s="86">
        <f t="shared" si="1"/>
        <v>1120</v>
      </c>
      <c r="AR31" s="87">
        <f t="shared" si="4"/>
        <v>2.4606060606060607E-2</v>
      </c>
      <c r="AS31" s="88">
        <f t="shared" si="5"/>
        <v>2.3744000000000001E-2</v>
      </c>
      <c r="AT31" s="128" t="s">
        <v>34</v>
      </c>
      <c r="AU31" s="100"/>
      <c r="AV31" s="101"/>
      <c r="AW31" s="102">
        <v>460</v>
      </c>
      <c r="AX31" s="103">
        <v>29</v>
      </c>
      <c r="AY31" s="101">
        <v>1320</v>
      </c>
      <c r="AZ31" s="104">
        <v>2.12E-2</v>
      </c>
      <c r="BA31" s="91"/>
    </row>
    <row r="32" spans="1:53" s="138" customFormat="1" x14ac:dyDescent="0.25">
      <c r="A32" s="117"/>
      <c r="B32" s="93"/>
      <c r="C32" s="94" t="s">
        <v>33</v>
      </c>
      <c r="D32" s="93"/>
      <c r="E32" s="93"/>
      <c r="F32" s="93"/>
      <c r="G32" s="93"/>
      <c r="H32" s="131"/>
      <c r="I32" s="131"/>
      <c r="J32" s="131"/>
      <c r="K32" s="131"/>
      <c r="L32" s="131"/>
      <c r="M32" s="131"/>
      <c r="N32" s="131"/>
      <c r="O32" s="131"/>
      <c r="P32" s="122"/>
      <c r="Q32" s="95"/>
      <c r="R32" s="95"/>
      <c r="S32" s="95"/>
      <c r="T32" s="131">
        <f>SUM(T26:T31)</f>
        <v>76680</v>
      </c>
      <c r="U32" s="131"/>
      <c r="V32" s="131"/>
      <c r="W32" s="131">
        <f>SUM(W26:W31)</f>
        <v>76680</v>
      </c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97">
        <f t="shared" si="6"/>
        <v>76680</v>
      </c>
      <c r="AO32" s="97">
        <f t="shared" si="6"/>
        <v>0</v>
      </c>
      <c r="AP32" s="97">
        <f t="shared" si="6"/>
        <v>0</v>
      </c>
      <c r="AQ32" s="97">
        <f t="shared" si="1"/>
        <v>76680</v>
      </c>
      <c r="AR32" s="98">
        <f>SUM(AR26:AR31)</f>
        <v>1.6816060606060605</v>
      </c>
      <c r="AS32" s="99">
        <f>SUM(AS26:AS31)</f>
        <v>1.6268480000000001</v>
      </c>
      <c r="AT32" s="132"/>
      <c r="AU32" s="132"/>
      <c r="AV32" s="133"/>
      <c r="AW32" s="134">
        <f>SUM(AW26:AW31)</f>
        <v>460</v>
      </c>
      <c r="AX32" s="135"/>
      <c r="AY32" s="133"/>
      <c r="AZ32" s="136"/>
      <c r="BA32" s="137"/>
    </row>
    <row r="33" spans="1:53" s="92" customFormat="1" x14ac:dyDescent="0.25">
      <c r="A33" s="139">
        <v>1</v>
      </c>
      <c r="B33" s="140" t="s">
        <v>120</v>
      </c>
      <c r="C33" s="141" t="s">
        <v>121</v>
      </c>
      <c r="D33" s="142" t="s">
        <v>28</v>
      </c>
      <c r="E33" s="143" t="s">
        <v>32</v>
      </c>
      <c r="F33" s="143" t="s">
        <v>122</v>
      </c>
      <c r="G33" s="143" t="s">
        <v>35</v>
      </c>
      <c r="H33" s="144"/>
      <c r="I33" s="145">
        <v>203</v>
      </c>
      <c r="J33" s="146"/>
      <c r="K33" s="147">
        <f>H33+I33+J33</f>
        <v>203</v>
      </c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6">
        <f t="shared" si="6"/>
        <v>0</v>
      </c>
      <c r="AO33" s="86">
        <f t="shared" si="6"/>
        <v>203</v>
      </c>
      <c r="AP33" s="86">
        <f t="shared" si="6"/>
        <v>0</v>
      </c>
      <c r="AQ33" s="86">
        <f t="shared" si="1"/>
        <v>203</v>
      </c>
      <c r="AR33" s="87">
        <f>((AQ33/AY33)*AX33)/1000</f>
        <v>5.9977272727272726E-3</v>
      </c>
      <c r="AS33" s="88">
        <f>(AQ33*AZ33)/1000</f>
        <v>4.4659999999999995E-3</v>
      </c>
      <c r="AT33" s="129" t="s">
        <v>31</v>
      </c>
      <c r="AU33" s="129"/>
      <c r="AV33" s="148"/>
      <c r="AW33" s="148"/>
      <c r="AX33" s="129">
        <v>26</v>
      </c>
      <c r="AY33" s="129">
        <v>880</v>
      </c>
      <c r="AZ33" s="149">
        <v>2.1999999999999999E-2</v>
      </c>
      <c r="BA33" s="91"/>
    </row>
    <row r="34" spans="1:53" s="92" customFormat="1" x14ac:dyDescent="0.25">
      <c r="A34" s="139">
        <v>2</v>
      </c>
      <c r="B34" s="140" t="s">
        <v>120</v>
      </c>
      <c r="C34" s="141" t="s">
        <v>121</v>
      </c>
      <c r="D34" s="142" t="s">
        <v>28</v>
      </c>
      <c r="E34" s="143" t="s">
        <v>32</v>
      </c>
      <c r="F34" s="143" t="s">
        <v>123</v>
      </c>
      <c r="G34" s="143" t="s">
        <v>35</v>
      </c>
      <c r="H34" s="144"/>
      <c r="I34" s="145">
        <v>305</v>
      </c>
      <c r="J34" s="146"/>
      <c r="K34" s="147">
        <f>H34+I34+J34</f>
        <v>305</v>
      </c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6">
        <f t="shared" si="6"/>
        <v>0</v>
      </c>
      <c r="AO34" s="86">
        <f t="shared" si="6"/>
        <v>305</v>
      </c>
      <c r="AP34" s="86">
        <f t="shared" si="6"/>
        <v>0</v>
      </c>
      <c r="AQ34" s="86">
        <f t="shared" si="1"/>
        <v>305</v>
      </c>
      <c r="AR34" s="87">
        <f>((AQ34/AY34)*AX34)/1000</f>
        <v>9.0113636363636368E-3</v>
      </c>
      <c r="AS34" s="88">
        <f>(AQ34*AZ34)/1000</f>
        <v>6.7099999999999998E-3</v>
      </c>
      <c r="AT34" s="129" t="s">
        <v>31</v>
      </c>
      <c r="AU34" s="129"/>
      <c r="AV34" s="148"/>
      <c r="AW34" s="148"/>
      <c r="AX34" s="129">
        <v>26</v>
      </c>
      <c r="AY34" s="129">
        <v>880</v>
      </c>
      <c r="AZ34" s="149">
        <v>2.1999999999999999E-2</v>
      </c>
      <c r="BA34" s="91"/>
    </row>
    <row r="35" spans="1:53" s="92" customFormat="1" x14ac:dyDescent="0.25">
      <c r="A35" s="139">
        <v>3</v>
      </c>
      <c r="B35" s="140" t="s">
        <v>120</v>
      </c>
      <c r="C35" s="141" t="s">
        <v>121</v>
      </c>
      <c r="D35" s="142" t="s">
        <v>28</v>
      </c>
      <c r="E35" s="143" t="s">
        <v>32</v>
      </c>
      <c r="F35" s="143" t="s">
        <v>124</v>
      </c>
      <c r="G35" s="143" t="s">
        <v>35</v>
      </c>
      <c r="H35" s="144"/>
      <c r="I35" s="145">
        <v>243</v>
      </c>
      <c r="J35" s="146"/>
      <c r="K35" s="147">
        <f>H35+I35+J35</f>
        <v>243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6">
        <f t="shared" si="6"/>
        <v>0</v>
      </c>
      <c r="AO35" s="86">
        <f t="shared" si="6"/>
        <v>243</v>
      </c>
      <c r="AP35" s="86">
        <f t="shared" si="6"/>
        <v>0</v>
      </c>
      <c r="AQ35" s="86">
        <f t="shared" si="1"/>
        <v>243</v>
      </c>
      <c r="AR35" s="87">
        <f>((AQ35/AY35)*AX35)/1000</f>
        <v>7.1795454545454549E-3</v>
      </c>
      <c r="AS35" s="88">
        <f>(AQ35*AZ35)/1000</f>
        <v>5.3460000000000001E-3</v>
      </c>
      <c r="AT35" s="129" t="s">
        <v>31</v>
      </c>
      <c r="AU35" s="129"/>
      <c r="AV35" s="148"/>
      <c r="AW35" s="148"/>
      <c r="AX35" s="129">
        <v>26</v>
      </c>
      <c r="AY35" s="129">
        <v>880</v>
      </c>
      <c r="AZ35" s="149">
        <v>2.1999999999999999E-2</v>
      </c>
      <c r="BA35" s="91"/>
    </row>
    <row r="36" spans="1:53" s="92" customFormat="1" x14ac:dyDescent="0.25">
      <c r="A36" s="139">
        <v>4</v>
      </c>
      <c r="B36" s="140" t="s">
        <v>120</v>
      </c>
      <c r="C36" s="141" t="s">
        <v>121</v>
      </c>
      <c r="D36" s="142" t="s">
        <v>28</v>
      </c>
      <c r="E36" s="143" t="s">
        <v>32</v>
      </c>
      <c r="F36" s="143" t="s">
        <v>37</v>
      </c>
      <c r="G36" s="143" t="s">
        <v>35</v>
      </c>
      <c r="H36" s="144"/>
      <c r="I36" s="145">
        <v>132</v>
      </c>
      <c r="J36" s="146"/>
      <c r="K36" s="147">
        <f>H36+I36+J36</f>
        <v>132</v>
      </c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6">
        <f t="shared" si="6"/>
        <v>0</v>
      </c>
      <c r="AO36" s="86">
        <f t="shared" si="6"/>
        <v>132</v>
      </c>
      <c r="AP36" s="86">
        <f t="shared" si="6"/>
        <v>0</v>
      </c>
      <c r="AQ36" s="86">
        <f t="shared" si="1"/>
        <v>132</v>
      </c>
      <c r="AR36" s="87">
        <f>((AQ36/AY36)*AX36)/1000</f>
        <v>3.8999999999999998E-3</v>
      </c>
      <c r="AS36" s="88">
        <f>(AQ36*AZ36)/1000</f>
        <v>2.9039999999999999E-3</v>
      </c>
      <c r="AT36" s="129" t="s">
        <v>31</v>
      </c>
      <c r="AU36" s="129"/>
      <c r="AV36" s="148"/>
      <c r="AW36" s="148"/>
      <c r="AX36" s="129">
        <v>26</v>
      </c>
      <c r="AY36" s="129">
        <v>880</v>
      </c>
      <c r="AZ36" s="149">
        <v>2.1999999999999999E-2</v>
      </c>
      <c r="BA36" s="91"/>
    </row>
    <row r="37" spans="1:53" s="92" customFormat="1" x14ac:dyDescent="0.25">
      <c r="A37" s="150"/>
      <c r="B37" s="151"/>
      <c r="C37" s="152" t="s">
        <v>125</v>
      </c>
      <c r="D37" s="153"/>
      <c r="E37" s="151"/>
      <c r="F37" s="151"/>
      <c r="G37" s="151"/>
      <c r="H37" s="154"/>
      <c r="I37" s="154">
        <f>SUM(I33:I36)</f>
        <v>883</v>
      </c>
      <c r="J37" s="155"/>
      <c r="K37" s="156">
        <f>SUM(K33:K36)</f>
        <v>883</v>
      </c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97">
        <f t="shared" si="6"/>
        <v>0</v>
      </c>
      <c r="AO37" s="97">
        <f t="shared" si="6"/>
        <v>883</v>
      </c>
      <c r="AP37" s="97">
        <f t="shared" si="6"/>
        <v>0</v>
      </c>
      <c r="AQ37" s="97">
        <f t="shared" si="1"/>
        <v>883</v>
      </c>
      <c r="AR37" s="98">
        <f>SUM(AR33:AR36)</f>
        <v>2.6088636363636366E-2</v>
      </c>
      <c r="AS37" s="99">
        <f>SUM(AS33:AS36)</f>
        <v>1.9425999999999999E-2</v>
      </c>
      <c r="AT37" s="132"/>
      <c r="AU37" s="100"/>
      <c r="AV37" s="101"/>
      <c r="AW37" s="102"/>
      <c r="AX37" s="103"/>
      <c r="AY37" s="101"/>
      <c r="AZ37" s="104"/>
      <c r="BA37" s="91"/>
    </row>
    <row r="38" spans="1:53" s="92" customFormat="1" x14ac:dyDescent="0.25">
      <c r="A38" s="139">
        <v>1</v>
      </c>
      <c r="B38" s="118">
        <v>51.000002567000003</v>
      </c>
      <c r="C38" s="119" t="s">
        <v>126</v>
      </c>
      <c r="D38" s="82" t="s">
        <v>28</v>
      </c>
      <c r="E38" s="158">
        <v>41</v>
      </c>
      <c r="F38" s="158">
        <v>85</v>
      </c>
      <c r="G38" s="158">
        <v>22</v>
      </c>
      <c r="H38" s="154"/>
      <c r="I38" s="154"/>
      <c r="J38" s="155"/>
      <c r="K38" s="156"/>
      <c r="L38" s="84"/>
      <c r="M38" s="84"/>
      <c r="N38" s="84"/>
      <c r="O38" s="84"/>
      <c r="P38" s="159">
        <v>50</v>
      </c>
      <c r="Q38" s="160"/>
      <c r="R38" s="160"/>
      <c r="S38" s="85">
        <f>SUM(P38:R38)</f>
        <v>50</v>
      </c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6">
        <f t="shared" si="6"/>
        <v>50</v>
      </c>
      <c r="AO38" s="86">
        <f t="shared" si="6"/>
        <v>0</v>
      </c>
      <c r="AP38" s="86">
        <f t="shared" si="6"/>
        <v>0</v>
      </c>
      <c r="AQ38" s="86">
        <f t="shared" si="1"/>
        <v>50</v>
      </c>
      <c r="AR38" s="87">
        <f>((AQ38/AY38)*AX38)/1000</f>
        <v>3.2500000000000001E-2</v>
      </c>
      <c r="AS38" s="88">
        <f>(AQ38*AZ38)/1000</f>
        <v>1.3275E-2</v>
      </c>
      <c r="AT38" s="132"/>
      <c r="AU38" s="100"/>
      <c r="AV38" s="101"/>
      <c r="AW38" s="102"/>
      <c r="AX38" s="121">
        <v>13</v>
      </c>
      <c r="AY38" s="108">
        <v>20</v>
      </c>
      <c r="AZ38" s="124">
        <v>0.26550000000000001</v>
      </c>
      <c r="BA38" s="91"/>
    </row>
    <row r="39" spans="1:53" s="92" customFormat="1" x14ac:dyDescent="0.25">
      <c r="A39" s="161"/>
      <c r="B39" s="162"/>
      <c r="C39" s="163" t="s">
        <v>33</v>
      </c>
      <c r="D39" s="164"/>
      <c r="E39" s="165"/>
      <c r="F39" s="165"/>
      <c r="G39" s="165"/>
      <c r="H39" s="154"/>
      <c r="I39" s="154"/>
      <c r="J39" s="155"/>
      <c r="K39" s="156"/>
      <c r="L39" s="84"/>
      <c r="M39" s="84"/>
      <c r="N39" s="84"/>
      <c r="O39" s="84"/>
      <c r="P39" s="166">
        <f>SUM(P38:P38)</f>
        <v>50</v>
      </c>
      <c r="Q39" s="166"/>
      <c r="R39" s="166"/>
      <c r="S39" s="166">
        <f>SUM(S38:S38)</f>
        <v>50</v>
      </c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97">
        <f t="shared" si="6"/>
        <v>50</v>
      </c>
      <c r="AO39" s="97">
        <f t="shared" si="6"/>
        <v>0</v>
      </c>
      <c r="AP39" s="97">
        <f t="shared" si="6"/>
        <v>0</v>
      </c>
      <c r="AQ39" s="97">
        <f t="shared" si="1"/>
        <v>50</v>
      </c>
      <c r="AR39" s="98">
        <f>SUM(AR38:AR38)</f>
        <v>3.2500000000000001E-2</v>
      </c>
      <c r="AS39" s="99">
        <f>SUM(AS38:AS38)</f>
        <v>1.3275E-2</v>
      </c>
      <c r="AT39" s="132"/>
      <c r="AU39" s="100"/>
      <c r="AV39" s="101"/>
      <c r="AW39" s="102"/>
      <c r="AX39" s="167"/>
      <c r="AY39" s="167"/>
      <c r="AZ39" s="167"/>
      <c r="BA39" s="91"/>
    </row>
    <row r="40" spans="1:53" s="92" customFormat="1" x14ac:dyDescent="0.25">
      <c r="A40" s="139">
        <v>1</v>
      </c>
      <c r="B40" s="118">
        <v>51.000001588000003</v>
      </c>
      <c r="C40" s="119" t="s">
        <v>127</v>
      </c>
      <c r="D40" s="82" t="s">
        <v>28</v>
      </c>
      <c r="E40" s="128">
        <v>3</v>
      </c>
      <c r="F40" s="128">
        <v>70</v>
      </c>
      <c r="G40" s="128">
        <v>19</v>
      </c>
      <c r="H40" s="154"/>
      <c r="I40" s="154"/>
      <c r="J40" s="155"/>
      <c r="K40" s="156"/>
      <c r="L40" s="84"/>
      <c r="M40" s="84"/>
      <c r="N40" s="84"/>
      <c r="O40" s="84"/>
      <c r="P40" s="159">
        <v>70</v>
      </c>
      <c r="Q40" s="160"/>
      <c r="R40" s="160"/>
      <c r="S40" s="85">
        <f>SUM(P40:R40)</f>
        <v>70</v>
      </c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6">
        <f t="shared" si="6"/>
        <v>70</v>
      </c>
      <c r="AO40" s="86">
        <f t="shared" si="6"/>
        <v>0</v>
      </c>
      <c r="AP40" s="86">
        <f t="shared" si="6"/>
        <v>0</v>
      </c>
      <c r="AQ40" s="86">
        <f t="shared" si="1"/>
        <v>70</v>
      </c>
      <c r="AR40" s="87">
        <f>((AQ40/AY40)*AX40)/1000</f>
        <v>5.2499999999999998E-2</v>
      </c>
      <c r="AS40" s="88">
        <f>(AQ40*AZ40)/1000</f>
        <v>2.6284999999999999E-2</v>
      </c>
      <c r="AT40" s="132"/>
      <c r="AU40" s="100"/>
      <c r="AV40" s="101"/>
      <c r="AW40" s="102"/>
      <c r="AX40" s="129">
        <v>15</v>
      </c>
      <c r="AY40" s="129">
        <v>20</v>
      </c>
      <c r="AZ40" s="149">
        <v>0.3755</v>
      </c>
      <c r="BA40" s="91"/>
    </row>
    <row r="41" spans="1:53" s="92" customFormat="1" x14ac:dyDescent="0.25">
      <c r="A41" s="161"/>
      <c r="B41" s="162"/>
      <c r="C41" s="163" t="s">
        <v>33</v>
      </c>
      <c r="D41" s="164"/>
      <c r="E41" s="165"/>
      <c r="F41" s="165"/>
      <c r="G41" s="165"/>
      <c r="H41" s="154"/>
      <c r="I41" s="154"/>
      <c r="J41" s="155"/>
      <c r="K41" s="156"/>
      <c r="L41" s="84"/>
      <c r="M41" s="84"/>
      <c r="N41" s="84"/>
      <c r="O41" s="84"/>
      <c r="P41" s="166">
        <f>SUM(P40:P40)</f>
        <v>70</v>
      </c>
      <c r="Q41" s="166"/>
      <c r="R41" s="166"/>
      <c r="S41" s="166">
        <f>SUM(S40:S40)</f>
        <v>70</v>
      </c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97">
        <f t="shared" si="6"/>
        <v>70</v>
      </c>
      <c r="AO41" s="97">
        <f t="shared" si="6"/>
        <v>0</v>
      </c>
      <c r="AP41" s="97">
        <f t="shared" si="6"/>
        <v>0</v>
      </c>
      <c r="AQ41" s="97">
        <f t="shared" si="1"/>
        <v>70</v>
      </c>
      <c r="AR41" s="98">
        <f>SUM(AR40:AR40)</f>
        <v>5.2499999999999998E-2</v>
      </c>
      <c r="AS41" s="99">
        <f>SUM(AS40:AS40)</f>
        <v>2.6284999999999999E-2</v>
      </c>
      <c r="AT41" s="132"/>
      <c r="AU41" s="100"/>
      <c r="AV41" s="101"/>
      <c r="AW41" s="102"/>
      <c r="AX41" s="167"/>
      <c r="AY41" s="167"/>
      <c r="AZ41" s="167"/>
      <c r="BA41" s="91"/>
    </row>
    <row r="42" spans="1:53" s="92" customFormat="1" x14ac:dyDescent="0.25">
      <c r="A42" s="168">
        <v>1</v>
      </c>
      <c r="B42" s="80">
        <v>51.000001275999999</v>
      </c>
      <c r="C42" s="81" t="s">
        <v>128</v>
      </c>
      <c r="D42" s="82" t="s">
        <v>28</v>
      </c>
      <c r="E42" s="82" t="s">
        <v>30</v>
      </c>
      <c r="F42" s="82" t="s">
        <v>129</v>
      </c>
      <c r="G42" s="82" t="s">
        <v>35</v>
      </c>
      <c r="H42" s="154"/>
      <c r="I42" s="154"/>
      <c r="J42" s="155"/>
      <c r="K42" s="156"/>
      <c r="L42" s="84"/>
      <c r="M42" s="84"/>
      <c r="N42" s="84"/>
      <c r="O42" s="84"/>
      <c r="P42" s="159">
        <v>23</v>
      </c>
      <c r="Q42" s="159"/>
      <c r="R42" s="159"/>
      <c r="S42" s="159">
        <v>23</v>
      </c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6">
        <f t="shared" si="6"/>
        <v>23</v>
      </c>
      <c r="AO42" s="86">
        <f t="shared" si="6"/>
        <v>0</v>
      </c>
      <c r="AP42" s="86">
        <f t="shared" si="6"/>
        <v>0</v>
      </c>
      <c r="AQ42" s="86">
        <f t="shared" si="1"/>
        <v>23</v>
      </c>
      <c r="AR42" s="87">
        <f>(AQ42*AZ42)/1000</f>
        <v>3.565E-3</v>
      </c>
      <c r="AS42" s="88">
        <f>(AQ42*AZ42)/1000</f>
        <v>3.565E-3</v>
      </c>
      <c r="AT42" s="132"/>
      <c r="AU42" s="100"/>
      <c r="AV42" s="101"/>
      <c r="AW42" s="102"/>
      <c r="AX42" s="169"/>
      <c r="AY42" s="154"/>
      <c r="AZ42" s="170">
        <v>0.155</v>
      </c>
      <c r="BA42" s="91"/>
    </row>
    <row r="43" spans="1:53" s="92" customFormat="1" x14ac:dyDescent="0.25">
      <c r="A43" s="168">
        <v>2</v>
      </c>
      <c r="B43" s="80">
        <v>51.000001275999999</v>
      </c>
      <c r="C43" s="81" t="s">
        <v>128</v>
      </c>
      <c r="D43" s="82" t="s">
        <v>28</v>
      </c>
      <c r="E43" s="82" t="s">
        <v>30</v>
      </c>
      <c r="F43" s="82" t="s">
        <v>130</v>
      </c>
      <c r="G43" s="82" t="s">
        <v>35</v>
      </c>
      <c r="H43" s="154"/>
      <c r="I43" s="154"/>
      <c r="J43" s="155"/>
      <c r="K43" s="156"/>
      <c r="L43" s="84"/>
      <c r="M43" s="84"/>
      <c r="N43" s="84"/>
      <c r="O43" s="84"/>
      <c r="P43" s="159">
        <v>118</v>
      </c>
      <c r="Q43" s="159"/>
      <c r="R43" s="159"/>
      <c r="S43" s="159">
        <v>118</v>
      </c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6">
        <f t="shared" si="6"/>
        <v>118</v>
      </c>
      <c r="AO43" s="86">
        <f t="shared" si="6"/>
        <v>0</v>
      </c>
      <c r="AP43" s="86">
        <f t="shared" si="6"/>
        <v>0</v>
      </c>
      <c r="AQ43" s="86">
        <f t="shared" si="1"/>
        <v>118</v>
      </c>
      <c r="AR43" s="87">
        <f>(AQ43*AZ43)/1000</f>
        <v>1.8290000000000001E-2</v>
      </c>
      <c r="AS43" s="88">
        <f>(AQ43*AZ43)/1000</f>
        <v>1.8290000000000001E-2</v>
      </c>
      <c r="AT43" s="132"/>
      <c r="AU43" s="100"/>
      <c r="AV43" s="101"/>
      <c r="AW43" s="102"/>
      <c r="AX43" s="169"/>
      <c r="AY43" s="154"/>
      <c r="AZ43" s="170">
        <v>0.155</v>
      </c>
      <c r="BA43" s="91"/>
    </row>
    <row r="44" spans="1:53" s="92" customFormat="1" x14ac:dyDescent="0.25">
      <c r="A44" s="168">
        <v>3</v>
      </c>
      <c r="B44" s="80">
        <v>51.000001275999999</v>
      </c>
      <c r="C44" s="81" t="s">
        <v>128</v>
      </c>
      <c r="D44" s="82" t="s">
        <v>28</v>
      </c>
      <c r="E44" s="82" t="s">
        <v>30</v>
      </c>
      <c r="F44" s="82" t="s">
        <v>131</v>
      </c>
      <c r="G44" s="82" t="s">
        <v>32</v>
      </c>
      <c r="H44" s="154"/>
      <c r="I44" s="154"/>
      <c r="J44" s="155"/>
      <c r="K44" s="156"/>
      <c r="L44" s="84"/>
      <c r="M44" s="84"/>
      <c r="N44" s="84"/>
      <c r="O44" s="84"/>
      <c r="P44" s="159">
        <v>1</v>
      </c>
      <c r="Q44" s="159"/>
      <c r="R44" s="159"/>
      <c r="S44" s="159">
        <v>1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6">
        <f t="shared" si="6"/>
        <v>1</v>
      </c>
      <c r="AO44" s="86">
        <f t="shared" si="6"/>
        <v>0</v>
      </c>
      <c r="AP44" s="86">
        <f t="shared" si="6"/>
        <v>0</v>
      </c>
      <c r="AQ44" s="86">
        <f t="shared" si="1"/>
        <v>1</v>
      </c>
      <c r="AR44" s="87">
        <f>(AQ44*AZ44)/1000</f>
        <v>1.55E-4</v>
      </c>
      <c r="AS44" s="88">
        <f>(AQ44*AZ44)/1000</f>
        <v>1.55E-4</v>
      </c>
      <c r="AT44" s="132"/>
      <c r="AU44" s="100"/>
      <c r="AV44" s="101"/>
      <c r="AW44" s="102"/>
      <c r="AX44" s="169"/>
      <c r="AY44" s="154"/>
      <c r="AZ44" s="170">
        <v>0.155</v>
      </c>
      <c r="BA44" s="91"/>
    </row>
    <row r="45" spans="1:53" s="92" customFormat="1" x14ac:dyDescent="0.25">
      <c r="A45" s="165"/>
      <c r="B45" s="169"/>
      <c r="C45" s="94" t="s">
        <v>33</v>
      </c>
      <c r="D45" s="171"/>
      <c r="E45" s="171"/>
      <c r="F45" s="171"/>
      <c r="G45" s="171"/>
      <c r="H45" s="154"/>
      <c r="I45" s="154"/>
      <c r="J45" s="155"/>
      <c r="K45" s="156"/>
      <c r="L45" s="84"/>
      <c r="M45" s="84"/>
      <c r="N45" s="84"/>
      <c r="O45" s="84"/>
      <c r="P45" s="166">
        <f>SUM(P42:P44)</f>
        <v>142</v>
      </c>
      <c r="Q45" s="166"/>
      <c r="R45" s="166"/>
      <c r="S45" s="166">
        <f>SUM(S42:S44)</f>
        <v>142</v>
      </c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97">
        <f t="shared" si="6"/>
        <v>142</v>
      </c>
      <c r="AO45" s="97">
        <f t="shared" si="6"/>
        <v>0</v>
      </c>
      <c r="AP45" s="97">
        <f t="shared" si="6"/>
        <v>0</v>
      </c>
      <c r="AQ45" s="97">
        <f t="shared" si="1"/>
        <v>142</v>
      </c>
      <c r="AR45" s="98">
        <f>SUM(AR42:AR44)</f>
        <v>2.2009999999999998E-2</v>
      </c>
      <c r="AS45" s="99">
        <f>SUM(AS42:AS44)</f>
        <v>2.2009999999999998E-2</v>
      </c>
      <c r="AT45" s="132"/>
      <c r="AU45" s="100"/>
      <c r="AV45" s="101"/>
      <c r="AW45" s="102"/>
      <c r="AX45" s="169"/>
      <c r="AY45" s="154"/>
      <c r="AZ45" s="172"/>
      <c r="BA45" s="91"/>
    </row>
    <row r="46" spans="1:53" s="92" customFormat="1" x14ac:dyDescent="0.25">
      <c r="A46" s="139">
        <v>1</v>
      </c>
      <c r="B46" s="118">
        <v>51.000001284</v>
      </c>
      <c r="C46" s="119" t="s">
        <v>132</v>
      </c>
      <c r="D46" s="82" t="s">
        <v>28</v>
      </c>
      <c r="E46" s="128">
        <v>6</v>
      </c>
      <c r="F46" s="128">
        <v>72</v>
      </c>
      <c r="G46" s="128">
        <v>10</v>
      </c>
      <c r="H46" s="154"/>
      <c r="I46" s="154"/>
      <c r="J46" s="155"/>
      <c r="K46" s="156"/>
      <c r="L46" s="84"/>
      <c r="M46" s="84"/>
      <c r="N46" s="84"/>
      <c r="O46" s="84"/>
      <c r="P46" s="159">
        <v>27</v>
      </c>
      <c r="Q46" s="160"/>
      <c r="R46" s="160"/>
      <c r="S46" s="85">
        <f>SUM(P46:R46)</f>
        <v>27</v>
      </c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6">
        <f t="shared" si="6"/>
        <v>27</v>
      </c>
      <c r="AO46" s="86">
        <f t="shared" si="6"/>
        <v>0</v>
      </c>
      <c r="AP46" s="86">
        <f t="shared" si="6"/>
        <v>0</v>
      </c>
      <c r="AQ46" s="86">
        <f t="shared" si="1"/>
        <v>27</v>
      </c>
      <c r="AR46" s="87">
        <f>(AQ46*AZ46)/1000</f>
        <v>4.1849999999999995E-3</v>
      </c>
      <c r="AS46" s="88">
        <f>(AQ46*AZ46)/1000</f>
        <v>4.1849999999999995E-3</v>
      </c>
      <c r="AT46" s="132"/>
      <c r="AU46" s="100"/>
      <c r="AV46" s="101"/>
      <c r="AW46" s="102"/>
      <c r="AX46" s="173"/>
      <c r="AY46" s="168"/>
      <c r="AZ46" s="174">
        <v>0.155</v>
      </c>
      <c r="BA46" s="91"/>
    </row>
    <row r="47" spans="1:53" s="92" customFormat="1" x14ac:dyDescent="0.25">
      <c r="A47" s="165"/>
      <c r="B47" s="169"/>
      <c r="C47" s="94" t="s">
        <v>33</v>
      </c>
      <c r="D47" s="171"/>
      <c r="E47" s="171"/>
      <c r="F47" s="171"/>
      <c r="G47" s="171"/>
      <c r="H47" s="154"/>
      <c r="I47" s="154"/>
      <c r="J47" s="155"/>
      <c r="K47" s="156"/>
      <c r="L47" s="84"/>
      <c r="M47" s="84"/>
      <c r="N47" s="84"/>
      <c r="O47" s="84"/>
      <c r="P47" s="166">
        <v>27</v>
      </c>
      <c r="Q47" s="175"/>
      <c r="R47" s="175"/>
      <c r="S47" s="176">
        <f>SUM(P47:R47)</f>
        <v>27</v>
      </c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97">
        <f t="shared" si="6"/>
        <v>27</v>
      </c>
      <c r="AO47" s="97">
        <f t="shared" si="6"/>
        <v>0</v>
      </c>
      <c r="AP47" s="97">
        <f t="shared" si="6"/>
        <v>0</v>
      </c>
      <c r="AQ47" s="97">
        <f t="shared" si="1"/>
        <v>27</v>
      </c>
      <c r="AR47" s="98"/>
      <c r="AS47" s="99"/>
      <c r="AT47" s="132"/>
      <c r="AU47" s="100"/>
      <c r="AV47" s="101"/>
      <c r="AW47" s="102"/>
      <c r="AX47" s="169"/>
      <c r="AY47" s="154"/>
      <c r="AZ47" s="172"/>
      <c r="BA47" s="91"/>
    </row>
    <row r="48" spans="1:53" s="92" customFormat="1" x14ac:dyDescent="0.25">
      <c r="A48" s="139">
        <v>1</v>
      </c>
      <c r="B48" s="118">
        <v>51.000001236999999</v>
      </c>
      <c r="C48" s="119" t="s">
        <v>133</v>
      </c>
      <c r="D48" s="82" t="s">
        <v>28</v>
      </c>
      <c r="E48" s="168">
        <v>50</v>
      </c>
      <c r="F48" s="168">
        <v>55</v>
      </c>
      <c r="G48" s="168" t="s">
        <v>134</v>
      </c>
      <c r="H48" s="154"/>
      <c r="I48" s="154"/>
      <c r="J48" s="155"/>
      <c r="K48" s="156"/>
      <c r="L48" s="84"/>
      <c r="M48" s="84"/>
      <c r="N48" s="84"/>
      <c r="O48" s="84"/>
      <c r="P48" s="159">
        <v>26</v>
      </c>
      <c r="Q48" s="166"/>
      <c r="R48" s="166"/>
      <c r="S48" s="159">
        <v>26</v>
      </c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6">
        <f t="shared" si="6"/>
        <v>26</v>
      </c>
      <c r="AO48" s="86">
        <f t="shared" si="6"/>
        <v>0</v>
      </c>
      <c r="AP48" s="86">
        <f t="shared" si="6"/>
        <v>0</v>
      </c>
      <c r="AQ48" s="86">
        <f t="shared" si="1"/>
        <v>26</v>
      </c>
      <c r="AR48" s="87">
        <f>((AQ48/AY48)*AX48)/1000</f>
        <v>1.69</v>
      </c>
      <c r="AS48" s="88">
        <f>(AQ48*AZ48)/1000</f>
        <v>1.04</v>
      </c>
      <c r="AT48" s="129" t="s">
        <v>31</v>
      </c>
      <c r="AU48" s="129" t="s">
        <v>135</v>
      </c>
      <c r="AV48" s="101"/>
      <c r="AW48" s="102"/>
      <c r="AX48" s="129">
        <v>65</v>
      </c>
      <c r="AY48" s="129">
        <v>1</v>
      </c>
      <c r="AZ48" s="129">
        <v>40</v>
      </c>
      <c r="BA48" s="91"/>
    </row>
    <row r="49" spans="1:53" s="92" customFormat="1" x14ac:dyDescent="0.25">
      <c r="A49" s="117"/>
      <c r="B49" s="93"/>
      <c r="C49" s="94" t="s">
        <v>33</v>
      </c>
      <c r="D49" s="93"/>
      <c r="E49" s="93"/>
      <c r="F49" s="93"/>
      <c r="G49" s="93"/>
      <c r="H49" s="154"/>
      <c r="I49" s="154"/>
      <c r="J49" s="155"/>
      <c r="K49" s="156"/>
      <c r="L49" s="84"/>
      <c r="M49" s="84"/>
      <c r="N49" s="84"/>
      <c r="O49" s="84"/>
      <c r="P49" s="166">
        <v>26</v>
      </c>
      <c r="Q49" s="166"/>
      <c r="R49" s="166"/>
      <c r="S49" s="166">
        <v>26</v>
      </c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97">
        <f t="shared" si="6"/>
        <v>26</v>
      </c>
      <c r="AO49" s="97">
        <f t="shared" si="6"/>
        <v>0</v>
      </c>
      <c r="AP49" s="97">
        <f t="shared" si="6"/>
        <v>0</v>
      </c>
      <c r="AQ49" s="97">
        <f t="shared" si="1"/>
        <v>26</v>
      </c>
      <c r="AR49" s="98"/>
      <c r="AS49" s="99"/>
      <c r="AT49" s="177"/>
      <c r="AU49" s="178"/>
      <c r="AV49" s="101"/>
      <c r="AW49" s="102"/>
      <c r="AX49" s="179"/>
      <c r="AY49" s="180"/>
      <c r="AZ49" s="181"/>
      <c r="BA49" s="91"/>
    </row>
    <row r="50" spans="1:53" s="92" customFormat="1" x14ac:dyDescent="0.25">
      <c r="A50" s="168">
        <v>1</v>
      </c>
      <c r="B50" s="118">
        <v>51.000000618000001</v>
      </c>
      <c r="C50" s="119" t="s">
        <v>136</v>
      </c>
      <c r="D50" s="82" t="s">
        <v>28</v>
      </c>
      <c r="E50" s="83">
        <v>10</v>
      </c>
      <c r="F50" s="83">
        <v>88</v>
      </c>
      <c r="G50" s="83">
        <v>46</v>
      </c>
      <c r="H50" s="154"/>
      <c r="I50" s="154"/>
      <c r="J50" s="155"/>
      <c r="K50" s="156"/>
      <c r="L50" s="84"/>
      <c r="M50" s="84"/>
      <c r="N50" s="84"/>
      <c r="O50" s="84"/>
      <c r="P50" s="182">
        <v>1030</v>
      </c>
      <c r="Q50" s="85"/>
      <c r="R50" s="85"/>
      <c r="S50" s="159">
        <f>P50+Q50+R50</f>
        <v>1030</v>
      </c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6">
        <f t="shared" si="6"/>
        <v>1030</v>
      </c>
      <c r="AO50" s="86">
        <f t="shared" si="6"/>
        <v>0</v>
      </c>
      <c r="AP50" s="86">
        <f t="shared" si="6"/>
        <v>0</v>
      </c>
      <c r="AQ50" s="86">
        <f t="shared" si="1"/>
        <v>1030</v>
      </c>
      <c r="AR50" s="87">
        <f>((AQ50/AY50)*AX50)/1000</f>
        <v>9.8879999999999999</v>
      </c>
      <c r="AS50" s="88">
        <f>(AQ50*AZ50)/1000</f>
        <v>6.4889999999999999</v>
      </c>
      <c r="AT50" s="183" t="s">
        <v>29</v>
      </c>
      <c r="AU50" s="128" t="s">
        <v>137</v>
      </c>
      <c r="AV50" s="101"/>
      <c r="AW50" s="102"/>
      <c r="AX50" s="184">
        <v>48</v>
      </c>
      <c r="AY50" s="185">
        <v>5</v>
      </c>
      <c r="AZ50" s="184">
        <v>6.3</v>
      </c>
      <c r="BA50" s="91"/>
    </row>
    <row r="51" spans="1:53" s="92" customFormat="1" x14ac:dyDescent="0.25">
      <c r="A51" s="161"/>
      <c r="B51" s="186"/>
      <c r="C51" s="163" t="s">
        <v>33</v>
      </c>
      <c r="D51" s="164"/>
      <c r="E51" s="165"/>
      <c r="F51" s="165"/>
      <c r="G51" s="165"/>
      <c r="H51" s="154"/>
      <c r="I51" s="154"/>
      <c r="J51" s="155"/>
      <c r="K51" s="156"/>
      <c r="L51" s="84"/>
      <c r="M51" s="84"/>
      <c r="N51" s="84"/>
      <c r="O51" s="84"/>
      <c r="P51" s="166">
        <f>SUM(P50:P50)</f>
        <v>1030</v>
      </c>
      <c r="Q51" s="166"/>
      <c r="R51" s="166"/>
      <c r="S51" s="166">
        <f>SUM(S50:S50)</f>
        <v>1030</v>
      </c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97">
        <f t="shared" si="6"/>
        <v>1030</v>
      </c>
      <c r="AO51" s="97">
        <f t="shared" si="6"/>
        <v>0</v>
      </c>
      <c r="AP51" s="97">
        <f t="shared" si="6"/>
        <v>0</v>
      </c>
      <c r="AQ51" s="97">
        <f t="shared" si="1"/>
        <v>1030</v>
      </c>
      <c r="AR51" s="98"/>
      <c r="AS51" s="99"/>
      <c r="AT51" s="167"/>
      <c r="AU51" s="187"/>
      <c r="AV51" s="101"/>
      <c r="AW51" s="102"/>
      <c r="AX51" s="167"/>
      <c r="AY51" s="167"/>
      <c r="AZ51" s="167"/>
      <c r="BA51" s="91"/>
    </row>
    <row r="52" spans="1:53" s="573" customFormat="1" x14ac:dyDescent="0.25">
      <c r="A52" s="557">
        <v>1</v>
      </c>
      <c r="B52" s="558" t="s">
        <v>138</v>
      </c>
      <c r="C52" s="559" t="s">
        <v>139</v>
      </c>
      <c r="D52" s="560" t="s">
        <v>28</v>
      </c>
      <c r="E52" s="558" t="s">
        <v>27</v>
      </c>
      <c r="F52" s="558" t="s">
        <v>86</v>
      </c>
      <c r="G52" s="558" t="s">
        <v>45</v>
      </c>
      <c r="H52" s="561">
        <v>200</v>
      </c>
      <c r="I52" s="562"/>
      <c r="J52" s="562"/>
      <c r="K52" s="562">
        <f>H52+I52+J52</f>
        <v>200</v>
      </c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  <c r="Z52" s="563"/>
      <c r="AA52" s="563"/>
      <c r="AB52" s="563"/>
      <c r="AC52" s="563"/>
      <c r="AD52" s="563"/>
      <c r="AE52" s="563"/>
      <c r="AF52" s="563"/>
      <c r="AG52" s="563"/>
      <c r="AH52" s="563"/>
      <c r="AI52" s="563"/>
      <c r="AJ52" s="563"/>
      <c r="AK52" s="563"/>
      <c r="AL52" s="563"/>
      <c r="AM52" s="563"/>
      <c r="AN52" s="564">
        <f t="shared" si="6"/>
        <v>200</v>
      </c>
      <c r="AO52" s="564">
        <f t="shared" si="6"/>
        <v>0</v>
      </c>
      <c r="AP52" s="564">
        <f t="shared" si="6"/>
        <v>0</v>
      </c>
      <c r="AQ52" s="564">
        <f t="shared" si="1"/>
        <v>200</v>
      </c>
      <c r="AR52" s="565">
        <f>((AQ52/AY52)*AX52)/1000</f>
        <v>8.4</v>
      </c>
      <c r="AS52" s="566">
        <f>(AQ52*AZ52)/1000</f>
        <v>6.04</v>
      </c>
      <c r="AT52" s="567" t="s">
        <v>29</v>
      </c>
      <c r="AU52" s="568" t="s">
        <v>140</v>
      </c>
      <c r="AV52" s="569">
        <v>200</v>
      </c>
      <c r="AW52" s="570"/>
      <c r="AX52" s="562">
        <v>84</v>
      </c>
      <c r="AY52" s="562">
        <v>2</v>
      </c>
      <c r="AZ52" s="571">
        <v>30.2</v>
      </c>
      <c r="BA52" s="572"/>
    </row>
    <row r="53" spans="1:53" s="92" customFormat="1" x14ac:dyDescent="0.25">
      <c r="A53" s="192"/>
      <c r="B53" s="193"/>
      <c r="C53" s="163" t="s">
        <v>33</v>
      </c>
      <c r="D53" s="164"/>
      <c r="E53" s="165"/>
      <c r="F53" s="165"/>
      <c r="G53" s="165"/>
      <c r="H53" s="194">
        <f>SUM(H52)</f>
        <v>200</v>
      </c>
      <c r="I53" s="194"/>
      <c r="J53" s="194"/>
      <c r="K53" s="194">
        <f>SUM(K52)</f>
        <v>200</v>
      </c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97">
        <f t="shared" si="6"/>
        <v>200</v>
      </c>
      <c r="AO53" s="97">
        <f t="shared" si="6"/>
        <v>0</v>
      </c>
      <c r="AP53" s="97">
        <f t="shared" si="6"/>
        <v>0</v>
      </c>
      <c r="AQ53" s="97">
        <f t="shared" si="1"/>
        <v>200</v>
      </c>
      <c r="AR53" s="98">
        <f>SUM(AR52:AR52)</f>
        <v>8.4</v>
      </c>
      <c r="AS53" s="99">
        <f>SUM(AS52:AS52)</f>
        <v>6.04</v>
      </c>
      <c r="AT53" s="167"/>
      <c r="AU53" s="167"/>
      <c r="AV53" s="167"/>
      <c r="AW53" s="155"/>
      <c r="AX53" s="167"/>
      <c r="AY53" s="167"/>
      <c r="AZ53" s="195"/>
      <c r="BA53" s="91"/>
    </row>
    <row r="54" spans="1:53" s="92" customFormat="1" x14ac:dyDescent="0.25">
      <c r="A54" s="168">
        <v>1</v>
      </c>
      <c r="B54" s="83" t="s">
        <v>141</v>
      </c>
      <c r="C54" s="188" t="s">
        <v>142</v>
      </c>
      <c r="D54" s="189" t="s">
        <v>28</v>
      </c>
      <c r="E54" s="83" t="s">
        <v>143</v>
      </c>
      <c r="F54" s="83" t="s">
        <v>86</v>
      </c>
      <c r="G54" s="83" t="s">
        <v>144</v>
      </c>
      <c r="H54" s="190">
        <v>44</v>
      </c>
      <c r="I54" s="89"/>
      <c r="J54" s="89"/>
      <c r="K54" s="89">
        <f>H54+I54+J54</f>
        <v>44</v>
      </c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6">
        <f t="shared" si="6"/>
        <v>44</v>
      </c>
      <c r="AO54" s="86">
        <f t="shared" si="6"/>
        <v>0</v>
      </c>
      <c r="AP54" s="86">
        <f t="shared" si="6"/>
        <v>0</v>
      </c>
      <c r="AQ54" s="86">
        <f t="shared" si="1"/>
        <v>44</v>
      </c>
      <c r="AR54" s="87">
        <f>((AQ54/AY54)*AX54)/1000</f>
        <v>0.55000000000000004</v>
      </c>
      <c r="AS54" s="88">
        <f>(AQ54*AZ54)/1000</f>
        <v>0.38279999999999997</v>
      </c>
      <c r="AT54" s="128" t="s">
        <v>31</v>
      </c>
      <c r="AU54" s="90"/>
      <c r="AV54" s="148"/>
      <c r="AW54" s="191"/>
      <c r="AX54" s="89">
        <v>50</v>
      </c>
      <c r="AY54" s="89">
        <v>4</v>
      </c>
      <c r="AZ54" s="170">
        <v>8.6999999999999993</v>
      </c>
      <c r="BA54" s="91"/>
    </row>
    <row r="55" spans="1:53" s="92" customFormat="1" x14ac:dyDescent="0.25">
      <c r="A55" s="192"/>
      <c r="B55" s="193"/>
      <c r="C55" s="163" t="s">
        <v>33</v>
      </c>
      <c r="D55" s="164"/>
      <c r="E55" s="165"/>
      <c r="F55" s="165"/>
      <c r="G55" s="165"/>
      <c r="H55" s="194">
        <f>SUM(H54)</f>
        <v>44</v>
      </c>
      <c r="I55" s="194"/>
      <c r="J55" s="194"/>
      <c r="K55" s="194">
        <f>SUM(K54)</f>
        <v>44</v>
      </c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97">
        <f t="shared" si="6"/>
        <v>44</v>
      </c>
      <c r="AO55" s="97">
        <f t="shared" si="6"/>
        <v>0</v>
      </c>
      <c r="AP55" s="97">
        <f t="shared" si="6"/>
        <v>0</v>
      </c>
      <c r="AQ55" s="97">
        <f t="shared" si="1"/>
        <v>44</v>
      </c>
      <c r="AR55" s="98">
        <f>SUM(AR54:AR54)</f>
        <v>0.55000000000000004</v>
      </c>
      <c r="AS55" s="99">
        <f>SUM(AS54:AS54)</f>
        <v>0.38279999999999997</v>
      </c>
      <c r="AT55" s="167"/>
      <c r="AU55" s="167"/>
      <c r="AV55" s="167"/>
      <c r="AW55" s="155"/>
      <c r="AX55" s="167"/>
      <c r="AY55" s="167"/>
      <c r="AZ55" s="195"/>
      <c r="BA55" s="91"/>
    </row>
    <row r="56" spans="1:53" s="92" customFormat="1" x14ac:dyDescent="0.25">
      <c r="A56" s="139">
        <v>1</v>
      </c>
      <c r="B56" s="196">
        <v>51.24</v>
      </c>
      <c r="C56" s="197" t="s">
        <v>145</v>
      </c>
      <c r="D56" s="142" t="s">
        <v>28</v>
      </c>
      <c r="E56" s="82" t="s">
        <v>146</v>
      </c>
      <c r="F56" s="82" t="s">
        <v>147</v>
      </c>
      <c r="G56" s="82" t="s">
        <v>148</v>
      </c>
      <c r="H56" s="128">
        <v>1</v>
      </c>
      <c r="I56" s="128"/>
      <c r="J56" s="128"/>
      <c r="K56" s="128">
        <v>1</v>
      </c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6">
        <f t="shared" si="6"/>
        <v>1</v>
      </c>
      <c r="AO56" s="86">
        <f t="shared" si="6"/>
        <v>0</v>
      </c>
      <c r="AP56" s="86">
        <f t="shared" si="6"/>
        <v>0</v>
      </c>
      <c r="AQ56" s="86">
        <f t="shared" si="1"/>
        <v>1</v>
      </c>
      <c r="AR56" s="87">
        <f>((AQ56/AY56)*AX56)/1000</f>
        <v>2.4E-2</v>
      </c>
      <c r="AS56" s="88">
        <f>(AQ56*AZ56)/1000</f>
        <v>1.46E-2</v>
      </c>
      <c r="AT56" s="167"/>
      <c r="AU56" s="167"/>
      <c r="AV56" s="167"/>
      <c r="AW56" s="155"/>
      <c r="AX56" s="139">
        <v>24</v>
      </c>
      <c r="AY56" s="139">
        <v>1</v>
      </c>
      <c r="AZ56" s="198">
        <v>14.6</v>
      </c>
      <c r="BA56" s="91"/>
    </row>
    <row r="57" spans="1:53" s="92" customFormat="1" x14ac:dyDescent="0.25">
      <c r="A57" s="139"/>
      <c r="B57" s="79"/>
      <c r="C57" s="199" t="s">
        <v>25</v>
      </c>
      <c r="D57" s="167"/>
      <c r="E57" s="139"/>
      <c r="F57" s="139"/>
      <c r="G57" s="139"/>
      <c r="H57" s="156">
        <f>SUM(H56:H56)</f>
        <v>1</v>
      </c>
      <c r="I57" s="147"/>
      <c r="J57" s="147"/>
      <c r="K57" s="156">
        <f>SUM(K56:K56)</f>
        <v>1</v>
      </c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97">
        <f t="shared" si="6"/>
        <v>1</v>
      </c>
      <c r="AO57" s="97">
        <f t="shared" si="6"/>
        <v>0</v>
      </c>
      <c r="AP57" s="97">
        <f t="shared" si="6"/>
        <v>0</v>
      </c>
      <c r="AQ57" s="97">
        <f t="shared" si="1"/>
        <v>1</v>
      </c>
      <c r="AR57" s="98">
        <f>SUM(AR56:AR56)</f>
        <v>2.4E-2</v>
      </c>
      <c r="AS57" s="99">
        <f>SUM(AS56:AS56)</f>
        <v>1.46E-2</v>
      </c>
      <c r="AT57" s="167"/>
      <c r="AU57" s="167"/>
      <c r="AV57" s="167"/>
      <c r="AW57" s="155"/>
      <c r="AX57" s="167"/>
      <c r="AY57" s="167"/>
      <c r="AZ57" s="195"/>
      <c r="BA57" s="91"/>
    </row>
    <row r="58" spans="1:53" s="92" customFormat="1" x14ac:dyDescent="0.25">
      <c r="A58" s="139">
        <v>1</v>
      </c>
      <c r="B58" s="196">
        <v>51.24</v>
      </c>
      <c r="C58" s="197" t="s">
        <v>149</v>
      </c>
      <c r="D58" s="142" t="s">
        <v>28</v>
      </c>
      <c r="E58" s="82" t="s">
        <v>32</v>
      </c>
      <c r="F58" s="82" t="s">
        <v>32</v>
      </c>
      <c r="G58" s="82" t="s">
        <v>32</v>
      </c>
      <c r="H58" s="156"/>
      <c r="I58" s="147"/>
      <c r="J58" s="147"/>
      <c r="K58" s="156"/>
      <c r="L58" s="84"/>
      <c r="M58" s="84"/>
      <c r="N58" s="84"/>
      <c r="O58" s="84"/>
      <c r="P58" s="84"/>
      <c r="Q58" s="84"/>
      <c r="R58" s="84"/>
      <c r="S58" s="84"/>
      <c r="T58" s="84">
        <v>25</v>
      </c>
      <c r="U58" s="84"/>
      <c r="V58" s="84"/>
      <c r="W58" s="84">
        <f>T58+U58+V58</f>
        <v>25</v>
      </c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6">
        <f t="shared" si="6"/>
        <v>25</v>
      </c>
      <c r="AO58" s="86">
        <f t="shared" si="6"/>
        <v>0</v>
      </c>
      <c r="AP58" s="86">
        <f t="shared" si="6"/>
        <v>0</v>
      </c>
      <c r="AQ58" s="86">
        <f t="shared" si="1"/>
        <v>25</v>
      </c>
      <c r="AR58" s="87">
        <f>((AQ58/AY58)*AX58)/1000</f>
        <v>0.6</v>
      </c>
      <c r="AS58" s="88">
        <f>(AQ58*AZ58)/1000</f>
        <v>0.36499999999999999</v>
      </c>
      <c r="AT58" s="167"/>
      <c r="AU58" s="167"/>
      <c r="AV58" s="167"/>
      <c r="AW58" s="155"/>
      <c r="AX58" s="139">
        <v>24</v>
      </c>
      <c r="AY58" s="139">
        <v>1</v>
      </c>
      <c r="AZ58" s="198">
        <v>14.6</v>
      </c>
      <c r="BA58" s="91"/>
    </row>
    <row r="59" spans="1:53" s="92" customFormat="1" x14ac:dyDescent="0.25">
      <c r="A59" s="139"/>
      <c r="B59" s="196"/>
      <c r="C59" s="199" t="s">
        <v>25</v>
      </c>
      <c r="D59" s="142"/>
      <c r="E59" s="82"/>
      <c r="F59" s="82"/>
      <c r="G59" s="82"/>
      <c r="H59" s="156"/>
      <c r="I59" s="147"/>
      <c r="J59" s="147"/>
      <c r="K59" s="156"/>
      <c r="L59" s="84"/>
      <c r="M59" s="84"/>
      <c r="N59" s="84"/>
      <c r="O59" s="84"/>
      <c r="P59" s="84"/>
      <c r="Q59" s="84"/>
      <c r="R59" s="84"/>
      <c r="S59" s="84"/>
      <c r="T59" s="131">
        <f>SUM(T58)</f>
        <v>25</v>
      </c>
      <c r="U59" s="131"/>
      <c r="V59" s="131"/>
      <c r="W59" s="131">
        <f>SUM(W58)</f>
        <v>25</v>
      </c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97">
        <f t="shared" si="6"/>
        <v>25</v>
      </c>
      <c r="AO59" s="97">
        <f t="shared" si="6"/>
        <v>0</v>
      </c>
      <c r="AP59" s="97">
        <f t="shared" si="6"/>
        <v>0</v>
      </c>
      <c r="AQ59" s="97">
        <f t="shared" si="1"/>
        <v>25</v>
      </c>
      <c r="AR59" s="98">
        <f>SUM(AR58:AR58)</f>
        <v>0.6</v>
      </c>
      <c r="AS59" s="99">
        <f>SUM(AS58:AS58)</f>
        <v>0.36499999999999999</v>
      </c>
      <c r="AT59" s="167"/>
      <c r="AU59" s="167"/>
      <c r="AV59" s="167"/>
      <c r="AW59" s="155"/>
      <c r="AX59" s="167"/>
      <c r="AY59" s="167"/>
      <c r="AZ59" s="195"/>
      <c r="BA59" s="91"/>
    </row>
    <row r="60" spans="1:53" s="92" customFormat="1" x14ac:dyDescent="0.25">
      <c r="A60" s="139">
        <v>1</v>
      </c>
      <c r="B60" s="200">
        <v>51.25</v>
      </c>
      <c r="C60" s="119" t="s">
        <v>151</v>
      </c>
      <c r="D60" s="142" t="s">
        <v>28</v>
      </c>
      <c r="E60" s="82" t="s">
        <v>32</v>
      </c>
      <c r="F60" s="82" t="s">
        <v>32</v>
      </c>
      <c r="G60" s="82" t="s">
        <v>32</v>
      </c>
      <c r="H60" s="156"/>
      <c r="I60" s="156"/>
      <c r="J60" s="147"/>
      <c r="K60" s="156"/>
      <c r="L60" s="84"/>
      <c r="M60" s="84"/>
      <c r="N60" s="84"/>
      <c r="O60" s="84"/>
      <c r="P60" s="84"/>
      <c r="Q60" s="84"/>
      <c r="R60" s="84"/>
      <c r="S60" s="84"/>
      <c r="T60" s="84">
        <v>3</v>
      </c>
      <c r="U60" s="84"/>
      <c r="V60" s="84"/>
      <c r="W60" s="84">
        <f>T60+U60+V60</f>
        <v>3</v>
      </c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6">
        <f t="shared" si="6"/>
        <v>3</v>
      </c>
      <c r="AO60" s="86">
        <f t="shared" si="6"/>
        <v>0</v>
      </c>
      <c r="AP60" s="86">
        <f t="shared" si="6"/>
        <v>0</v>
      </c>
      <c r="AQ60" s="86">
        <f t="shared" si="1"/>
        <v>3</v>
      </c>
      <c r="AR60" s="87">
        <f>((AQ60/AY60)*AX60)/1000</f>
        <v>7.1999999999999995E-2</v>
      </c>
      <c r="AS60" s="88">
        <f>(AQ60*AZ60)/1000</f>
        <v>4.3799999999999999E-2</v>
      </c>
      <c r="AT60" s="167"/>
      <c r="AU60" s="167"/>
      <c r="AV60" s="167"/>
      <c r="AW60" s="155"/>
      <c r="AX60" s="139">
        <v>24</v>
      </c>
      <c r="AY60" s="139">
        <v>1</v>
      </c>
      <c r="AZ60" s="198">
        <v>14.6</v>
      </c>
      <c r="BA60" s="91"/>
    </row>
    <row r="61" spans="1:53" s="92" customFormat="1" x14ac:dyDescent="0.25">
      <c r="A61" s="139">
        <v>2</v>
      </c>
      <c r="B61" s="200">
        <v>51.25</v>
      </c>
      <c r="C61" s="119" t="s">
        <v>151</v>
      </c>
      <c r="D61" s="142" t="s">
        <v>28</v>
      </c>
      <c r="E61" s="82" t="s">
        <v>73</v>
      </c>
      <c r="F61" s="82" t="s">
        <v>152</v>
      </c>
      <c r="G61" s="82" t="s">
        <v>148</v>
      </c>
      <c r="H61" s="156"/>
      <c r="I61" s="156"/>
      <c r="J61" s="147"/>
      <c r="K61" s="156"/>
      <c r="L61" s="84"/>
      <c r="M61" s="84"/>
      <c r="N61" s="84"/>
      <c r="O61" s="84"/>
      <c r="P61" s="84"/>
      <c r="Q61" s="84"/>
      <c r="R61" s="84"/>
      <c r="S61" s="84"/>
      <c r="T61" s="84">
        <v>2</v>
      </c>
      <c r="U61" s="84"/>
      <c r="V61" s="84"/>
      <c r="W61" s="84">
        <f>T61+U61+V61</f>
        <v>2</v>
      </c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6">
        <f t="shared" si="6"/>
        <v>2</v>
      </c>
      <c r="AO61" s="86">
        <f t="shared" si="6"/>
        <v>0</v>
      </c>
      <c r="AP61" s="86">
        <f t="shared" si="6"/>
        <v>0</v>
      </c>
      <c r="AQ61" s="86">
        <f t="shared" si="1"/>
        <v>2</v>
      </c>
      <c r="AR61" s="87">
        <f>((AQ61/AY61)*AX61)/1000</f>
        <v>4.8000000000000001E-2</v>
      </c>
      <c r="AS61" s="88">
        <f>(AQ61*AZ61)/1000</f>
        <v>2.92E-2</v>
      </c>
      <c r="AT61" s="167"/>
      <c r="AU61" s="167"/>
      <c r="AV61" s="167"/>
      <c r="AW61" s="155"/>
      <c r="AX61" s="139">
        <v>24</v>
      </c>
      <c r="AY61" s="139">
        <v>1</v>
      </c>
      <c r="AZ61" s="198">
        <v>14.6</v>
      </c>
      <c r="BA61" s="91"/>
    </row>
    <row r="62" spans="1:53" s="92" customFormat="1" x14ac:dyDescent="0.25">
      <c r="A62" s="139"/>
      <c r="B62" s="200"/>
      <c r="C62" s="199" t="s">
        <v>25</v>
      </c>
      <c r="D62" s="142"/>
      <c r="E62" s="82"/>
      <c r="F62" s="82"/>
      <c r="G62" s="82"/>
      <c r="H62" s="156"/>
      <c r="I62" s="156"/>
      <c r="J62" s="147"/>
      <c r="K62" s="156"/>
      <c r="L62" s="84"/>
      <c r="M62" s="84"/>
      <c r="N62" s="84"/>
      <c r="O62" s="84"/>
      <c r="P62" s="84"/>
      <c r="Q62" s="84"/>
      <c r="R62" s="84"/>
      <c r="S62" s="84"/>
      <c r="T62" s="131">
        <f>SUM(T60:T61)</f>
        <v>5</v>
      </c>
      <c r="U62" s="131"/>
      <c r="V62" s="131"/>
      <c r="W62" s="131">
        <f>SUM(W60:W61)</f>
        <v>5</v>
      </c>
      <c r="X62" s="131"/>
      <c r="Y62" s="131"/>
      <c r="Z62" s="131"/>
      <c r="AA62" s="131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97">
        <f t="shared" si="6"/>
        <v>5</v>
      </c>
      <c r="AO62" s="97">
        <f t="shared" si="6"/>
        <v>0</v>
      </c>
      <c r="AP62" s="97">
        <f t="shared" si="6"/>
        <v>0</v>
      </c>
      <c r="AQ62" s="97">
        <f t="shared" si="1"/>
        <v>5</v>
      </c>
      <c r="AR62" s="98">
        <f>SUM(AR60:AR61)</f>
        <v>0.12</v>
      </c>
      <c r="AS62" s="99">
        <f>SUM(AS60:AS61)</f>
        <v>7.2999999999999995E-2</v>
      </c>
      <c r="AT62" s="167"/>
      <c r="AU62" s="167"/>
      <c r="AV62" s="167"/>
      <c r="AW62" s="155"/>
      <c r="AX62" s="167"/>
      <c r="AY62" s="167"/>
      <c r="AZ62" s="195"/>
      <c r="BA62" s="91"/>
    </row>
    <row r="63" spans="1:53" s="92" customFormat="1" x14ac:dyDescent="0.25">
      <c r="A63" s="139">
        <v>3</v>
      </c>
      <c r="B63" s="200">
        <v>51.25</v>
      </c>
      <c r="C63" s="119" t="s">
        <v>153</v>
      </c>
      <c r="D63" s="142" t="s">
        <v>28</v>
      </c>
      <c r="E63" s="82" t="s">
        <v>84</v>
      </c>
      <c r="F63" s="82" t="s">
        <v>131</v>
      </c>
      <c r="G63" s="82" t="s">
        <v>154</v>
      </c>
      <c r="H63" s="156"/>
      <c r="I63" s="156"/>
      <c r="J63" s="147"/>
      <c r="K63" s="156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>
        <v>2</v>
      </c>
      <c r="Y63" s="84"/>
      <c r="Z63" s="84"/>
      <c r="AA63" s="84">
        <f>X63+Y63+Z63</f>
        <v>2</v>
      </c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6">
        <f t="shared" si="6"/>
        <v>2</v>
      </c>
      <c r="AO63" s="86">
        <f t="shared" si="6"/>
        <v>0</v>
      </c>
      <c r="AP63" s="86">
        <f t="shared" si="6"/>
        <v>0</v>
      </c>
      <c r="AQ63" s="86">
        <f t="shared" si="1"/>
        <v>2</v>
      </c>
      <c r="AR63" s="87">
        <f>((AQ63/AY63)*AX63)/1000</f>
        <v>4.8000000000000001E-2</v>
      </c>
      <c r="AS63" s="88">
        <f>(AQ63*AZ63)/1000</f>
        <v>2.92E-2</v>
      </c>
      <c r="AT63" s="167"/>
      <c r="AU63" s="167"/>
      <c r="AV63" s="167"/>
      <c r="AW63" s="155"/>
      <c r="AX63" s="139">
        <v>24</v>
      </c>
      <c r="AY63" s="139">
        <v>1</v>
      </c>
      <c r="AZ63" s="198">
        <v>14.6</v>
      </c>
      <c r="BA63" s="91"/>
    </row>
    <row r="64" spans="1:53" s="92" customFormat="1" x14ac:dyDescent="0.25">
      <c r="A64" s="139">
        <v>4</v>
      </c>
      <c r="B64" s="200">
        <v>51.25</v>
      </c>
      <c r="C64" s="119" t="s">
        <v>153</v>
      </c>
      <c r="D64" s="142" t="s">
        <v>28</v>
      </c>
      <c r="E64" s="82" t="s">
        <v>48</v>
      </c>
      <c r="F64" s="82" t="s">
        <v>86</v>
      </c>
      <c r="G64" s="82" t="s">
        <v>154</v>
      </c>
      <c r="H64" s="156"/>
      <c r="I64" s="156"/>
      <c r="J64" s="147"/>
      <c r="K64" s="156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>
        <v>30</v>
      </c>
      <c r="Y64" s="84"/>
      <c r="Z64" s="84"/>
      <c r="AA64" s="84">
        <f>X64+Y64+Z64</f>
        <v>30</v>
      </c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6">
        <f t="shared" si="6"/>
        <v>30</v>
      </c>
      <c r="AO64" s="86">
        <f t="shared" si="6"/>
        <v>0</v>
      </c>
      <c r="AP64" s="86">
        <f t="shared" si="6"/>
        <v>0</v>
      </c>
      <c r="AQ64" s="86">
        <f t="shared" si="1"/>
        <v>30</v>
      </c>
      <c r="AR64" s="87">
        <f>((AQ64/AY64)*AX64)/1000</f>
        <v>0.72</v>
      </c>
      <c r="AS64" s="88">
        <f>(AQ64*AZ64)/1000</f>
        <v>0.438</v>
      </c>
      <c r="AT64" s="167"/>
      <c r="AU64" s="167"/>
      <c r="AV64" s="167"/>
      <c r="AW64" s="155"/>
      <c r="AX64" s="139">
        <v>24</v>
      </c>
      <c r="AY64" s="139">
        <v>1</v>
      </c>
      <c r="AZ64" s="198">
        <v>14.6</v>
      </c>
      <c r="BA64" s="91"/>
    </row>
    <row r="65" spans="1:53" s="92" customFormat="1" x14ac:dyDescent="0.25">
      <c r="A65" s="139"/>
      <c r="B65" s="200"/>
      <c r="C65" s="199" t="s">
        <v>25</v>
      </c>
      <c r="D65" s="142"/>
      <c r="E65" s="82"/>
      <c r="F65" s="82"/>
      <c r="G65" s="82"/>
      <c r="H65" s="156"/>
      <c r="I65" s="156"/>
      <c r="J65" s="147"/>
      <c r="K65" s="156"/>
      <c r="L65" s="84"/>
      <c r="M65" s="84"/>
      <c r="N65" s="84"/>
      <c r="O65" s="84"/>
      <c r="P65" s="84"/>
      <c r="Q65" s="84"/>
      <c r="R65" s="84"/>
      <c r="S65" s="84"/>
      <c r="T65" s="131"/>
      <c r="U65" s="131"/>
      <c r="V65" s="131"/>
      <c r="W65" s="131"/>
      <c r="X65" s="131">
        <f>SUM(X63:X64)</f>
        <v>32</v>
      </c>
      <c r="Y65" s="131"/>
      <c r="Z65" s="131"/>
      <c r="AA65" s="131">
        <f>SUM(AA63:AA64)</f>
        <v>32</v>
      </c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97">
        <f t="shared" si="6"/>
        <v>32</v>
      </c>
      <c r="AO65" s="97">
        <f t="shared" si="6"/>
        <v>0</v>
      </c>
      <c r="AP65" s="97">
        <f t="shared" si="6"/>
        <v>0</v>
      </c>
      <c r="AQ65" s="97">
        <f t="shared" si="1"/>
        <v>32</v>
      </c>
      <c r="AR65" s="98">
        <f>SUM(AR63:AR64)</f>
        <v>0.76800000000000002</v>
      </c>
      <c r="AS65" s="99">
        <f>SUM(AS63:AS64)</f>
        <v>0.4672</v>
      </c>
      <c r="AT65" s="167"/>
      <c r="AU65" s="167"/>
      <c r="AV65" s="167"/>
      <c r="AW65" s="155"/>
      <c r="AX65" s="167"/>
      <c r="AY65" s="167"/>
      <c r="AZ65" s="195"/>
      <c r="BA65" s="91"/>
    </row>
    <row r="66" spans="1:53" s="92" customFormat="1" ht="25.5" x14ac:dyDescent="0.25">
      <c r="A66" s="139">
        <v>1</v>
      </c>
      <c r="B66" s="79" t="s">
        <v>155</v>
      </c>
      <c r="C66" s="119" t="s">
        <v>156</v>
      </c>
      <c r="D66" s="142" t="s">
        <v>28</v>
      </c>
      <c r="E66" s="139">
        <v>2</v>
      </c>
      <c r="F66" s="139">
        <v>73</v>
      </c>
      <c r="G66" s="139">
        <v>255</v>
      </c>
      <c r="H66" s="156"/>
      <c r="I66" s="156"/>
      <c r="J66" s="147"/>
      <c r="K66" s="156"/>
      <c r="L66" s="84">
        <v>75</v>
      </c>
      <c r="M66" s="84"/>
      <c r="N66" s="84"/>
      <c r="O66" s="84">
        <f>L66+M66+N66</f>
        <v>75</v>
      </c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6">
        <f t="shared" si="6"/>
        <v>75</v>
      </c>
      <c r="AO66" s="86">
        <f t="shared" si="6"/>
        <v>0</v>
      </c>
      <c r="AP66" s="86">
        <f t="shared" si="6"/>
        <v>0</v>
      </c>
      <c r="AQ66" s="86">
        <f t="shared" si="1"/>
        <v>75</v>
      </c>
      <c r="AR66" s="87">
        <f>((AQ66/AY66)*AX66)/1000</f>
        <v>1.8</v>
      </c>
      <c r="AS66" s="88">
        <f>(AQ66*AZ66)/1000</f>
        <v>1.095</v>
      </c>
      <c r="AT66" s="167"/>
      <c r="AU66" s="201" t="s">
        <v>157</v>
      </c>
      <c r="AV66" s="167"/>
      <c r="AW66" s="155"/>
      <c r="AX66" s="139">
        <v>24</v>
      </c>
      <c r="AY66" s="139">
        <v>1</v>
      </c>
      <c r="AZ66" s="198">
        <v>14.6</v>
      </c>
      <c r="BA66" s="91"/>
    </row>
    <row r="67" spans="1:53" s="92" customFormat="1" ht="25.5" x14ac:dyDescent="0.25">
      <c r="A67" s="139">
        <v>2</v>
      </c>
      <c r="B67" s="79" t="s">
        <v>155</v>
      </c>
      <c r="C67" s="119" t="s">
        <v>156</v>
      </c>
      <c r="D67" s="142" t="s">
        <v>28</v>
      </c>
      <c r="E67" s="139">
        <v>1</v>
      </c>
      <c r="F67" s="139">
        <v>74</v>
      </c>
      <c r="G67" s="139">
        <v>323</v>
      </c>
      <c r="H67" s="156"/>
      <c r="I67" s="156"/>
      <c r="J67" s="147"/>
      <c r="K67" s="156"/>
      <c r="L67" s="84">
        <v>17</v>
      </c>
      <c r="M67" s="84"/>
      <c r="N67" s="84"/>
      <c r="O67" s="84">
        <f>L67+M67+N67</f>
        <v>17</v>
      </c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6">
        <f t="shared" si="6"/>
        <v>17</v>
      </c>
      <c r="AO67" s="86">
        <f t="shared" si="6"/>
        <v>0</v>
      </c>
      <c r="AP67" s="86">
        <f t="shared" si="6"/>
        <v>0</v>
      </c>
      <c r="AQ67" s="86">
        <f t="shared" si="1"/>
        <v>17</v>
      </c>
      <c r="AR67" s="87">
        <f>((AQ67/AY67)*AX67)/1000</f>
        <v>0.40799999999999997</v>
      </c>
      <c r="AS67" s="88">
        <f>(AQ67*AZ67)/1000</f>
        <v>0.24819999999999998</v>
      </c>
      <c r="AT67" s="167"/>
      <c r="AU67" s="201" t="s">
        <v>157</v>
      </c>
      <c r="AV67" s="167"/>
      <c r="AW67" s="155"/>
      <c r="AX67" s="139">
        <v>24</v>
      </c>
      <c r="AY67" s="139">
        <v>1</v>
      </c>
      <c r="AZ67" s="198">
        <v>14.6</v>
      </c>
      <c r="BA67" s="91"/>
    </row>
    <row r="68" spans="1:53" s="92" customFormat="1" x14ac:dyDescent="0.25">
      <c r="A68" s="139"/>
      <c r="B68" s="79"/>
      <c r="C68" s="94" t="s">
        <v>33</v>
      </c>
      <c r="D68" s="167"/>
      <c r="E68" s="139"/>
      <c r="F68" s="139"/>
      <c r="G68" s="139"/>
      <c r="H68" s="156"/>
      <c r="I68" s="156"/>
      <c r="J68" s="147"/>
      <c r="K68" s="156"/>
      <c r="L68" s="131">
        <f>SUM(L66:L67)</f>
        <v>92</v>
      </c>
      <c r="M68" s="131"/>
      <c r="N68" s="131"/>
      <c r="O68" s="131">
        <f>L68+M68+N68</f>
        <v>92</v>
      </c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97">
        <f t="shared" si="6"/>
        <v>92</v>
      </c>
      <c r="AO68" s="97">
        <f t="shared" si="6"/>
        <v>0</v>
      </c>
      <c r="AP68" s="97">
        <f t="shared" si="6"/>
        <v>0</v>
      </c>
      <c r="AQ68" s="97">
        <f t="shared" si="1"/>
        <v>92</v>
      </c>
      <c r="AR68" s="98">
        <f>SUM(AR66:AR67)</f>
        <v>2.2080000000000002</v>
      </c>
      <c r="AS68" s="99">
        <f>SUM(AS66:AS67)</f>
        <v>1.3431999999999999</v>
      </c>
      <c r="AT68" s="167"/>
      <c r="AU68" s="167"/>
      <c r="AV68" s="167"/>
      <c r="AW68" s="155"/>
      <c r="AX68" s="167"/>
      <c r="AY68" s="167"/>
      <c r="AZ68" s="195"/>
      <c r="BA68" s="91"/>
    </row>
    <row r="69" spans="1:53" s="92" customFormat="1" x14ac:dyDescent="0.25">
      <c r="A69" s="139">
        <v>1</v>
      </c>
      <c r="B69" s="196">
        <v>51.24</v>
      </c>
      <c r="C69" s="202" t="s">
        <v>158</v>
      </c>
      <c r="D69" s="142" t="s">
        <v>28</v>
      </c>
      <c r="E69" s="82" t="s">
        <v>159</v>
      </c>
      <c r="F69" s="82" t="s">
        <v>129</v>
      </c>
      <c r="G69" s="82" t="s">
        <v>148</v>
      </c>
      <c r="H69" s="156"/>
      <c r="I69" s="156"/>
      <c r="J69" s="147"/>
      <c r="K69" s="156"/>
      <c r="L69" s="131"/>
      <c r="M69" s="131"/>
      <c r="N69" s="131"/>
      <c r="O69" s="131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>
        <v>3</v>
      </c>
      <c r="AC69" s="84"/>
      <c r="AD69" s="84"/>
      <c r="AE69" s="84">
        <f t="shared" ref="AE69:AE74" si="7">AB69+AC69+AD69</f>
        <v>3</v>
      </c>
      <c r="AF69" s="84"/>
      <c r="AG69" s="84"/>
      <c r="AH69" s="84"/>
      <c r="AI69" s="84"/>
      <c r="AJ69" s="84"/>
      <c r="AK69" s="84"/>
      <c r="AL69" s="84"/>
      <c r="AM69" s="84"/>
      <c r="AN69" s="86">
        <f t="shared" si="6"/>
        <v>3</v>
      </c>
      <c r="AO69" s="86">
        <f t="shared" si="6"/>
        <v>0</v>
      </c>
      <c r="AP69" s="86">
        <f t="shared" si="6"/>
        <v>0</v>
      </c>
      <c r="AQ69" s="86">
        <f t="shared" si="1"/>
        <v>3</v>
      </c>
      <c r="AR69" s="87">
        <f t="shared" ref="AR69:AR74" si="8">((AQ69/AY69)*AX69)/1000</f>
        <v>7.1999999999999995E-2</v>
      </c>
      <c r="AS69" s="88">
        <f t="shared" ref="AS69:AS74" si="9">(AQ69*AZ69)/1000</f>
        <v>4.3799999999999999E-2</v>
      </c>
      <c r="AT69" s="167"/>
      <c r="AU69" s="167"/>
      <c r="AV69" s="167"/>
      <c r="AW69" s="155"/>
      <c r="AX69" s="139">
        <v>24</v>
      </c>
      <c r="AY69" s="139">
        <v>1</v>
      </c>
      <c r="AZ69" s="198">
        <v>14.6</v>
      </c>
      <c r="BA69" s="91"/>
    </row>
    <row r="70" spans="1:53" s="92" customFormat="1" x14ac:dyDescent="0.25">
      <c r="A70" s="139">
        <v>2</v>
      </c>
      <c r="B70" s="196">
        <v>51.24</v>
      </c>
      <c r="C70" s="202" t="s">
        <v>158</v>
      </c>
      <c r="D70" s="142" t="s">
        <v>28</v>
      </c>
      <c r="E70" s="82" t="s">
        <v>84</v>
      </c>
      <c r="F70" s="82" t="s">
        <v>122</v>
      </c>
      <c r="G70" s="82" t="s">
        <v>148</v>
      </c>
      <c r="H70" s="156"/>
      <c r="I70" s="156"/>
      <c r="J70" s="147"/>
      <c r="K70" s="156"/>
      <c r="L70" s="131"/>
      <c r="M70" s="131"/>
      <c r="N70" s="131"/>
      <c r="O70" s="131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>
        <v>3</v>
      </c>
      <c r="AC70" s="84"/>
      <c r="AD70" s="84"/>
      <c r="AE70" s="84">
        <f t="shared" si="7"/>
        <v>3</v>
      </c>
      <c r="AF70" s="84"/>
      <c r="AG70" s="84"/>
      <c r="AH70" s="84"/>
      <c r="AI70" s="84"/>
      <c r="AJ70" s="84"/>
      <c r="AK70" s="84"/>
      <c r="AL70" s="84"/>
      <c r="AM70" s="84"/>
      <c r="AN70" s="86">
        <f t="shared" si="6"/>
        <v>3</v>
      </c>
      <c r="AO70" s="86">
        <f t="shared" si="6"/>
        <v>0</v>
      </c>
      <c r="AP70" s="86">
        <f t="shared" si="6"/>
        <v>0</v>
      </c>
      <c r="AQ70" s="86">
        <f t="shared" si="1"/>
        <v>3</v>
      </c>
      <c r="AR70" s="87">
        <f t="shared" si="8"/>
        <v>7.1999999999999995E-2</v>
      </c>
      <c r="AS70" s="88">
        <f t="shared" si="9"/>
        <v>4.3799999999999999E-2</v>
      </c>
      <c r="AT70" s="167"/>
      <c r="AU70" s="167"/>
      <c r="AV70" s="167"/>
      <c r="AW70" s="155"/>
      <c r="AX70" s="139">
        <v>24</v>
      </c>
      <c r="AY70" s="139">
        <v>1</v>
      </c>
      <c r="AZ70" s="198">
        <v>14.6</v>
      </c>
      <c r="BA70" s="91"/>
    </row>
    <row r="71" spans="1:53" s="92" customFormat="1" x14ac:dyDescent="0.25">
      <c r="A71" s="139">
        <v>3</v>
      </c>
      <c r="B71" s="196">
        <v>51.24</v>
      </c>
      <c r="C71" s="202" t="s">
        <v>158</v>
      </c>
      <c r="D71" s="142" t="s">
        <v>28</v>
      </c>
      <c r="E71" s="82" t="s">
        <v>146</v>
      </c>
      <c r="F71" s="82" t="s">
        <v>147</v>
      </c>
      <c r="G71" s="82" t="s">
        <v>148</v>
      </c>
      <c r="H71" s="156"/>
      <c r="I71" s="156"/>
      <c r="J71" s="147"/>
      <c r="K71" s="156"/>
      <c r="L71" s="131"/>
      <c r="M71" s="131"/>
      <c r="N71" s="131"/>
      <c r="O71" s="131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>
        <v>46</v>
      </c>
      <c r="AC71" s="84"/>
      <c r="AD71" s="84"/>
      <c r="AE71" s="84">
        <f t="shared" si="7"/>
        <v>46</v>
      </c>
      <c r="AF71" s="84"/>
      <c r="AG71" s="84"/>
      <c r="AH71" s="84"/>
      <c r="AI71" s="84"/>
      <c r="AJ71" s="84"/>
      <c r="AK71" s="84"/>
      <c r="AL71" s="84"/>
      <c r="AM71" s="84"/>
      <c r="AN71" s="86">
        <f t="shared" si="6"/>
        <v>46</v>
      </c>
      <c r="AO71" s="86">
        <f t="shared" si="6"/>
        <v>0</v>
      </c>
      <c r="AP71" s="86">
        <f t="shared" si="6"/>
        <v>0</v>
      </c>
      <c r="AQ71" s="86">
        <f t="shared" ref="AQ71:AQ117" si="10">AN71+AO71+AP71</f>
        <v>46</v>
      </c>
      <c r="AR71" s="87">
        <f t="shared" si="8"/>
        <v>1.1040000000000001</v>
      </c>
      <c r="AS71" s="88">
        <f t="shared" si="9"/>
        <v>0.67159999999999997</v>
      </c>
      <c r="AT71" s="167"/>
      <c r="AU71" s="167"/>
      <c r="AV71" s="167"/>
      <c r="AW71" s="155"/>
      <c r="AX71" s="139">
        <v>24</v>
      </c>
      <c r="AY71" s="139">
        <v>1</v>
      </c>
      <c r="AZ71" s="198">
        <v>14.6</v>
      </c>
      <c r="BA71" s="91"/>
    </row>
    <row r="72" spans="1:53" s="92" customFormat="1" x14ac:dyDescent="0.25">
      <c r="A72" s="139">
        <v>4</v>
      </c>
      <c r="B72" s="196">
        <v>51.24</v>
      </c>
      <c r="C72" s="202" t="s">
        <v>158</v>
      </c>
      <c r="D72" s="142" t="s">
        <v>28</v>
      </c>
      <c r="E72" s="82" t="s">
        <v>32</v>
      </c>
      <c r="F72" s="82" t="s">
        <v>32</v>
      </c>
      <c r="G72" s="82" t="s">
        <v>32</v>
      </c>
      <c r="H72" s="156"/>
      <c r="I72" s="156"/>
      <c r="J72" s="147"/>
      <c r="K72" s="156"/>
      <c r="L72" s="131"/>
      <c r="M72" s="131"/>
      <c r="N72" s="131"/>
      <c r="O72" s="131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>
        <v>32</v>
      </c>
      <c r="AD72" s="84"/>
      <c r="AE72" s="84">
        <f t="shared" si="7"/>
        <v>32</v>
      </c>
      <c r="AF72" s="84"/>
      <c r="AG72" s="84"/>
      <c r="AH72" s="84"/>
      <c r="AI72" s="84"/>
      <c r="AJ72" s="84"/>
      <c r="AK72" s="84"/>
      <c r="AL72" s="84"/>
      <c r="AM72" s="84"/>
      <c r="AN72" s="86">
        <f t="shared" si="6"/>
        <v>0</v>
      </c>
      <c r="AO72" s="86">
        <f t="shared" si="6"/>
        <v>32</v>
      </c>
      <c r="AP72" s="86">
        <f t="shared" si="6"/>
        <v>0</v>
      </c>
      <c r="AQ72" s="86">
        <f t="shared" si="10"/>
        <v>32</v>
      </c>
      <c r="AR72" s="87">
        <f t="shared" si="8"/>
        <v>0.76800000000000002</v>
      </c>
      <c r="AS72" s="88">
        <f t="shared" si="9"/>
        <v>0.4672</v>
      </c>
      <c r="AT72" s="167"/>
      <c r="AU72" s="167"/>
      <c r="AV72" s="167"/>
      <c r="AW72" s="155"/>
      <c r="AX72" s="139">
        <v>24</v>
      </c>
      <c r="AY72" s="139">
        <v>1</v>
      </c>
      <c r="AZ72" s="198">
        <v>14.6</v>
      </c>
      <c r="BA72" s="91"/>
    </row>
    <row r="73" spans="1:53" s="92" customFormat="1" x14ac:dyDescent="0.25">
      <c r="A73" s="139">
        <v>5</v>
      </c>
      <c r="B73" s="196">
        <v>51.24</v>
      </c>
      <c r="C73" s="202" t="s">
        <v>158</v>
      </c>
      <c r="D73" s="142" t="s">
        <v>28</v>
      </c>
      <c r="E73" s="82" t="s">
        <v>74</v>
      </c>
      <c r="F73" s="82" t="s">
        <v>122</v>
      </c>
      <c r="G73" s="82" t="s">
        <v>32</v>
      </c>
      <c r="H73" s="156"/>
      <c r="I73" s="156"/>
      <c r="J73" s="147"/>
      <c r="K73" s="156"/>
      <c r="L73" s="131"/>
      <c r="M73" s="131"/>
      <c r="N73" s="131"/>
      <c r="O73" s="131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>
        <v>28</v>
      </c>
      <c r="AD73" s="84"/>
      <c r="AE73" s="84">
        <f t="shared" si="7"/>
        <v>28</v>
      </c>
      <c r="AF73" s="84"/>
      <c r="AG73" s="84"/>
      <c r="AH73" s="84"/>
      <c r="AI73" s="84"/>
      <c r="AJ73" s="84"/>
      <c r="AK73" s="84"/>
      <c r="AL73" s="84"/>
      <c r="AM73" s="84"/>
      <c r="AN73" s="86">
        <f t="shared" si="6"/>
        <v>0</v>
      </c>
      <c r="AO73" s="86">
        <f t="shared" si="6"/>
        <v>28</v>
      </c>
      <c r="AP73" s="86">
        <f t="shared" si="6"/>
        <v>0</v>
      </c>
      <c r="AQ73" s="86">
        <f t="shared" si="10"/>
        <v>28</v>
      </c>
      <c r="AR73" s="87">
        <f t="shared" si="8"/>
        <v>0.67200000000000004</v>
      </c>
      <c r="AS73" s="88">
        <f t="shared" si="9"/>
        <v>0.4088</v>
      </c>
      <c r="AT73" s="167"/>
      <c r="AU73" s="167"/>
      <c r="AV73" s="167"/>
      <c r="AW73" s="155"/>
      <c r="AX73" s="139">
        <v>24</v>
      </c>
      <c r="AY73" s="139">
        <v>1</v>
      </c>
      <c r="AZ73" s="198">
        <v>14.6</v>
      </c>
      <c r="BA73" s="91"/>
    </row>
    <row r="74" spans="1:53" s="92" customFormat="1" x14ac:dyDescent="0.25">
      <c r="A74" s="139">
        <v>6</v>
      </c>
      <c r="B74" s="196">
        <v>51.24</v>
      </c>
      <c r="C74" s="202" t="s">
        <v>158</v>
      </c>
      <c r="D74" s="142" t="s">
        <v>28</v>
      </c>
      <c r="E74" s="139">
        <v>1</v>
      </c>
      <c r="F74" s="139">
        <v>74</v>
      </c>
      <c r="G74" s="139">
        <v>323</v>
      </c>
      <c r="H74" s="156"/>
      <c r="I74" s="156"/>
      <c r="J74" s="147"/>
      <c r="K74" s="156"/>
      <c r="L74" s="131"/>
      <c r="M74" s="131"/>
      <c r="N74" s="131"/>
      <c r="O74" s="131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>
        <v>63</v>
      </c>
      <c r="AD74" s="84"/>
      <c r="AE74" s="84">
        <f t="shared" si="7"/>
        <v>63</v>
      </c>
      <c r="AF74" s="84"/>
      <c r="AG74" s="84"/>
      <c r="AH74" s="84"/>
      <c r="AI74" s="84"/>
      <c r="AJ74" s="84"/>
      <c r="AK74" s="84"/>
      <c r="AL74" s="84"/>
      <c r="AM74" s="84"/>
      <c r="AN74" s="86">
        <f t="shared" si="6"/>
        <v>0</v>
      </c>
      <c r="AO74" s="86">
        <f t="shared" si="6"/>
        <v>63</v>
      </c>
      <c r="AP74" s="86">
        <f t="shared" si="6"/>
        <v>0</v>
      </c>
      <c r="AQ74" s="86">
        <f t="shared" si="10"/>
        <v>63</v>
      </c>
      <c r="AR74" s="87">
        <f t="shared" si="8"/>
        <v>1.512</v>
      </c>
      <c r="AS74" s="88">
        <f t="shared" si="9"/>
        <v>0.91979999999999995</v>
      </c>
      <c r="AT74" s="167"/>
      <c r="AU74" s="167"/>
      <c r="AV74" s="167"/>
      <c r="AW74" s="155"/>
      <c r="AX74" s="139">
        <v>24</v>
      </c>
      <c r="AY74" s="139">
        <v>1</v>
      </c>
      <c r="AZ74" s="198">
        <v>14.6</v>
      </c>
      <c r="BA74" s="91"/>
    </row>
    <row r="75" spans="1:53" s="92" customFormat="1" x14ac:dyDescent="0.25">
      <c r="A75" s="139"/>
      <c r="B75" s="79"/>
      <c r="C75" s="94" t="s">
        <v>33</v>
      </c>
      <c r="D75" s="167"/>
      <c r="E75" s="139"/>
      <c r="F75" s="139"/>
      <c r="G75" s="139"/>
      <c r="H75" s="156"/>
      <c r="I75" s="156"/>
      <c r="J75" s="147"/>
      <c r="K75" s="156"/>
      <c r="L75" s="131"/>
      <c r="M75" s="131"/>
      <c r="N75" s="131"/>
      <c r="O75" s="131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131">
        <f>SUM(AB69:AB74)</f>
        <v>52</v>
      </c>
      <c r="AC75" s="131">
        <f>SUM(AC68:AC74)</f>
        <v>123</v>
      </c>
      <c r="AD75" s="131"/>
      <c r="AE75" s="131">
        <f>SUM(AE69:AE74)</f>
        <v>175</v>
      </c>
      <c r="AF75" s="84"/>
      <c r="AG75" s="84"/>
      <c r="AH75" s="84"/>
      <c r="AI75" s="84"/>
      <c r="AJ75" s="84"/>
      <c r="AK75" s="84"/>
      <c r="AL75" s="84"/>
      <c r="AM75" s="84"/>
      <c r="AN75" s="97">
        <f t="shared" si="6"/>
        <v>52</v>
      </c>
      <c r="AO75" s="97">
        <f t="shared" si="6"/>
        <v>123</v>
      </c>
      <c r="AP75" s="97">
        <f t="shared" si="6"/>
        <v>0</v>
      </c>
      <c r="AQ75" s="97">
        <f t="shared" si="10"/>
        <v>175</v>
      </c>
      <c r="AR75" s="98">
        <f>SUM(AR69:AR74)</f>
        <v>4.2</v>
      </c>
      <c r="AS75" s="99">
        <f>SUM(AS69:AS74)</f>
        <v>2.5549999999999997</v>
      </c>
      <c r="AT75" s="167"/>
      <c r="AU75" s="167"/>
      <c r="AV75" s="167"/>
      <c r="AW75" s="155"/>
      <c r="AX75" s="167"/>
      <c r="AY75" s="167"/>
      <c r="AZ75" s="195"/>
      <c r="BA75" s="91"/>
    </row>
    <row r="76" spans="1:53" s="92" customFormat="1" x14ac:dyDescent="0.25">
      <c r="A76" s="139">
        <v>1</v>
      </c>
      <c r="B76" s="200">
        <v>51.25</v>
      </c>
      <c r="C76" s="202" t="s">
        <v>160</v>
      </c>
      <c r="D76" s="142" t="s">
        <v>28</v>
      </c>
      <c r="E76" s="82" t="s">
        <v>74</v>
      </c>
      <c r="F76" s="82" t="s">
        <v>150</v>
      </c>
      <c r="G76" s="82" t="s">
        <v>161</v>
      </c>
      <c r="H76" s="156"/>
      <c r="I76" s="156"/>
      <c r="J76" s="147"/>
      <c r="K76" s="156"/>
      <c r="L76" s="131"/>
      <c r="M76" s="131"/>
      <c r="N76" s="131"/>
      <c r="O76" s="131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>
        <v>16</v>
      </c>
      <c r="AC76" s="84"/>
      <c r="AD76" s="84"/>
      <c r="AE76" s="84">
        <f>AB76+AC76+AD76</f>
        <v>16</v>
      </c>
      <c r="AF76" s="84"/>
      <c r="AG76" s="84"/>
      <c r="AH76" s="84"/>
      <c r="AI76" s="84"/>
      <c r="AJ76" s="84"/>
      <c r="AK76" s="84"/>
      <c r="AL76" s="84"/>
      <c r="AM76" s="84"/>
      <c r="AN76" s="86">
        <f t="shared" si="6"/>
        <v>16</v>
      </c>
      <c r="AO76" s="86">
        <f t="shared" si="6"/>
        <v>0</v>
      </c>
      <c r="AP76" s="86">
        <f t="shared" si="6"/>
        <v>0</v>
      </c>
      <c r="AQ76" s="86">
        <f t="shared" si="10"/>
        <v>16</v>
      </c>
      <c r="AR76" s="87">
        <f>((AQ76/AY76)*AX76)/1000</f>
        <v>0.38400000000000001</v>
      </c>
      <c r="AS76" s="88">
        <f>(AQ76*AZ76)/1000</f>
        <v>0.2336</v>
      </c>
      <c r="AT76" s="167"/>
      <c r="AU76" s="167"/>
      <c r="AV76" s="167"/>
      <c r="AW76" s="155"/>
      <c r="AX76" s="139">
        <v>24</v>
      </c>
      <c r="AY76" s="139">
        <v>1</v>
      </c>
      <c r="AZ76" s="198">
        <v>14.6</v>
      </c>
      <c r="BA76" s="91"/>
    </row>
    <row r="77" spans="1:53" s="92" customFormat="1" x14ac:dyDescent="0.25">
      <c r="A77" s="139">
        <v>2</v>
      </c>
      <c r="B77" s="200">
        <v>51.25</v>
      </c>
      <c r="C77" s="202" t="s">
        <v>160</v>
      </c>
      <c r="D77" s="142" t="s">
        <v>28</v>
      </c>
      <c r="E77" s="82" t="s">
        <v>90</v>
      </c>
      <c r="F77" s="82" t="s">
        <v>76</v>
      </c>
      <c r="G77" s="82" t="s">
        <v>161</v>
      </c>
      <c r="H77" s="156"/>
      <c r="I77" s="156"/>
      <c r="J77" s="147"/>
      <c r="K77" s="156"/>
      <c r="L77" s="131"/>
      <c r="M77" s="131"/>
      <c r="N77" s="131"/>
      <c r="O77" s="131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131"/>
      <c r="AC77" s="84">
        <v>8</v>
      </c>
      <c r="AD77" s="84"/>
      <c r="AE77" s="84">
        <f>AB77+AC77+AD77</f>
        <v>8</v>
      </c>
      <c r="AF77" s="84"/>
      <c r="AG77" s="84"/>
      <c r="AH77" s="84"/>
      <c r="AI77" s="84"/>
      <c r="AJ77" s="84"/>
      <c r="AK77" s="84"/>
      <c r="AL77" s="84"/>
      <c r="AM77" s="84"/>
      <c r="AN77" s="86">
        <f t="shared" si="6"/>
        <v>0</v>
      </c>
      <c r="AO77" s="86">
        <f t="shared" si="6"/>
        <v>8</v>
      </c>
      <c r="AP77" s="86">
        <f t="shared" si="6"/>
        <v>0</v>
      </c>
      <c r="AQ77" s="86">
        <f t="shared" si="10"/>
        <v>8</v>
      </c>
      <c r="AR77" s="87">
        <f>((AQ77/AY77)*AX77)/1000</f>
        <v>0.192</v>
      </c>
      <c r="AS77" s="88">
        <f>(AQ77*AZ77)/1000</f>
        <v>0.1168</v>
      </c>
      <c r="AT77" s="167"/>
      <c r="AU77" s="167"/>
      <c r="AV77" s="167"/>
      <c r="AW77" s="155"/>
      <c r="AX77" s="139">
        <v>24</v>
      </c>
      <c r="AY77" s="139">
        <v>1</v>
      </c>
      <c r="AZ77" s="198">
        <v>14.6</v>
      </c>
      <c r="BA77" s="91"/>
    </row>
    <row r="78" spans="1:53" s="92" customFormat="1" x14ac:dyDescent="0.25">
      <c r="A78" s="139">
        <v>3</v>
      </c>
      <c r="B78" s="200">
        <v>51.25</v>
      </c>
      <c r="C78" s="202" t="s">
        <v>160</v>
      </c>
      <c r="D78" s="142" t="s">
        <v>28</v>
      </c>
      <c r="E78" s="82" t="s">
        <v>73</v>
      </c>
      <c r="F78" s="82" t="s">
        <v>86</v>
      </c>
      <c r="G78" s="82" t="s">
        <v>162</v>
      </c>
      <c r="H78" s="156"/>
      <c r="I78" s="156"/>
      <c r="J78" s="147"/>
      <c r="K78" s="156"/>
      <c r="L78" s="131"/>
      <c r="M78" s="131"/>
      <c r="N78" s="131"/>
      <c r="O78" s="131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131"/>
      <c r="AC78" s="84">
        <v>9</v>
      </c>
      <c r="AD78" s="84"/>
      <c r="AE78" s="84">
        <f>AB78+AC78+AD78</f>
        <v>9</v>
      </c>
      <c r="AF78" s="84"/>
      <c r="AG78" s="84"/>
      <c r="AH78" s="84"/>
      <c r="AI78" s="84"/>
      <c r="AJ78" s="84"/>
      <c r="AK78" s="84"/>
      <c r="AL78" s="84"/>
      <c r="AM78" s="84"/>
      <c r="AN78" s="86">
        <f t="shared" si="6"/>
        <v>0</v>
      </c>
      <c r="AO78" s="86">
        <f t="shared" si="6"/>
        <v>9</v>
      </c>
      <c r="AP78" s="86">
        <f t="shared" si="6"/>
        <v>0</v>
      </c>
      <c r="AQ78" s="86">
        <f t="shared" si="10"/>
        <v>9</v>
      </c>
      <c r="AR78" s="87">
        <f>((AQ78/AY78)*AX78)/1000</f>
        <v>0.216</v>
      </c>
      <c r="AS78" s="88">
        <f>(AQ78*AZ78)/1000</f>
        <v>0.13140000000000002</v>
      </c>
      <c r="AT78" s="167"/>
      <c r="AU78" s="167"/>
      <c r="AV78" s="167"/>
      <c r="AW78" s="155"/>
      <c r="AX78" s="139">
        <v>24</v>
      </c>
      <c r="AY78" s="139">
        <v>1</v>
      </c>
      <c r="AZ78" s="198">
        <v>14.6</v>
      </c>
      <c r="BA78" s="91"/>
    </row>
    <row r="79" spans="1:53" s="92" customFormat="1" x14ac:dyDescent="0.25">
      <c r="A79" s="139">
        <v>4</v>
      </c>
      <c r="B79" s="200">
        <v>51.25</v>
      </c>
      <c r="C79" s="202" t="s">
        <v>160</v>
      </c>
      <c r="D79" s="142" t="s">
        <v>28</v>
      </c>
      <c r="E79" s="82" t="s">
        <v>73</v>
      </c>
      <c r="F79" s="82" t="s">
        <v>152</v>
      </c>
      <c r="G79" s="82" t="s">
        <v>148</v>
      </c>
      <c r="H79" s="156"/>
      <c r="I79" s="156"/>
      <c r="J79" s="147"/>
      <c r="K79" s="156"/>
      <c r="L79" s="131"/>
      <c r="M79" s="131"/>
      <c r="N79" s="131"/>
      <c r="O79" s="131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131"/>
      <c r="AC79" s="84">
        <v>3</v>
      </c>
      <c r="AD79" s="84"/>
      <c r="AE79" s="84">
        <f>AB79+AC79+AD79</f>
        <v>3</v>
      </c>
      <c r="AF79" s="84"/>
      <c r="AG79" s="84"/>
      <c r="AH79" s="84"/>
      <c r="AI79" s="84"/>
      <c r="AJ79" s="84"/>
      <c r="AK79" s="84"/>
      <c r="AL79" s="84"/>
      <c r="AM79" s="84"/>
      <c r="AN79" s="86">
        <f t="shared" si="6"/>
        <v>0</v>
      </c>
      <c r="AO79" s="86">
        <f t="shared" si="6"/>
        <v>3</v>
      </c>
      <c r="AP79" s="86">
        <f t="shared" si="6"/>
        <v>0</v>
      </c>
      <c r="AQ79" s="86">
        <f t="shared" si="10"/>
        <v>3</v>
      </c>
      <c r="AR79" s="87">
        <f>((AQ79/AY79)*AX79)/1000</f>
        <v>7.1999999999999995E-2</v>
      </c>
      <c r="AS79" s="88">
        <f>(AQ79*AZ79)/1000</f>
        <v>4.3799999999999999E-2</v>
      </c>
      <c r="AT79" s="167"/>
      <c r="AU79" s="167"/>
      <c r="AV79" s="167"/>
      <c r="AW79" s="155"/>
      <c r="AX79" s="139">
        <v>24</v>
      </c>
      <c r="AY79" s="139">
        <v>1</v>
      </c>
      <c r="AZ79" s="198">
        <v>14.6</v>
      </c>
      <c r="BA79" s="91"/>
    </row>
    <row r="80" spans="1:53" s="92" customFormat="1" x14ac:dyDescent="0.25">
      <c r="A80" s="139"/>
      <c r="B80" s="79"/>
      <c r="C80" s="94" t="s">
        <v>33</v>
      </c>
      <c r="D80" s="167"/>
      <c r="E80" s="139"/>
      <c r="F80" s="139"/>
      <c r="G80" s="139"/>
      <c r="H80" s="156"/>
      <c r="I80" s="156"/>
      <c r="J80" s="147"/>
      <c r="K80" s="156"/>
      <c r="L80" s="131"/>
      <c r="M80" s="131"/>
      <c r="N80" s="131"/>
      <c r="O80" s="131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131">
        <f>SUM(AB76:AB79)</f>
        <v>16</v>
      </c>
      <c r="AC80" s="131">
        <f>SUM(AC76:AC79)</f>
        <v>20</v>
      </c>
      <c r="AD80" s="131"/>
      <c r="AE80" s="131">
        <f>SUM(AE76:AE79)</f>
        <v>36</v>
      </c>
      <c r="AF80" s="84"/>
      <c r="AG80" s="84"/>
      <c r="AH80" s="84"/>
      <c r="AI80" s="84"/>
      <c r="AJ80" s="84"/>
      <c r="AK80" s="84"/>
      <c r="AL80" s="84"/>
      <c r="AM80" s="84"/>
      <c r="AN80" s="97">
        <f t="shared" si="6"/>
        <v>16</v>
      </c>
      <c r="AO80" s="97">
        <f t="shared" si="6"/>
        <v>20</v>
      </c>
      <c r="AP80" s="97">
        <f t="shared" si="6"/>
        <v>0</v>
      </c>
      <c r="AQ80" s="97">
        <f t="shared" si="10"/>
        <v>36</v>
      </c>
      <c r="AR80" s="98">
        <f>SUM(AR76:AR79)</f>
        <v>0.86399999999999999</v>
      </c>
      <c r="AS80" s="99">
        <f>SUM(AS76:AS79)</f>
        <v>0.52559999999999996</v>
      </c>
      <c r="AT80" s="167"/>
      <c r="AU80" s="167"/>
      <c r="AV80" s="167"/>
      <c r="AW80" s="155"/>
      <c r="AX80" s="167"/>
      <c r="AY80" s="167"/>
      <c r="AZ80" s="195"/>
      <c r="BA80" s="91"/>
    </row>
    <row r="81" spans="1:53" s="92" customFormat="1" x14ac:dyDescent="0.25">
      <c r="A81" s="139">
        <v>1</v>
      </c>
      <c r="B81" s="196">
        <v>51.24</v>
      </c>
      <c r="C81" s="197" t="s">
        <v>145</v>
      </c>
      <c r="D81" s="142" t="s">
        <v>28</v>
      </c>
      <c r="E81" s="82" t="s">
        <v>30</v>
      </c>
      <c r="F81" s="82" t="s">
        <v>122</v>
      </c>
      <c r="G81" s="82" t="s">
        <v>163</v>
      </c>
      <c r="H81" s="156"/>
      <c r="I81" s="156"/>
      <c r="J81" s="147"/>
      <c r="K81" s="156"/>
      <c r="L81" s="131"/>
      <c r="M81" s="131"/>
      <c r="N81" s="131"/>
      <c r="O81" s="131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131"/>
      <c r="AC81" s="131"/>
      <c r="AD81" s="131"/>
      <c r="AE81" s="131"/>
      <c r="AF81" s="84">
        <v>1</v>
      </c>
      <c r="AG81" s="84"/>
      <c r="AH81" s="84"/>
      <c r="AI81" s="84">
        <f>AF81+AG81+AH81</f>
        <v>1</v>
      </c>
      <c r="AJ81" s="84"/>
      <c r="AK81" s="84"/>
      <c r="AL81" s="84"/>
      <c r="AM81" s="84"/>
      <c r="AN81" s="86">
        <f t="shared" si="6"/>
        <v>1</v>
      </c>
      <c r="AO81" s="86">
        <f t="shared" si="6"/>
        <v>0</v>
      </c>
      <c r="AP81" s="86">
        <f t="shared" si="6"/>
        <v>0</v>
      </c>
      <c r="AQ81" s="86">
        <f t="shared" si="10"/>
        <v>1</v>
      </c>
      <c r="AR81" s="87">
        <f>((AQ81/AY81)*AX81)/1000</f>
        <v>2.4E-2</v>
      </c>
      <c r="AS81" s="88">
        <f>(AQ81*AZ81)/1000</f>
        <v>1.46E-2</v>
      </c>
      <c r="AT81" s="167"/>
      <c r="AU81" s="167"/>
      <c r="AV81" s="167"/>
      <c r="AW81" s="155"/>
      <c r="AX81" s="139">
        <v>24</v>
      </c>
      <c r="AY81" s="139">
        <v>1</v>
      </c>
      <c r="AZ81" s="198">
        <v>14.6</v>
      </c>
      <c r="BA81" s="91"/>
    </row>
    <row r="82" spans="1:53" s="92" customFormat="1" x14ac:dyDescent="0.25">
      <c r="A82" s="139"/>
      <c r="B82" s="196"/>
      <c r="C82" s="94" t="s">
        <v>33</v>
      </c>
      <c r="D82" s="142"/>
      <c r="E82" s="82"/>
      <c r="F82" s="82"/>
      <c r="G82" s="82"/>
      <c r="H82" s="156"/>
      <c r="I82" s="156"/>
      <c r="J82" s="147"/>
      <c r="K82" s="156"/>
      <c r="L82" s="131"/>
      <c r="M82" s="131"/>
      <c r="N82" s="131"/>
      <c r="O82" s="131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131"/>
      <c r="AC82" s="131"/>
      <c r="AD82" s="131"/>
      <c r="AE82" s="131"/>
      <c r="AF82" s="131">
        <f>SUM(AF81)</f>
        <v>1</v>
      </c>
      <c r="AG82" s="131"/>
      <c r="AH82" s="131"/>
      <c r="AI82" s="131">
        <f>SUM(AI81)</f>
        <v>1</v>
      </c>
      <c r="AJ82" s="131"/>
      <c r="AK82" s="131"/>
      <c r="AL82" s="131"/>
      <c r="AM82" s="131"/>
      <c r="AN82" s="97">
        <f t="shared" si="6"/>
        <v>1</v>
      </c>
      <c r="AO82" s="97">
        <f t="shared" si="6"/>
        <v>0</v>
      </c>
      <c r="AP82" s="97">
        <f t="shared" si="6"/>
        <v>0</v>
      </c>
      <c r="AQ82" s="97">
        <f t="shared" si="10"/>
        <v>1</v>
      </c>
      <c r="AR82" s="98">
        <f>SUM(AR81)</f>
        <v>2.4E-2</v>
      </c>
      <c r="AS82" s="99">
        <f>SUM(AS81)</f>
        <v>1.46E-2</v>
      </c>
      <c r="AT82" s="167"/>
      <c r="AU82" s="167"/>
      <c r="AV82" s="167"/>
      <c r="AW82" s="155"/>
      <c r="AX82" s="167"/>
      <c r="AY82" s="167"/>
      <c r="AZ82" s="195"/>
      <c r="BA82" s="91"/>
    </row>
    <row r="83" spans="1:53" s="92" customFormat="1" x14ac:dyDescent="0.25">
      <c r="A83" s="139">
        <v>2</v>
      </c>
      <c r="B83" s="200">
        <v>51.26</v>
      </c>
      <c r="C83" s="119" t="s">
        <v>164</v>
      </c>
      <c r="D83" s="142" t="s">
        <v>28</v>
      </c>
      <c r="E83" s="82" t="s">
        <v>74</v>
      </c>
      <c r="F83" s="82" t="s">
        <v>150</v>
      </c>
      <c r="G83" s="82" t="s">
        <v>32</v>
      </c>
      <c r="H83" s="156"/>
      <c r="I83" s="156"/>
      <c r="J83" s="147"/>
      <c r="K83" s="156"/>
      <c r="L83" s="131"/>
      <c r="M83" s="131"/>
      <c r="N83" s="131"/>
      <c r="O83" s="131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131"/>
      <c r="AC83" s="131"/>
      <c r="AD83" s="131"/>
      <c r="AE83" s="131"/>
      <c r="AF83" s="84"/>
      <c r="AG83" s="84">
        <v>2</v>
      </c>
      <c r="AH83" s="84"/>
      <c r="AI83" s="84">
        <f>AF83+AG83+AH83</f>
        <v>2</v>
      </c>
      <c r="AJ83" s="84"/>
      <c r="AK83" s="84"/>
      <c r="AL83" s="84"/>
      <c r="AM83" s="84"/>
      <c r="AN83" s="86">
        <f t="shared" si="6"/>
        <v>0</v>
      </c>
      <c r="AO83" s="86">
        <f t="shared" si="6"/>
        <v>2</v>
      </c>
      <c r="AP83" s="86">
        <f t="shared" si="6"/>
        <v>0</v>
      </c>
      <c r="AQ83" s="86">
        <f t="shared" si="10"/>
        <v>2</v>
      </c>
      <c r="AR83" s="87">
        <f>((AQ83/AY83)*AX83)/1000</f>
        <v>4.8000000000000001E-2</v>
      </c>
      <c r="AS83" s="88">
        <f>(AQ83*AZ83)/1000</f>
        <v>2.92E-2</v>
      </c>
      <c r="AT83" s="167"/>
      <c r="AU83" s="167"/>
      <c r="AV83" s="167"/>
      <c r="AW83" s="155"/>
      <c r="AX83" s="139">
        <v>24</v>
      </c>
      <c r="AY83" s="139">
        <v>1</v>
      </c>
      <c r="AZ83" s="198">
        <v>14.6</v>
      </c>
      <c r="BA83" s="91"/>
    </row>
    <row r="84" spans="1:53" s="92" customFormat="1" x14ac:dyDescent="0.25">
      <c r="A84" s="139"/>
      <c r="B84" s="79"/>
      <c r="C84" s="94" t="s">
        <v>33</v>
      </c>
      <c r="D84" s="167"/>
      <c r="E84" s="139"/>
      <c r="F84" s="139"/>
      <c r="G84" s="139"/>
      <c r="H84" s="156"/>
      <c r="I84" s="156"/>
      <c r="J84" s="147"/>
      <c r="K84" s="156"/>
      <c r="L84" s="131"/>
      <c r="M84" s="131"/>
      <c r="N84" s="131"/>
      <c r="O84" s="131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131"/>
      <c r="AC84" s="131"/>
      <c r="AD84" s="131"/>
      <c r="AE84" s="131"/>
      <c r="AF84" s="84"/>
      <c r="AG84" s="131">
        <f>SUM(AG83)</f>
        <v>2</v>
      </c>
      <c r="AH84" s="131"/>
      <c r="AI84" s="131">
        <f>SUM(AI83)</f>
        <v>2</v>
      </c>
      <c r="AJ84" s="84"/>
      <c r="AK84" s="131"/>
      <c r="AL84" s="131"/>
      <c r="AM84" s="131"/>
      <c r="AN84" s="97">
        <f t="shared" si="6"/>
        <v>0</v>
      </c>
      <c r="AO84" s="97">
        <f t="shared" si="6"/>
        <v>2</v>
      </c>
      <c r="AP84" s="97">
        <f t="shared" si="6"/>
        <v>0</v>
      </c>
      <c r="AQ84" s="97">
        <f t="shared" si="10"/>
        <v>2</v>
      </c>
      <c r="AR84" s="98">
        <f>SUM(AR83)</f>
        <v>4.8000000000000001E-2</v>
      </c>
      <c r="AS84" s="99">
        <f>SUM(AS83)</f>
        <v>2.92E-2</v>
      </c>
      <c r="AT84" s="167"/>
      <c r="AU84" s="167"/>
      <c r="AV84" s="167"/>
      <c r="AW84" s="155"/>
      <c r="AX84" s="167"/>
      <c r="AY84" s="167"/>
      <c r="AZ84" s="195"/>
      <c r="BA84" s="91"/>
    </row>
    <row r="85" spans="1:53" s="92" customFormat="1" x14ac:dyDescent="0.25">
      <c r="A85" s="139">
        <v>1</v>
      </c>
      <c r="B85" s="196">
        <v>51.24</v>
      </c>
      <c r="C85" s="197" t="s">
        <v>149</v>
      </c>
      <c r="D85" s="142" t="s">
        <v>28</v>
      </c>
      <c r="E85" s="82" t="s">
        <v>27</v>
      </c>
      <c r="F85" s="82" t="s">
        <v>147</v>
      </c>
      <c r="G85" s="82" t="s">
        <v>87</v>
      </c>
      <c r="H85" s="156"/>
      <c r="I85" s="156"/>
      <c r="J85" s="147"/>
      <c r="K85" s="156"/>
      <c r="L85" s="131"/>
      <c r="M85" s="131"/>
      <c r="N85" s="131"/>
      <c r="O85" s="131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131"/>
      <c r="AC85" s="131"/>
      <c r="AD85" s="131"/>
      <c r="AE85" s="131"/>
      <c r="AF85" s="84"/>
      <c r="AG85" s="131"/>
      <c r="AH85" s="131"/>
      <c r="AI85" s="131"/>
      <c r="AJ85" s="84">
        <v>147</v>
      </c>
      <c r="AK85" s="84"/>
      <c r="AL85" s="84"/>
      <c r="AM85" s="84">
        <f>AJ85+AK85+AL85</f>
        <v>147</v>
      </c>
      <c r="AN85" s="86">
        <f t="shared" si="6"/>
        <v>147</v>
      </c>
      <c r="AO85" s="86">
        <f t="shared" si="6"/>
        <v>0</v>
      </c>
      <c r="AP85" s="86">
        <f t="shared" si="6"/>
        <v>0</v>
      </c>
      <c r="AQ85" s="86">
        <f t="shared" si="10"/>
        <v>147</v>
      </c>
      <c r="AR85" s="87">
        <f>((AQ85/AY85)*AX85)/1000</f>
        <v>3.528</v>
      </c>
      <c r="AS85" s="88">
        <f>(AQ85*AZ85)/1000</f>
        <v>2.1461999999999999</v>
      </c>
      <c r="AT85" s="167"/>
      <c r="AU85" s="167"/>
      <c r="AV85" s="167"/>
      <c r="AW85" s="155"/>
      <c r="AX85" s="139">
        <v>24</v>
      </c>
      <c r="AY85" s="139">
        <v>1</v>
      </c>
      <c r="AZ85" s="198">
        <v>14.6</v>
      </c>
      <c r="BA85" s="91"/>
    </row>
    <row r="86" spans="1:53" s="92" customFormat="1" x14ac:dyDescent="0.25">
      <c r="A86" s="139">
        <v>2</v>
      </c>
      <c r="B86" s="196">
        <v>51.24</v>
      </c>
      <c r="C86" s="197" t="s">
        <v>149</v>
      </c>
      <c r="D86" s="142" t="s">
        <v>28</v>
      </c>
      <c r="E86" s="82" t="s">
        <v>32</v>
      </c>
      <c r="F86" s="82" t="s">
        <v>32</v>
      </c>
      <c r="G86" s="82" t="s">
        <v>32</v>
      </c>
      <c r="H86" s="156"/>
      <c r="I86" s="156"/>
      <c r="J86" s="147"/>
      <c r="K86" s="156"/>
      <c r="L86" s="131"/>
      <c r="M86" s="131"/>
      <c r="N86" s="131"/>
      <c r="O86" s="131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131"/>
      <c r="AC86" s="131"/>
      <c r="AD86" s="131"/>
      <c r="AE86" s="131"/>
      <c r="AF86" s="84"/>
      <c r="AG86" s="131"/>
      <c r="AH86" s="131"/>
      <c r="AI86" s="131"/>
      <c r="AJ86" s="84"/>
      <c r="AK86" s="84">
        <v>3</v>
      </c>
      <c r="AL86" s="84"/>
      <c r="AM86" s="84">
        <f>AJ86+AK86+AL86</f>
        <v>3</v>
      </c>
      <c r="AN86" s="86">
        <f t="shared" si="6"/>
        <v>0</v>
      </c>
      <c r="AO86" s="86">
        <f t="shared" si="6"/>
        <v>3</v>
      </c>
      <c r="AP86" s="86">
        <f t="shared" si="6"/>
        <v>0</v>
      </c>
      <c r="AQ86" s="86">
        <f t="shared" si="10"/>
        <v>3</v>
      </c>
      <c r="AR86" s="87">
        <f>((AQ86/AY86)*AX86)/1000</f>
        <v>7.1999999999999995E-2</v>
      </c>
      <c r="AS86" s="88">
        <f>(AQ86*AZ86)/1000</f>
        <v>4.3799999999999999E-2</v>
      </c>
      <c r="AT86" s="167"/>
      <c r="AU86" s="167"/>
      <c r="AV86" s="167"/>
      <c r="AW86" s="155"/>
      <c r="AX86" s="139">
        <v>24</v>
      </c>
      <c r="AY86" s="139">
        <v>1</v>
      </c>
      <c r="AZ86" s="198">
        <v>14.6</v>
      </c>
      <c r="BA86" s="91"/>
    </row>
    <row r="87" spans="1:53" s="92" customFormat="1" x14ac:dyDescent="0.25">
      <c r="A87" s="139"/>
      <c r="B87" s="196"/>
      <c r="C87" s="199" t="s">
        <v>25</v>
      </c>
      <c r="D87" s="142"/>
      <c r="E87" s="82"/>
      <c r="F87" s="82"/>
      <c r="G87" s="82"/>
      <c r="H87" s="156"/>
      <c r="I87" s="156"/>
      <c r="J87" s="147"/>
      <c r="K87" s="156"/>
      <c r="L87" s="131"/>
      <c r="M87" s="131"/>
      <c r="N87" s="131"/>
      <c r="O87" s="131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131"/>
      <c r="AC87" s="131"/>
      <c r="AD87" s="131"/>
      <c r="AE87" s="131"/>
      <c r="AF87" s="84"/>
      <c r="AG87" s="131"/>
      <c r="AH87" s="131"/>
      <c r="AI87" s="131"/>
      <c r="AJ87" s="84">
        <f>SUM(AJ85:AJ86)</f>
        <v>147</v>
      </c>
      <c r="AK87" s="131">
        <f>SUM(AK85:AK86)</f>
        <v>3</v>
      </c>
      <c r="AL87" s="131"/>
      <c r="AM87" s="131">
        <f>SUM(AM85:AM86)</f>
        <v>150</v>
      </c>
      <c r="AN87" s="97">
        <f t="shared" ref="AN87:AP127" si="11">H87+L87+P87+T87+X87+AB87+AF87+AJ87</f>
        <v>147</v>
      </c>
      <c r="AO87" s="97">
        <f t="shared" si="11"/>
        <v>3</v>
      </c>
      <c r="AP87" s="97">
        <f t="shared" si="11"/>
        <v>0</v>
      </c>
      <c r="AQ87" s="97">
        <f t="shared" si="10"/>
        <v>150</v>
      </c>
      <c r="AR87" s="98">
        <f>SUM(AR85:AR86)</f>
        <v>3.6</v>
      </c>
      <c r="AS87" s="99">
        <f>SUM(AS85:AS86)</f>
        <v>2.19</v>
      </c>
      <c r="AT87" s="167"/>
      <c r="AU87" s="167"/>
      <c r="AV87" s="167"/>
      <c r="AW87" s="155"/>
      <c r="AX87" s="167"/>
      <c r="AY87" s="167"/>
      <c r="AZ87" s="195"/>
      <c r="BA87" s="91"/>
    </row>
    <row r="88" spans="1:53" s="92" customFormat="1" x14ac:dyDescent="0.25">
      <c r="A88" s="168">
        <v>6</v>
      </c>
      <c r="B88" s="118">
        <v>51.000001019000003</v>
      </c>
      <c r="C88" s="119" t="s">
        <v>165</v>
      </c>
      <c r="D88" s="82" t="s">
        <v>28</v>
      </c>
      <c r="E88" s="82" t="s">
        <v>32</v>
      </c>
      <c r="F88" s="82" t="s">
        <v>32</v>
      </c>
      <c r="G88" s="82" t="s">
        <v>32</v>
      </c>
      <c r="H88" s="156"/>
      <c r="I88" s="156"/>
      <c r="J88" s="147"/>
      <c r="K88" s="156"/>
      <c r="L88" s="84"/>
      <c r="M88" s="84"/>
      <c r="N88" s="84"/>
      <c r="O88" s="84"/>
      <c r="P88" s="84"/>
      <c r="Q88" s="159">
        <v>40</v>
      </c>
      <c r="R88" s="84"/>
      <c r="S88" s="84">
        <f>P88+Q88+R88</f>
        <v>40</v>
      </c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6">
        <f t="shared" si="11"/>
        <v>0</v>
      </c>
      <c r="AO88" s="86">
        <f t="shared" si="11"/>
        <v>40</v>
      </c>
      <c r="AP88" s="86">
        <f t="shared" si="11"/>
        <v>0</v>
      </c>
      <c r="AQ88" s="86">
        <f t="shared" si="10"/>
        <v>40</v>
      </c>
      <c r="AR88" s="203">
        <f>((AQ88/AY88)*AX88)/1000</f>
        <v>4.8000000000000001E-5</v>
      </c>
      <c r="AS88" s="204">
        <f>(AQ88*AZ88)/1000</f>
        <v>4.0000000000000003E-5</v>
      </c>
      <c r="AT88" s="167"/>
      <c r="AU88" s="167"/>
      <c r="AV88" s="167"/>
      <c r="AW88" s="155"/>
      <c r="AX88" s="173">
        <v>0.3</v>
      </c>
      <c r="AY88" s="89">
        <v>250</v>
      </c>
      <c r="AZ88" s="170">
        <v>1E-3</v>
      </c>
      <c r="BA88" s="91"/>
    </row>
    <row r="89" spans="1:53" s="92" customFormat="1" x14ac:dyDescent="0.25">
      <c r="A89" s="168">
        <v>1</v>
      </c>
      <c r="B89" s="118">
        <v>51.000001019000003</v>
      </c>
      <c r="C89" s="119" t="s">
        <v>165</v>
      </c>
      <c r="D89" s="82" t="s">
        <v>28</v>
      </c>
      <c r="E89" s="82" t="s">
        <v>47</v>
      </c>
      <c r="F89" s="82" t="s">
        <v>76</v>
      </c>
      <c r="G89" s="82" t="s">
        <v>35</v>
      </c>
      <c r="H89" s="156"/>
      <c r="I89" s="156"/>
      <c r="J89" s="147"/>
      <c r="K89" s="156"/>
      <c r="L89" s="84"/>
      <c r="M89" s="84"/>
      <c r="N89" s="84"/>
      <c r="O89" s="84"/>
      <c r="P89" s="159">
        <v>20200</v>
      </c>
      <c r="Q89" s="166"/>
      <c r="R89" s="166"/>
      <c r="S89" s="159">
        <f>P89+Q89+R89</f>
        <v>20200</v>
      </c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6">
        <f t="shared" si="11"/>
        <v>20200</v>
      </c>
      <c r="AO89" s="86">
        <f t="shared" si="11"/>
        <v>0</v>
      </c>
      <c r="AP89" s="86">
        <f t="shared" si="11"/>
        <v>0</v>
      </c>
      <c r="AQ89" s="86">
        <f t="shared" si="10"/>
        <v>20200</v>
      </c>
      <c r="AR89" s="88">
        <f>((AQ89/AY89)*AX89)/1000</f>
        <v>2.4239999999999998E-2</v>
      </c>
      <c r="AS89" s="88">
        <f>(AQ89*AZ89)/1000</f>
        <v>2.0199999999999999E-2</v>
      </c>
      <c r="AT89" s="167"/>
      <c r="AU89" s="167"/>
      <c r="AV89" s="167"/>
      <c r="AW89" s="155"/>
      <c r="AX89" s="173">
        <v>0.3</v>
      </c>
      <c r="AY89" s="89">
        <v>250</v>
      </c>
      <c r="AZ89" s="170">
        <v>1E-3</v>
      </c>
      <c r="BA89" s="91"/>
    </row>
    <row r="90" spans="1:53" s="92" customFormat="1" x14ac:dyDescent="0.25">
      <c r="A90" s="117"/>
      <c r="B90" s="93"/>
      <c r="C90" s="94" t="s">
        <v>33</v>
      </c>
      <c r="D90" s="93"/>
      <c r="E90" s="93"/>
      <c r="F90" s="93"/>
      <c r="G90" s="93"/>
      <c r="H90" s="156"/>
      <c r="I90" s="156"/>
      <c r="J90" s="147"/>
      <c r="K90" s="156"/>
      <c r="L90" s="84"/>
      <c r="M90" s="84"/>
      <c r="N90" s="84"/>
      <c r="O90" s="84"/>
      <c r="P90" s="166">
        <f>SUM(P88:P89)</f>
        <v>20200</v>
      </c>
      <c r="Q90" s="166">
        <f>SUM(Q88:Q89)</f>
        <v>40</v>
      </c>
      <c r="R90" s="166"/>
      <c r="S90" s="166">
        <f>P90+Q90+R90</f>
        <v>20240</v>
      </c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97">
        <f t="shared" si="11"/>
        <v>20200</v>
      </c>
      <c r="AO90" s="97">
        <f t="shared" si="11"/>
        <v>40</v>
      </c>
      <c r="AP90" s="97">
        <f t="shared" si="11"/>
        <v>0</v>
      </c>
      <c r="AQ90" s="97">
        <f t="shared" si="10"/>
        <v>20240</v>
      </c>
      <c r="AR90" s="99">
        <f>SUM(AR88:AR89)</f>
        <v>2.4287999999999997E-2</v>
      </c>
      <c r="AS90" s="99">
        <f>SUM(AS88:AS89)</f>
        <v>2.0239999999999998E-2</v>
      </c>
      <c r="AT90" s="167"/>
      <c r="AU90" s="167"/>
      <c r="AV90" s="167"/>
      <c r="AW90" s="155"/>
      <c r="AX90" s="167"/>
      <c r="AY90" s="167"/>
      <c r="AZ90" s="195"/>
      <c r="BA90" s="91"/>
    </row>
    <row r="91" spans="1:53" s="92" customFormat="1" x14ac:dyDescent="0.25">
      <c r="A91" s="150">
        <v>1</v>
      </c>
      <c r="B91" s="205" t="s">
        <v>166</v>
      </c>
      <c r="C91" s="206" t="s">
        <v>167</v>
      </c>
      <c r="D91" s="207"/>
      <c r="E91" s="208">
        <v>8</v>
      </c>
      <c r="F91" s="209">
        <v>77</v>
      </c>
      <c r="G91" s="209" t="s">
        <v>168</v>
      </c>
      <c r="H91" s="207">
        <v>44</v>
      </c>
      <c r="I91" s="210"/>
      <c r="J91" s="210"/>
      <c r="K91" s="207">
        <v>44</v>
      </c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6">
        <f t="shared" si="11"/>
        <v>44</v>
      </c>
      <c r="AO91" s="86">
        <f t="shared" si="11"/>
        <v>0</v>
      </c>
      <c r="AP91" s="86">
        <f t="shared" si="11"/>
        <v>0</v>
      </c>
      <c r="AQ91" s="86">
        <f t="shared" si="10"/>
        <v>44</v>
      </c>
      <c r="AR91" s="87">
        <f>((AQ91/AY91)*AX91)/1000</f>
        <v>5.1333333333333335E-2</v>
      </c>
      <c r="AS91" s="88">
        <f>(AQ91*AZ91)/1000</f>
        <v>3.0799999999999998E-2</v>
      </c>
      <c r="AT91" s="167"/>
      <c r="AU91" s="167"/>
      <c r="AV91" s="167"/>
      <c r="AW91" s="155"/>
      <c r="AX91" s="129">
        <v>42</v>
      </c>
      <c r="AY91" s="129">
        <v>36</v>
      </c>
      <c r="AZ91" s="149">
        <v>0.7</v>
      </c>
      <c r="BA91" s="91"/>
    </row>
    <row r="92" spans="1:53" s="92" customFormat="1" x14ac:dyDescent="0.25">
      <c r="A92" s="150"/>
      <c r="B92" s="211"/>
      <c r="C92" s="152" t="s">
        <v>125</v>
      </c>
      <c r="D92" s="212"/>
      <c r="E92" s="213"/>
      <c r="F92" s="213"/>
      <c r="G92" s="213"/>
      <c r="H92" s="214">
        <f>SUM(H91)</f>
        <v>44</v>
      </c>
      <c r="I92" s="210"/>
      <c r="J92" s="210"/>
      <c r="K92" s="215">
        <f>SUM(K91)</f>
        <v>44</v>
      </c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97">
        <f t="shared" si="11"/>
        <v>44</v>
      </c>
      <c r="AO92" s="97">
        <f t="shared" si="11"/>
        <v>0</v>
      </c>
      <c r="AP92" s="97">
        <f t="shared" si="11"/>
        <v>0</v>
      </c>
      <c r="AQ92" s="97">
        <f t="shared" si="10"/>
        <v>44</v>
      </c>
      <c r="AR92" s="98">
        <f>SUM(AR91:AR91)</f>
        <v>5.1333333333333335E-2</v>
      </c>
      <c r="AS92" s="99">
        <f>SUM(AS91:AS91)</f>
        <v>3.0799999999999998E-2</v>
      </c>
      <c r="AT92" s="167"/>
      <c r="AU92" s="167"/>
      <c r="AV92" s="167"/>
      <c r="AW92" s="155"/>
      <c r="AX92" s="167"/>
      <c r="AY92" s="167"/>
      <c r="AZ92" s="195"/>
      <c r="BA92" s="91"/>
    </row>
    <row r="93" spans="1:53" s="229" customFormat="1" ht="25.5" x14ac:dyDescent="0.25">
      <c r="A93" s="224">
        <v>1</v>
      </c>
      <c r="B93" s="225"/>
      <c r="C93" s="119" t="s">
        <v>170</v>
      </c>
      <c r="D93" s="82" t="s">
        <v>28</v>
      </c>
      <c r="E93" s="168">
        <v>5</v>
      </c>
      <c r="F93" s="168">
        <v>59</v>
      </c>
      <c r="G93" s="168">
        <v>28</v>
      </c>
      <c r="H93" s="214"/>
      <c r="I93" s="210"/>
      <c r="J93" s="210"/>
      <c r="K93" s="215"/>
      <c r="L93" s="226"/>
      <c r="M93" s="226"/>
      <c r="N93" s="226"/>
      <c r="O93" s="226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>
        <v>2</v>
      </c>
      <c r="AK93" s="85"/>
      <c r="AL93" s="85"/>
      <c r="AM93" s="85">
        <f>AJ93+AK93+AL93</f>
        <v>2</v>
      </c>
      <c r="AN93" s="96">
        <f t="shared" si="11"/>
        <v>2</v>
      </c>
      <c r="AO93" s="96">
        <f t="shared" si="11"/>
        <v>0</v>
      </c>
      <c r="AP93" s="96">
        <f t="shared" si="11"/>
        <v>0</v>
      </c>
      <c r="AQ93" s="96">
        <f t="shared" si="10"/>
        <v>2</v>
      </c>
      <c r="AR93" s="227">
        <f>((AQ93/AY93)*AX93)/1000</f>
        <v>7.2999999999999995E-2</v>
      </c>
      <c r="AS93" s="227">
        <f>(AQ93*AZ93)/1000</f>
        <v>5.6000000000000001E-2</v>
      </c>
      <c r="AT93" s="128" t="s">
        <v>31</v>
      </c>
      <c r="AU93" s="128"/>
      <c r="AV93" s="128"/>
      <c r="AW93" s="159"/>
      <c r="AX93" s="173">
        <v>73</v>
      </c>
      <c r="AY93" s="139">
        <v>2</v>
      </c>
      <c r="AZ93" s="198">
        <v>28</v>
      </c>
      <c r="BA93" s="228"/>
    </row>
    <row r="94" spans="1:53" s="92" customFormat="1" x14ac:dyDescent="0.25">
      <c r="A94" s="151"/>
      <c r="B94" s="169"/>
      <c r="C94" s="220" t="s">
        <v>125</v>
      </c>
      <c r="D94" s="171" t="s">
        <v>28</v>
      </c>
      <c r="E94" s="221"/>
      <c r="F94" s="221"/>
      <c r="G94" s="221"/>
      <c r="H94" s="214"/>
      <c r="I94" s="210"/>
      <c r="J94" s="210"/>
      <c r="K94" s="215"/>
      <c r="L94" s="218">
        <f>SUM(L93:L93)</f>
        <v>0</v>
      </c>
      <c r="M94" s="218"/>
      <c r="N94" s="218"/>
      <c r="O94" s="218">
        <f>SUM(O93:O93)</f>
        <v>0</v>
      </c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>
        <f>SUM(AM93)</f>
        <v>2</v>
      </c>
      <c r="AN94" s="97">
        <f>SUM(AN93)</f>
        <v>2</v>
      </c>
      <c r="AO94" s="97">
        <f t="shared" si="11"/>
        <v>0</v>
      </c>
      <c r="AP94" s="97">
        <f t="shared" si="11"/>
        <v>0</v>
      </c>
      <c r="AQ94" s="97">
        <f t="shared" si="10"/>
        <v>2</v>
      </c>
      <c r="AR94" s="98">
        <f>SUM(AR93:AR93)</f>
        <v>7.2999999999999995E-2</v>
      </c>
      <c r="AS94" s="99">
        <f>SUM(AS93:AS93)</f>
        <v>5.6000000000000001E-2</v>
      </c>
      <c r="AT94" s="167"/>
      <c r="AU94" s="151"/>
      <c r="AV94" s="222"/>
      <c r="AW94" s="218"/>
      <c r="AX94" s="223"/>
      <c r="AY94" s="218"/>
      <c r="AZ94" s="172"/>
      <c r="BA94" s="91"/>
    </row>
    <row r="95" spans="1:53" s="92" customFormat="1" ht="25.5" x14ac:dyDescent="0.25">
      <c r="A95" s="230">
        <v>2</v>
      </c>
      <c r="B95" s="231" t="s">
        <v>171</v>
      </c>
      <c r="C95" s="232" t="s">
        <v>172</v>
      </c>
      <c r="D95" s="129" t="s">
        <v>28</v>
      </c>
      <c r="E95" s="233" t="s">
        <v>27</v>
      </c>
      <c r="F95" s="233" t="s">
        <v>173</v>
      </c>
      <c r="G95" s="216" t="s">
        <v>87</v>
      </c>
      <c r="H95" s="214"/>
      <c r="I95" s="210"/>
      <c r="J95" s="210"/>
      <c r="K95" s="215"/>
      <c r="L95" s="234">
        <v>10</v>
      </c>
      <c r="M95" s="234"/>
      <c r="N95" s="234"/>
      <c r="O95" s="234">
        <v>10</v>
      </c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6">
        <f t="shared" si="11"/>
        <v>10</v>
      </c>
      <c r="AO95" s="86">
        <f t="shared" si="11"/>
        <v>0</v>
      </c>
      <c r="AP95" s="86">
        <f t="shared" si="11"/>
        <v>0</v>
      </c>
      <c r="AQ95" s="86">
        <f t="shared" si="10"/>
        <v>10</v>
      </c>
      <c r="AR95" s="87">
        <f>((AQ95/AY95)*AX95)/1000</f>
        <v>0.85</v>
      </c>
      <c r="AS95" s="88">
        <f>(AQ95*AZ95)/1000</f>
        <v>0.59099999999999997</v>
      </c>
      <c r="AT95" s="167"/>
      <c r="AU95" s="201" t="s">
        <v>174</v>
      </c>
      <c r="AV95" s="217"/>
      <c r="AW95" s="217"/>
      <c r="AX95" s="235">
        <v>85</v>
      </c>
      <c r="AY95" s="217">
        <v>1</v>
      </c>
      <c r="AZ95" s="219">
        <v>59.1</v>
      </c>
      <c r="BA95" s="91"/>
    </row>
    <row r="96" spans="1:53" s="92" customFormat="1" x14ac:dyDescent="0.25">
      <c r="A96" s="224"/>
      <c r="B96" s="225"/>
      <c r="C96" s="220" t="s">
        <v>125</v>
      </c>
      <c r="D96" s="171"/>
      <c r="E96" s="236"/>
      <c r="F96" s="236"/>
      <c r="G96" s="221"/>
      <c r="H96" s="214"/>
      <c r="I96" s="210"/>
      <c r="J96" s="210"/>
      <c r="K96" s="215"/>
      <c r="L96" s="218">
        <f>SUM(L95:L95)</f>
        <v>10</v>
      </c>
      <c r="M96" s="218"/>
      <c r="N96" s="218"/>
      <c r="O96" s="218">
        <f>SUM(O95:O95)</f>
        <v>10</v>
      </c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97">
        <f t="shared" si="11"/>
        <v>10</v>
      </c>
      <c r="AO96" s="97">
        <f t="shared" si="11"/>
        <v>0</v>
      </c>
      <c r="AP96" s="97">
        <f t="shared" si="11"/>
        <v>0</v>
      </c>
      <c r="AQ96" s="97">
        <f t="shared" si="10"/>
        <v>10</v>
      </c>
      <c r="AR96" s="98">
        <f>SUM(AR95:AR95)</f>
        <v>0.85</v>
      </c>
      <c r="AS96" s="99">
        <f>SUM(AS95:AS95)</f>
        <v>0.59099999999999997</v>
      </c>
      <c r="AT96" s="167"/>
      <c r="AU96" s="151"/>
      <c r="AV96" s="222"/>
      <c r="AW96" s="218"/>
      <c r="AX96" s="223"/>
      <c r="AY96" s="218"/>
      <c r="AZ96" s="172"/>
      <c r="BA96" s="91"/>
    </row>
    <row r="97" spans="1:53" s="92" customFormat="1" x14ac:dyDescent="0.25">
      <c r="A97" s="230">
        <v>1</v>
      </c>
      <c r="B97" s="231" t="s">
        <v>175</v>
      </c>
      <c r="C97" s="237" t="s">
        <v>176</v>
      </c>
      <c r="D97" s="129" t="s">
        <v>28</v>
      </c>
      <c r="E97" s="233" t="s">
        <v>177</v>
      </c>
      <c r="F97" s="233" t="s">
        <v>86</v>
      </c>
      <c r="G97" s="216" t="s">
        <v>47</v>
      </c>
      <c r="H97" s="238">
        <v>20</v>
      </c>
      <c r="I97" s="239"/>
      <c r="J97" s="239"/>
      <c r="K97" s="240">
        <f>H97+I97+J97</f>
        <v>20</v>
      </c>
      <c r="L97" s="218"/>
      <c r="M97" s="218"/>
      <c r="N97" s="218"/>
      <c r="O97" s="218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6">
        <f t="shared" si="11"/>
        <v>20</v>
      </c>
      <c r="AO97" s="86">
        <f t="shared" si="11"/>
        <v>0</v>
      </c>
      <c r="AP97" s="86">
        <f t="shared" si="11"/>
        <v>0</v>
      </c>
      <c r="AQ97" s="86">
        <f t="shared" si="10"/>
        <v>20</v>
      </c>
      <c r="AR97" s="87">
        <f>((AQ97/AY97)*AX97)/1000</f>
        <v>0.6</v>
      </c>
      <c r="AS97" s="88">
        <f>(AQ97*AZ97)/1000</f>
        <v>0.218</v>
      </c>
      <c r="AT97" s="167"/>
      <c r="AU97" s="151"/>
      <c r="AV97" s="222"/>
      <c r="AW97" s="218"/>
      <c r="AX97" s="241">
        <v>30</v>
      </c>
      <c r="AY97" s="217">
        <v>1</v>
      </c>
      <c r="AZ97" s="219">
        <v>10.9</v>
      </c>
      <c r="BA97" s="91"/>
    </row>
    <row r="98" spans="1:53" s="92" customFormat="1" x14ac:dyDescent="0.25">
      <c r="A98" s="224"/>
      <c r="B98" s="225"/>
      <c r="C98" s="220" t="s">
        <v>125</v>
      </c>
      <c r="D98" s="171"/>
      <c r="E98" s="236"/>
      <c r="F98" s="236"/>
      <c r="G98" s="221"/>
      <c r="H98" s="214">
        <f>SUM(H97)</f>
        <v>20</v>
      </c>
      <c r="I98" s="210"/>
      <c r="J98" s="210"/>
      <c r="K98" s="215">
        <f>SUM(K97)</f>
        <v>20</v>
      </c>
      <c r="L98" s="218"/>
      <c r="M98" s="218"/>
      <c r="N98" s="218"/>
      <c r="O98" s="218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97">
        <f t="shared" si="11"/>
        <v>20</v>
      </c>
      <c r="AO98" s="97">
        <f t="shared" si="11"/>
        <v>0</v>
      </c>
      <c r="AP98" s="97">
        <f t="shared" si="11"/>
        <v>0</v>
      </c>
      <c r="AQ98" s="97">
        <f t="shared" si="10"/>
        <v>20</v>
      </c>
      <c r="AR98" s="98">
        <f>SUM(AR97:AR97)</f>
        <v>0.6</v>
      </c>
      <c r="AS98" s="99">
        <f>SUM(AS97:AS97)</f>
        <v>0.218</v>
      </c>
      <c r="AT98" s="167"/>
      <c r="AU98" s="151"/>
      <c r="AV98" s="222"/>
      <c r="AW98" s="218"/>
      <c r="AX98" s="223"/>
      <c r="AY98" s="218"/>
      <c r="AZ98" s="172"/>
      <c r="BA98" s="91"/>
    </row>
    <row r="99" spans="1:53" s="92" customFormat="1" x14ac:dyDescent="0.25">
      <c r="A99" s="150">
        <v>1</v>
      </c>
      <c r="B99" s="242">
        <v>51000001588</v>
      </c>
      <c r="C99" s="243" t="s">
        <v>178</v>
      </c>
      <c r="D99" s="128" t="s">
        <v>28</v>
      </c>
      <c r="E99" s="244">
        <v>63</v>
      </c>
      <c r="F99" s="244">
        <v>54</v>
      </c>
      <c r="G99" s="244">
        <v>10</v>
      </c>
      <c r="H99" s="214"/>
      <c r="I99" s="210"/>
      <c r="J99" s="210"/>
      <c r="K99" s="215"/>
      <c r="L99" s="218"/>
      <c r="M99" s="218"/>
      <c r="N99" s="218"/>
      <c r="O99" s="218"/>
      <c r="P99" s="84"/>
      <c r="Q99" s="84"/>
      <c r="R99" s="84"/>
      <c r="S99" s="84"/>
      <c r="T99" s="84">
        <v>100</v>
      </c>
      <c r="U99" s="84"/>
      <c r="V99" s="84"/>
      <c r="W99" s="84">
        <f>SUM(T99+U99+V99)</f>
        <v>100</v>
      </c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6">
        <f t="shared" si="11"/>
        <v>100</v>
      </c>
      <c r="AO99" s="86">
        <f t="shared" si="11"/>
        <v>0</v>
      </c>
      <c r="AP99" s="86">
        <f t="shared" si="11"/>
        <v>0</v>
      </c>
      <c r="AQ99" s="86">
        <f t="shared" si="10"/>
        <v>100</v>
      </c>
      <c r="AR99" s="245">
        <f t="shared" ref="AR99" si="12">((AQ99/AY99)*AX99)/1000</f>
        <v>7.4999999999999997E-2</v>
      </c>
      <c r="AS99" s="246">
        <f t="shared" ref="AS99" si="13">(AQ99*AZ99)/1000</f>
        <v>3.755E-2</v>
      </c>
      <c r="AT99" s="247"/>
      <c r="AU99" s="248"/>
      <c r="AV99" s="114"/>
      <c r="AW99" s="114"/>
      <c r="AX99" s="129">
        <v>15</v>
      </c>
      <c r="AY99" s="129">
        <v>20</v>
      </c>
      <c r="AZ99" s="149">
        <v>0.3755</v>
      </c>
      <c r="BA99" s="91"/>
    </row>
    <row r="100" spans="1:53" s="138" customFormat="1" x14ac:dyDescent="0.25">
      <c r="A100" s="224"/>
      <c r="B100" s="225"/>
      <c r="C100" s="220" t="s">
        <v>125</v>
      </c>
      <c r="D100" s="171"/>
      <c r="E100" s="236"/>
      <c r="F100" s="236"/>
      <c r="G100" s="221"/>
      <c r="H100" s="214"/>
      <c r="I100" s="210"/>
      <c r="J100" s="210"/>
      <c r="K100" s="215"/>
      <c r="L100" s="218"/>
      <c r="M100" s="218"/>
      <c r="N100" s="218"/>
      <c r="O100" s="218"/>
      <c r="P100" s="131"/>
      <c r="Q100" s="131"/>
      <c r="R100" s="131"/>
      <c r="S100" s="131"/>
      <c r="T100" s="131">
        <f>SUM(T99)</f>
        <v>100</v>
      </c>
      <c r="U100" s="131"/>
      <c r="V100" s="131"/>
      <c r="W100" s="131">
        <f>SUM(W99)</f>
        <v>100</v>
      </c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97">
        <f t="shared" si="11"/>
        <v>100</v>
      </c>
      <c r="AO100" s="97">
        <f t="shared" si="11"/>
        <v>0</v>
      </c>
      <c r="AP100" s="97">
        <f t="shared" si="11"/>
        <v>0</v>
      </c>
      <c r="AQ100" s="97">
        <f t="shared" si="10"/>
        <v>100</v>
      </c>
      <c r="AR100" s="98">
        <f>SUM(AR99)</f>
        <v>7.4999999999999997E-2</v>
      </c>
      <c r="AS100" s="99">
        <f>SUM(AS99)</f>
        <v>3.755E-2</v>
      </c>
      <c r="AT100" s="167"/>
      <c r="AU100" s="151"/>
      <c r="AV100" s="222"/>
      <c r="AW100" s="218"/>
      <c r="AX100" s="223"/>
      <c r="AY100" s="218"/>
      <c r="AZ100" s="172"/>
      <c r="BA100" s="137"/>
    </row>
    <row r="101" spans="1:53" s="92" customFormat="1" x14ac:dyDescent="0.25">
      <c r="A101" s="139">
        <v>1</v>
      </c>
      <c r="B101" s="461">
        <v>51.000002213000002</v>
      </c>
      <c r="C101" s="119" t="s">
        <v>179</v>
      </c>
      <c r="D101" s="82" t="s">
        <v>28</v>
      </c>
      <c r="E101" s="105" t="s">
        <v>32</v>
      </c>
      <c r="F101" s="105" t="s">
        <v>32</v>
      </c>
      <c r="G101" s="105" t="s">
        <v>32</v>
      </c>
      <c r="H101" s="214"/>
      <c r="I101" s="210"/>
      <c r="J101" s="210"/>
      <c r="K101" s="215"/>
      <c r="L101" s="84"/>
      <c r="M101" s="84"/>
      <c r="N101" s="84"/>
      <c r="O101" s="84"/>
      <c r="P101" s="238"/>
      <c r="Q101" s="238"/>
      <c r="R101" s="238">
        <v>18868</v>
      </c>
      <c r="S101" s="250">
        <f t="shared" ref="S101:S121" si="14">P101+Q101+R101</f>
        <v>18868</v>
      </c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698">
        <f>H101+L101+P101+T101+X101+AB101+AF101+AJ101</f>
        <v>0</v>
      </c>
      <c r="AO101" s="698">
        <f t="shared" si="11"/>
        <v>0</v>
      </c>
      <c r="AP101" s="86">
        <f t="shared" si="11"/>
        <v>18868</v>
      </c>
      <c r="AQ101" s="86">
        <f t="shared" si="10"/>
        <v>18868</v>
      </c>
      <c r="AR101" s="87">
        <f>((AQ101/AY101)*AX101)/1000</f>
        <v>0.40431428571428568</v>
      </c>
      <c r="AS101" s="88">
        <f>(AQ101*AZ101)/1000</f>
        <v>0.30566159999999998</v>
      </c>
      <c r="AT101" s="129" t="s">
        <v>31</v>
      </c>
      <c r="AU101" s="167"/>
      <c r="AV101" s="167"/>
      <c r="AW101" s="155"/>
      <c r="AX101" s="129">
        <v>30</v>
      </c>
      <c r="AY101" s="129">
        <v>1400</v>
      </c>
      <c r="AZ101" s="129">
        <v>1.6199999999999999E-2</v>
      </c>
      <c r="BA101" s="91"/>
    </row>
    <row r="102" spans="1:53" s="92" customFormat="1" x14ac:dyDescent="0.25">
      <c r="A102" s="139">
        <v>2</v>
      </c>
      <c r="B102" s="461">
        <v>51.000002213999998</v>
      </c>
      <c r="C102" s="119" t="s">
        <v>180</v>
      </c>
      <c r="D102" s="82" t="s">
        <v>28</v>
      </c>
      <c r="E102" s="105" t="s">
        <v>32</v>
      </c>
      <c r="F102" s="105" t="s">
        <v>32</v>
      </c>
      <c r="G102" s="105" t="s">
        <v>32</v>
      </c>
      <c r="H102" s="214"/>
      <c r="I102" s="210"/>
      <c r="J102" s="210"/>
      <c r="K102" s="215"/>
      <c r="L102" s="84"/>
      <c r="M102" s="84"/>
      <c r="N102" s="84"/>
      <c r="O102" s="84"/>
      <c r="P102" s="238"/>
      <c r="Q102" s="238"/>
      <c r="R102" s="238">
        <v>18228</v>
      </c>
      <c r="S102" s="250">
        <f t="shared" si="14"/>
        <v>18228</v>
      </c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698">
        <f t="shared" si="11"/>
        <v>0</v>
      </c>
      <c r="AO102" s="698">
        <f t="shared" si="11"/>
        <v>0</v>
      </c>
      <c r="AP102" s="86">
        <f t="shared" si="11"/>
        <v>18228</v>
      </c>
      <c r="AQ102" s="86">
        <f t="shared" si="10"/>
        <v>18228</v>
      </c>
      <c r="AR102" s="87">
        <f>((AQ102/AY102)*AX102)/1000</f>
        <v>0.53855454545454551</v>
      </c>
      <c r="AS102" s="88">
        <f>(AQ102*AZ102)/1000</f>
        <v>0.40101599999999998</v>
      </c>
      <c r="AT102" s="129" t="s">
        <v>31</v>
      </c>
      <c r="AU102" s="167"/>
      <c r="AV102" s="167"/>
      <c r="AW102" s="155"/>
      <c r="AX102" s="129">
        <v>26</v>
      </c>
      <c r="AY102" s="129">
        <v>880</v>
      </c>
      <c r="AZ102" s="129">
        <v>2.1999999999999999E-2</v>
      </c>
      <c r="BA102" s="91"/>
    </row>
    <row r="103" spans="1:53" s="92" customFormat="1" x14ac:dyDescent="0.25">
      <c r="A103" s="139">
        <v>3</v>
      </c>
      <c r="B103" s="461">
        <v>51.000002215000002</v>
      </c>
      <c r="C103" s="119" t="s">
        <v>181</v>
      </c>
      <c r="D103" s="82" t="s">
        <v>28</v>
      </c>
      <c r="E103" s="105" t="s">
        <v>32</v>
      </c>
      <c r="F103" s="105" t="s">
        <v>32</v>
      </c>
      <c r="G103" s="105" t="s">
        <v>32</v>
      </c>
      <c r="H103" s="214"/>
      <c r="I103" s="210"/>
      <c r="J103" s="210"/>
      <c r="K103" s="215"/>
      <c r="L103" s="84"/>
      <c r="M103" s="84"/>
      <c r="N103" s="84"/>
      <c r="O103" s="84"/>
      <c r="P103" s="238">
        <v>366</v>
      </c>
      <c r="Q103" s="238">
        <v>12338</v>
      </c>
      <c r="R103" s="251"/>
      <c r="S103" s="159">
        <f t="shared" si="14"/>
        <v>12704</v>
      </c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6">
        <f t="shared" si="11"/>
        <v>366</v>
      </c>
      <c r="AO103" s="86">
        <f t="shared" si="11"/>
        <v>12338</v>
      </c>
      <c r="AP103" s="86">
        <f t="shared" si="11"/>
        <v>0</v>
      </c>
      <c r="AQ103" s="86">
        <f t="shared" si="10"/>
        <v>12704</v>
      </c>
      <c r="AR103" s="87">
        <f>AS103</f>
        <v>0.18255648000000002</v>
      </c>
      <c r="AS103" s="88">
        <f t="shared" ref="AS103:AS133" si="15">(AQ103*AZ103)/1000</f>
        <v>0.18255648000000002</v>
      </c>
      <c r="AT103" s="183" t="s">
        <v>29</v>
      </c>
      <c r="AU103" s="167"/>
      <c r="AV103" s="167"/>
      <c r="AW103" s="155"/>
      <c r="AX103" s="129"/>
      <c r="AY103" s="129"/>
      <c r="AZ103" s="129">
        <v>1.4370000000000001E-2</v>
      </c>
      <c r="BA103" s="91"/>
    </row>
    <row r="104" spans="1:53" s="92" customFormat="1" x14ac:dyDescent="0.25">
      <c r="A104" s="139">
        <v>4</v>
      </c>
      <c r="B104" s="461">
        <v>51.000002404</v>
      </c>
      <c r="C104" s="119" t="s">
        <v>182</v>
      </c>
      <c r="D104" s="82" t="s">
        <v>28</v>
      </c>
      <c r="E104" s="105" t="s">
        <v>32</v>
      </c>
      <c r="F104" s="105" t="s">
        <v>32</v>
      </c>
      <c r="G104" s="105" t="s">
        <v>32</v>
      </c>
      <c r="H104" s="214"/>
      <c r="I104" s="210"/>
      <c r="J104" s="210"/>
      <c r="K104" s="215"/>
      <c r="L104" s="84"/>
      <c r="M104" s="84"/>
      <c r="N104" s="84"/>
      <c r="O104" s="84"/>
      <c r="P104" s="238">
        <v>99</v>
      </c>
      <c r="Q104" s="251"/>
      <c r="R104" s="251"/>
      <c r="S104" s="159">
        <f t="shared" si="14"/>
        <v>99</v>
      </c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6">
        <f t="shared" si="11"/>
        <v>99</v>
      </c>
      <c r="AO104" s="86">
        <f t="shared" si="11"/>
        <v>0</v>
      </c>
      <c r="AP104" s="86">
        <f t="shared" si="11"/>
        <v>0</v>
      </c>
      <c r="AQ104" s="86">
        <f t="shared" si="10"/>
        <v>99</v>
      </c>
      <c r="AR104" s="87">
        <f>AS104</f>
        <v>2.1779999999999998E-3</v>
      </c>
      <c r="AS104" s="88">
        <f t="shared" si="15"/>
        <v>2.1779999999999998E-3</v>
      </c>
      <c r="AT104" s="183" t="s">
        <v>29</v>
      </c>
      <c r="AU104" s="167"/>
      <c r="AV104" s="167"/>
      <c r="AW104" s="155"/>
      <c r="AX104" s="129"/>
      <c r="AY104" s="129"/>
      <c r="AZ104" s="252">
        <v>2.1999999999999999E-2</v>
      </c>
      <c r="BA104" s="91"/>
    </row>
    <row r="105" spans="1:53" s="92" customFormat="1" x14ac:dyDescent="0.25">
      <c r="A105" s="139">
        <v>5</v>
      </c>
      <c r="B105" s="461">
        <v>51.000002475999999</v>
      </c>
      <c r="C105" s="119" t="s">
        <v>183</v>
      </c>
      <c r="D105" s="82" t="s">
        <v>28</v>
      </c>
      <c r="E105" s="105" t="s">
        <v>32</v>
      </c>
      <c r="F105" s="105" t="s">
        <v>32</v>
      </c>
      <c r="G105" s="105" t="s">
        <v>32</v>
      </c>
      <c r="H105" s="214"/>
      <c r="I105" s="210"/>
      <c r="J105" s="210"/>
      <c r="K105" s="215"/>
      <c r="L105" s="84"/>
      <c r="M105" s="84"/>
      <c r="N105" s="84"/>
      <c r="O105" s="84"/>
      <c r="P105" s="238">
        <v>4135</v>
      </c>
      <c r="Q105" s="251"/>
      <c r="R105" s="251"/>
      <c r="S105" s="159">
        <f t="shared" si="14"/>
        <v>4135</v>
      </c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6">
        <f t="shared" si="11"/>
        <v>4135</v>
      </c>
      <c r="AO105" s="86">
        <f t="shared" si="11"/>
        <v>0</v>
      </c>
      <c r="AP105" s="86">
        <f t="shared" si="11"/>
        <v>0</v>
      </c>
      <c r="AQ105" s="86">
        <f t="shared" si="10"/>
        <v>4135</v>
      </c>
      <c r="AR105" s="87">
        <f>AS105</f>
        <v>0.10337499999999999</v>
      </c>
      <c r="AS105" s="88">
        <f t="shared" si="15"/>
        <v>0.10337499999999999</v>
      </c>
      <c r="AT105" s="183" t="s">
        <v>29</v>
      </c>
      <c r="AU105" s="167"/>
      <c r="AV105" s="167"/>
      <c r="AW105" s="155"/>
      <c r="AX105" s="129"/>
      <c r="AY105" s="129"/>
      <c r="AZ105" s="252">
        <v>2.5000000000000001E-2</v>
      </c>
      <c r="BA105" s="91"/>
    </row>
    <row r="106" spans="1:53" s="92" customFormat="1" x14ac:dyDescent="0.25">
      <c r="A106" s="139">
        <v>6</v>
      </c>
      <c r="B106" s="461">
        <v>51.000002205999998</v>
      </c>
      <c r="C106" s="119" t="s">
        <v>184</v>
      </c>
      <c r="D106" s="82" t="s">
        <v>28</v>
      </c>
      <c r="E106" s="105" t="s">
        <v>32</v>
      </c>
      <c r="F106" s="105" t="s">
        <v>32</v>
      </c>
      <c r="G106" s="105" t="s">
        <v>32</v>
      </c>
      <c r="H106" s="214"/>
      <c r="I106" s="210"/>
      <c r="J106" s="210"/>
      <c r="K106" s="215"/>
      <c r="L106" s="84"/>
      <c r="M106" s="84"/>
      <c r="N106" s="84"/>
      <c r="O106" s="84"/>
      <c r="P106" s="128">
        <v>200</v>
      </c>
      <c r="Q106" s="251"/>
      <c r="R106" s="251"/>
      <c r="S106" s="159">
        <f t="shared" si="14"/>
        <v>200</v>
      </c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6">
        <f t="shared" si="11"/>
        <v>200</v>
      </c>
      <c r="AO106" s="86">
        <f t="shared" si="11"/>
        <v>0</v>
      </c>
      <c r="AP106" s="86">
        <f t="shared" si="11"/>
        <v>0</v>
      </c>
      <c r="AQ106" s="86">
        <f t="shared" si="10"/>
        <v>200</v>
      </c>
      <c r="AR106" s="87">
        <f>AS106</f>
        <v>8.2000000000000007E-3</v>
      </c>
      <c r="AS106" s="88">
        <f t="shared" si="15"/>
        <v>8.2000000000000007E-3</v>
      </c>
      <c r="AT106" s="183" t="s">
        <v>29</v>
      </c>
      <c r="AU106" s="167"/>
      <c r="AV106" s="167"/>
      <c r="AW106" s="155"/>
      <c r="AX106" s="129"/>
      <c r="AY106" s="129"/>
      <c r="AZ106" s="252">
        <v>4.1000000000000002E-2</v>
      </c>
      <c r="BA106" s="91"/>
    </row>
    <row r="107" spans="1:53" s="229" customFormat="1" x14ac:dyDescent="0.25">
      <c r="A107" s="139">
        <v>7</v>
      </c>
      <c r="B107" s="461">
        <v>51.000001724000001</v>
      </c>
      <c r="C107" s="119" t="s">
        <v>185</v>
      </c>
      <c r="D107" s="82" t="s">
        <v>28</v>
      </c>
      <c r="E107" s="105" t="s">
        <v>32</v>
      </c>
      <c r="F107" s="105" t="s">
        <v>32</v>
      </c>
      <c r="G107" s="105" t="s">
        <v>32</v>
      </c>
      <c r="H107" s="214"/>
      <c r="I107" s="210"/>
      <c r="J107" s="210"/>
      <c r="K107" s="215"/>
      <c r="L107" s="85"/>
      <c r="M107" s="85"/>
      <c r="N107" s="85"/>
      <c r="O107" s="85"/>
      <c r="P107" s="238"/>
      <c r="Q107" s="238"/>
      <c r="R107" s="238">
        <v>10</v>
      </c>
      <c r="S107" s="159">
        <f t="shared" si="14"/>
        <v>10</v>
      </c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697">
        <f t="shared" si="11"/>
        <v>0</v>
      </c>
      <c r="AO107" s="697">
        <f t="shared" si="11"/>
        <v>0</v>
      </c>
      <c r="AP107" s="697">
        <f t="shared" si="11"/>
        <v>10</v>
      </c>
      <c r="AQ107" s="697">
        <f t="shared" si="10"/>
        <v>10</v>
      </c>
      <c r="AR107" s="245">
        <f t="shared" ref="AR107:AR111" si="16">((AQ107/AY107)*AX107)/1000</f>
        <v>2.2499999999999998E-3</v>
      </c>
      <c r="AS107" s="227">
        <f t="shared" si="15"/>
        <v>1.5E-3</v>
      </c>
      <c r="AT107" s="129" t="s">
        <v>31</v>
      </c>
      <c r="AU107" s="167"/>
      <c r="AV107" s="167"/>
      <c r="AW107" s="155"/>
      <c r="AX107" s="129">
        <v>18</v>
      </c>
      <c r="AY107" s="129">
        <v>80</v>
      </c>
      <c r="AZ107" s="129">
        <v>0.15</v>
      </c>
      <c r="BA107" s="228"/>
    </row>
    <row r="108" spans="1:53" s="229" customFormat="1" x14ac:dyDescent="0.25">
      <c r="A108" s="139">
        <v>8</v>
      </c>
      <c r="B108" s="461">
        <v>51.000001965000003</v>
      </c>
      <c r="C108" s="119" t="s">
        <v>186</v>
      </c>
      <c r="D108" s="82" t="s">
        <v>28</v>
      </c>
      <c r="E108" s="105" t="s">
        <v>32</v>
      </c>
      <c r="F108" s="105" t="s">
        <v>32</v>
      </c>
      <c r="G108" s="105" t="s">
        <v>32</v>
      </c>
      <c r="H108" s="214"/>
      <c r="I108" s="210"/>
      <c r="J108" s="210"/>
      <c r="K108" s="215"/>
      <c r="L108" s="85"/>
      <c r="M108" s="85"/>
      <c r="N108" s="85"/>
      <c r="O108" s="85"/>
      <c r="P108" s="128"/>
      <c r="Q108" s="238"/>
      <c r="R108" s="251">
        <v>1</v>
      </c>
      <c r="S108" s="159">
        <f t="shared" si="14"/>
        <v>1</v>
      </c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697">
        <f t="shared" si="11"/>
        <v>0</v>
      </c>
      <c r="AO108" s="697">
        <f t="shared" si="11"/>
        <v>0</v>
      </c>
      <c r="AP108" s="697">
        <f t="shared" si="11"/>
        <v>1</v>
      </c>
      <c r="AQ108" s="697">
        <f t="shared" si="10"/>
        <v>1</v>
      </c>
      <c r="AR108" s="245">
        <f t="shared" si="16"/>
        <v>5.0000000000000001E-4</v>
      </c>
      <c r="AS108" s="227">
        <f t="shared" si="15"/>
        <v>2.9999999999999997E-4</v>
      </c>
      <c r="AT108" s="129" t="s">
        <v>31</v>
      </c>
      <c r="AU108" s="167"/>
      <c r="AV108" s="167"/>
      <c r="AW108" s="155"/>
      <c r="AX108" s="129">
        <v>42</v>
      </c>
      <c r="AY108" s="129">
        <v>84</v>
      </c>
      <c r="AZ108" s="129">
        <v>0.3</v>
      </c>
      <c r="BA108" s="228"/>
    </row>
    <row r="109" spans="1:53" s="229" customFormat="1" x14ac:dyDescent="0.25">
      <c r="A109" s="139">
        <v>9</v>
      </c>
      <c r="B109" s="461">
        <v>51.000002041999998</v>
      </c>
      <c r="C109" s="119" t="s">
        <v>187</v>
      </c>
      <c r="D109" s="82" t="s">
        <v>28</v>
      </c>
      <c r="E109" s="105" t="s">
        <v>32</v>
      </c>
      <c r="F109" s="105" t="s">
        <v>32</v>
      </c>
      <c r="G109" s="105" t="s">
        <v>32</v>
      </c>
      <c r="H109" s="214"/>
      <c r="I109" s="210"/>
      <c r="J109" s="210"/>
      <c r="K109" s="215"/>
      <c r="L109" s="85"/>
      <c r="M109" s="85"/>
      <c r="N109" s="85"/>
      <c r="O109" s="85"/>
      <c r="P109" s="128"/>
      <c r="Q109" s="251"/>
      <c r="R109" s="251">
        <v>1</v>
      </c>
      <c r="S109" s="159">
        <f t="shared" si="14"/>
        <v>1</v>
      </c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697">
        <f t="shared" si="11"/>
        <v>0</v>
      </c>
      <c r="AO109" s="697">
        <f t="shared" si="11"/>
        <v>0</v>
      </c>
      <c r="AP109" s="697">
        <f t="shared" si="11"/>
        <v>1</v>
      </c>
      <c r="AQ109" s="697">
        <f t="shared" si="10"/>
        <v>1</v>
      </c>
      <c r="AR109" s="245">
        <f t="shared" si="16"/>
        <v>5.0000000000000001E-4</v>
      </c>
      <c r="AS109" s="227">
        <f t="shared" si="15"/>
        <v>2.9999999999999997E-4</v>
      </c>
      <c r="AT109" s="129" t="s">
        <v>31</v>
      </c>
      <c r="AU109" s="167"/>
      <c r="AV109" s="167"/>
      <c r="AW109" s="155"/>
      <c r="AX109" s="129">
        <v>42</v>
      </c>
      <c r="AY109" s="129">
        <v>84</v>
      </c>
      <c r="AZ109" s="129">
        <v>0.3</v>
      </c>
      <c r="BA109" s="228"/>
    </row>
    <row r="110" spans="1:53" s="229" customFormat="1" x14ac:dyDescent="0.25">
      <c r="A110" s="139">
        <v>10</v>
      </c>
      <c r="B110" s="461">
        <v>51.000002031999998</v>
      </c>
      <c r="C110" s="119" t="s">
        <v>188</v>
      </c>
      <c r="D110" s="82" t="s">
        <v>28</v>
      </c>
      <c r="E110" s="105" t="s">
        <v>32</v>
      </c>
      <c r="F110" s="105" t="s">
        <v>32</v>
      </c>
      <c r="G110" s="105" t="s">
        <v>32</v>
      </c>
      <c r="H110" s="214"/>
      <c r="I110" s="210"/>
      <c r="J110" s="210"/>
      <c r="K110" s="215"/>
      <c r="L110" s="85"/>
      <c r="M110" s="85"/>
      <c r="N110" s="85"/>
      <c r="O110" s="85"/>
      <c r="P110" s="128"/>
      <c r="Q110" s="238"/>
      <c r="R110" s="238">
        <v>119</v>
      </c>
      <c r="S110" s="159">
        <f t="shared" si="14"/>
        <v>119</v>
      </c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697">
        <f t="shared" si="11"/>
        <v>0</v>
      </c>
      <c r="AO110" s="697">
        <f t="shared" si="11"/>
        <v>0</v>
      </c>
      <c r="AP110" s="697">
        <f t="shared" si="11"/>
        <v>119</v>
      </c>
      <c r="AQ110" s="697">
        <f t="shared" si="10"/>
        <v>119</v>
      </c>
      <c r="AR110" s="245">
        <f t="shared" si="16"/>
        <v>7.7916666666666676E-2</v>
      </c>
      <c r="AS110" s="227">
        <f t="shared" si="15"/>
        <v>5.3550000000000007E-2</v>
      </c>
      <c r="AT110" s="129" t="s">
        <v>31</v>
      </c>
      <c r="AU110" s="167"/>
      <c r="AV110" s="167"/>
      <c r="AW110" s="155"/>
      <c r="AX110" s="129">
        <v>55</v>
      </c>
      <c r="AY110" s="129">
        <v>84</v>
      </c>
      <c r="AZ110" s="129">
        <v>0.45</v>
      </c>
      <c r="BA110" s="228"/>
    </row>
    <row r="111" spans="1:53" s="92" customFormat="1" x14ac:dyDescent="0.25">
      <c r="A111" s="139">
        <v>11</v>
      </c>
      <c r="B111" s="461">
        <v>51.000002533</v>
      </c>
      <c r="C111" s="119" t="s">
        <v>189</v>
      </c>
      <c r="D111" s="82" t="s">
        <v>28</v>
      </c>
      <c r="E111" s="105" t="s">
        <v>32</v>
      </c>
      <c r="F111" s="105" t="s">
        <v>32</v>
      </c>
      <c r="G111" s="105" t="s">
        <v>32</v>
      </c>
      <c r="H111" s="214"/>
      <c r="I111" s="210"/>
      <c r="J111" s="210"/>
      <c r="K111" s="215"/>
      <c r="L111" s="84"/>
      <c r="M111" s="84"/>
      <c r="N111" s="84"/>
      <c r="O111" s="84"/>
      <c r="P111" s="128"/>
      <c r="Q111" s="251"/>
      <c r="R111" s="251">
        <v>2</v>
      </c>
      <c r="S111" s="159">
        <f t="shared" si="14"/>
        <v>2</v>
      </c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6">
        <f t="shared" si="11"/>
        <v>0</v>
      </c>
      <c r="AO111" s="86">
        <f t="shared" si="11"/>
        <v>0</v>
      </c>
      <c r="AP111" s="86">
        <f t="shared" si="11"/>
        <v>2</v>
      </c>
      <c r="AQ111" s="86">
        <f t="shared" si="10"/>
        <v>2</v>
      </c>
      <c r="AR111" s="87">
        <f t="shared" si="16"/>
        <v>8.9999999999999993E-3</v>
      </c>
      <c r="AS111" s="88">
        <f t="shared" si="15"/>
        <v>7.1999999999999998E-3</v>
      </c>
      <c r="AT111" s="167"/>
      <c r="AU111" s="167"/>
      <c r="AV111" s="167"/>
      <c r="AW111" s="155"/>
      <c r="AX111" s="129">
        <v>45</v>
      </c>
      <c r="AY111" s="129">
        <v>10</v>
      </c>
      <c r="AZ111" s="129">
        <v>3.6</v>
      </c>
      <c r="BA111" s="91"/>
    </row>
    <row r="112" spans="1:53" s="92" customFormat="1" x14ac:dyDescent="0.25">
      <c r="A112" s="139">
        <v>12</v>
      </c>
      <c r="B112" s="461">
        <v>51.000001265000002</v>
      </c>
      <c r="C112" s="119" t="s">
        <v>190</v>
      </c>
      <c r="D112" s="82" t="s">
        <v>28</v>
      </c>
      <c r="E112" s="105" t="s">
        <v>32</v>
      </c>
      <c r="F112" s="105" t="s">
        <v>32</v>
      </c>
      <c r="G112" s="105" t="s">
        <v>32</v>
      </c>
      <c r="H112" s="214"/>
      <c r="I112" s="210"/>
      <c r="J112" s="210"/>
      <c r="K112" s="215"/>
      <c r="L112" s="84"/>
      <c r="M112" s="84"/>
      <c r="N112" s="84"/>
      <c r="O112" s="84"/>
      <c r="P112" s="128"/>
      <c r="Q112" s="251">
        <v>6</v>
      </c>
      <c r="R112" s="251">
        <v>8</v>
      </c>
      <c r="S112" s="159">
        <f t="shared" si="14"/>
        <v>14</v>
      </c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6">
        <f t="shared" si="11"/>
        <v>0</v>
      </c>
      <c r="AO112" s="86">
        <f t="shared" si="11"/>
        <v>6</v>
      </c>
      <c r="AP112" s="86">
        <f t="shared" si="11"/>
        <v>8</v>
      </c>
      <c r="AQ112" s="86">
        <f t="shared" si="10"/>
        <v>14</v>
      </c>
      <c r="AR112" s="87">
        <f>((AQ112/AY112)*AX112)/1000</f>
        <v>6.2999999999999987E-2</v>
      </c>
      <c r="AS112" s="88">
        <f t="shared" si="15"/>
        <v>4.2000000000000003E-2</v>
      </c>
      <c r="AT112" s="167"/>
      <c r="AU112" s="167"/>
      <c r="AV112" s="167"/>
      <c r="AW112" s="155"/>
      <c r="AX112" s="129">
        <v>45</v>
      </c>
      <c r="AY112" s="129">
        <v>10</v>
      </c>
      <c r="AZ112" s="253">
        <v>3</v>
      </c>
      <c r="BA112" s="91"/>
    </row>
    <row r="113" spans="1:53" s="92" customFormat="1" x14ac:dyDescent="0.25">
      <c r="A113" s="139">
        <v>13</v>
      </c>
      <c r="B113" s="461">
        <v>51.000002395000003</v>
      </c>
      <c r="C113" s="119" t="s">
        <v>191</v>
      </c>
      <c r="D113" s="82" t="s">
        <v>28</v>
      </c>
      <c r="E113" s="105" t="s">
        <v>32</v>
      </c>
      <c r="F113" s="105" t="s">
        <v>32</v>
      </c>
      <c r="G113" s="105" t="s">
        <v>32</v>
      </c>
      <c r="H113" s="214"/>
      <c r="I113" s="210"/>
      <c r="J113" s="210"/>
      <c r="K113" s="215"/>
      <c r="L113" s="84"/>
      <c r="M113" s="84"/>
      <c r="N113" s="84"/>
      <c r="O113" s="84"/>
      <c r="P113" s="128">
        <v>1</v>
      </c>
      <c r="Q113" s="251"/>
      <c r="R113" s="251">
        <v>4</v>
      </c>
      <c r="S113" s="159">
        <f t="shared" si="14"/>
        <v>5</v>
      </c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6">
        <f t="shared" si="11"/>
        <v>1</v>
      </c>
      <c r="AO113" s="86">
        <f t="shared" si="11"/>
        <v>0</v>
      </c>
      <c r="AP113" s="86">
        <f t="shared" si="11"/>
        <v>4</v>
      </c>
      <c r="AQ113" s="86">
        <f t="shared" si="10"/>
        <v>5</v>
      </c>
      <c r="AR113" s="87">
        <f>AS113</f>
        <v>1.9449999999999999E-2</v>
      </c>
      <c r="AS113" s="88">
        <f t="shared" si="15"/>
        <v>1.9449999999999999E-2</v>
      </c>
      <c r="AT113" s="167"/>
      <c r="AU113" s="167"/>
      <c r="AV113" s="167"/>
      <c r="AW113" s="155"/>
      <c r="AX113" s="129"/>
      <c r="AY113" s="129">
        <v>1</v>
      </c>
      <c r="AZ113" s="253">
        <v>3.89</v>
      </c>
      <c r="BA113" s="91"/>
    </row>
    <row r="114" spans="1:53" s="92" customFormat="1" x14ac:dyDescent="0.25">
      <c r="A114" s="139">
        <v>14</v>
      </c>
      <c r="B114" s="461">
        <v>51.000002172999999</v>
      </c>
      <c r="C114" s="119" t="s">
        <v>192</v>
      </c>
      <c r="D114" s="82" t="s">
        <v>28</v>
      </c>
      <c r="E114" s="105" t="s">
        <v>32</v>
      </c>
      <c r="F114" s="105" t="s">
        <v>32</v>
      </c>
      <c r="G114" s="105" t="s">
        <v>32</v>
      </c>
      <c r="H114" s="214"/>
      <c r="I114" s="210"/>
      <c r="J114" s="210"/>
      <c r="K114" s="215"/>
      <c r="L114" s="84"/>
      <c r="M114" s="84"/>
      <c r="N114" s="84"/>
      <c r="O114" s="84"/>
      <c r="P114" s="128">
        <v>5</v>
      </c>
      <c r="Q114" s="251"/>
      <c r="R114" s="251">
        <v>2</v>
      </c>
      <c r="S114" s="159">
        <f t="shared" si="14"/>
        <v>7</v>
      </c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6">
        <f t="shared" si="11"/>
        <v>5</v>
      </c>
      <c r="AO114" s="86">
        <f t="shared" si="11"/>
        <v>0</v>
      </c>
      <c r="AP114" s="86">
        <f t="shared" si="11"/>
        <v>2</v>
      </c>
      <c r="AQ114" s="86">
        <f t="shared" si="10"/>
        <v>7</v>
      </c>
      <c r="AR114" s="87">
        <f>AS114</f>
        <v>2.7230000000000001E-2</v>
      </c>
      <c r="AS114" s="88">
        <f t="shared" si="15"/>
        <v>2.7230000000000001E-2</v>
      </c>
      <c r="AT114" s="167"/>
      <c r="AU114" s="167"/>
      <c r="AV114" s="167"/>
      <c r="AW114" s="155"/>
      <c r="AX114" s="129"/>
      <c r="AY114" s="129">
        <v>1</v>
      </c>
      <c r="AZ114" s="253">
        <v>3.89</v>
      </c>
      <c r="BA114" s="91"/>
    </row>
    <row r="115" spans="1:53" s="92" customFormat="1" x14ac:dyDescent="0.25">
      <c r="A115" s="139">
        <v>15</v>
      </c>
      <c r="B115" s="461">
        <v>51.000002219000002</v>
      </c>
      <c r="C115" s="119" t="s">
        <v>193</v>
      </c>
      <c r="D115" s="82" t="s">
        <v>28</v>
      </c>
      <c r="E115" s="105" t="s">
        <v>32</v>
      </c>
      <c r="F115" s="105" t="s">
        <v>32</v>
      </c>
      <c r="G115" s="105" t="s">
        <v>32</v>
      </c>
      <c r="H115" s="214"/>
      <c r="I115" s="210"/>
      <c r="J115" s="210"/>
      <c r="K115" s="215"/>
      <c r="L115" s="84"/>
      <c r="M115" s="84"/>
      <c r="N115" s="84"/>
      <c r="O115" s="84"/>
      <c r="P115" s="128">
        <v>2</v>
      </c>
      <c r="Q115" s="251"/>
      <c r="R115" s="251"/>
      <c r="S115" s="159">
        <f t="shared" si="14"/>
        <v>2</v>
      </c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6">
        <f t="shared" si="11"/>
        <v>2</v>
      </c>
      <c r="AO115" s="86">
        <f t="shared" si="11"/>
        <v>0</v>
      </c>
      <c r="AP115" s="86">
        <f t="shared" si="11"/>
        <v>0</v>
      </c>
      <c r="AQ115" s="86">
        <f t="shared" si="10"/>
        <v>2</v>
      </c>
      <c r="AR115" s="87">
        <f t="shared" ref="AR115:AR133" si="17">((AQ115/AY115)*AX115)/1000</f>
        <v>4.3999999999999997E-2</v>
      </c>
      <c r="AS115" s="88">
        <f t="shared" si="15"/>
        <v>2.8799999999999999E-2</v>
      </c>
      <c r="AT115" s="167"/>
      <c r="AU115" s="167"/>
      <c r="AV115" s="167"/>
      <c r="AW115" s="155"/>
      <c r="AX115" s="129">
        <v>66</v>
      </c>
      <c r="AY115" s="129">
        <v>3</v>
      </c>
      <c r="AZ115" s="253">
        <v>14.4</v>
      </c>
      <c r="BA115" s="91"/>
    </row>
    <row r="116" spans="1:53" s="92" customFormat="1" x14ac:dyDescent="0.25">
      <c r="A116" s="139">
        <v>16</v>
      </c>
      <c r="B116" s="461">
        <v>51.000001910999998</v>
      </c>
      <c r="C116" s="119" t="s">
        <v>194</v>
      </c>
      <c r="D116" s="82" t="s">
        <v>28</v>
      </c>
      <c r="E116" s="105" t="s">
        <v>32</v>
      </c>
      <c r="F116" s="105" t="s">
        <v>32</v>
      </c>
      <c r="G116" s="105" t="s">
        <v>32</v>
      </c>
      <c r="H116" s="214"/>
      <c r="I116" s="210"/>
      <c r="J116" s="210"/>
      <c r="K116" s="215"/>
      <c r="L116" s="84"/>
      <c r="M116" s="84"/>
      <c r="N116" s="84"/>
      <c r="O116" s="84"/>
      <c r="P116" s="124">
        <v>22</v>
      </c>
      <c r="Q116" s="249"/>
      <c r="R116" s="249">
        <v>20</v>
      </c>
      <c r="S116" s="250">
        <f t="shared" si="14"/>
        <v>42</v>
      </c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6">
        <f t="shared" si="11"/>
        <v>22</v>
      </c>
      <c r="AO116" s="86">
        <f t="shared" si="11"/>
        <v>0</v>
      </c>
      <c r="AP116" s="86">
        <f t="shared" si="11"/>
        <v>20</v>
      </c>
      <c r="AQ116" s="86">
        <f t="shared" si="10"/>
        <v>42</v>
      </c>
      <c r="AR116" s="87">
        <f t="shared" si="17"/>
        <v>2.5200000000000004E-2</v>
      </c>
      <c r="AS116" s="88">
        <f t="shared" si="15"/>
        <v>1.26E-2</v>
      </c>
      <c r="AT116" s="167"/>
      <c r="AU116" s="167"/>
      <c r="AV116" s="167"/>
      <c r="AW116" s="155"/>
      <c r="AX116" s="129">
        <v>12</v>
      </c>
      <c r="AY116" s="129">
        <v>20</v>
      </c>
      <c r="AZ116" s="129">
        <v>0.3</v>
      </c>
      <c r="BA116" s="91"/>
    </row>
    <row r="117" spans="1:53" s="92" customFormat="1" x14ac:dyDescent="0.25">
      <c r="A117" s="139">
        <v>17</v>
      </c>
      <c r="B117" s="461">
        <v>51.000001912000002</v>
      </c>
      <c r="C117" s="119" t="s">
        <v>195</v>
      </c>
      <c r="D117" s="82" t="s">
        <v>28</v>
      </c>
      <c r="E117" s="105" t="s">
        <v>32</v>
      </c>
      <c r="F117" s="105" t="s">
        <v>32</v>
      </c>
      <c r="G117" s="105" t="s">
        <v>32</v>
      </c>
      <c r="H117" s="214"/>
      <c r="I117" s="210"/>
      <c r="J117" s="210"/>
      <c r="K117" s="215"/>
      <c r="L117" s="84"/>
      <c r="M117" s="84"/>
      <c r="N117" s="84"/>
      <c r="O117" s="84"/>
      <c r="P117" s="124">
        <v>340</v>
      </c>
      <c r="Q117" s="249"/>
      <c r="R117" s="249"/>
      <c r="S117" s="250">
        <f t="shared" si="14"/>
        <v>340</v>
      </c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6">
        <f t="shared" si="11"/>
        <v>340</v>
      </c>
      <c r="AO117" s="86">
        <f t="shared" si="11"/>
        <v>0</v>
      </c>
      <c r="AP117" s="86">
        <f t="shared" si="11"/>
        <v>0</v>
      </c>
      <c r="AQ117" s="86">
        <f t="shared" si="10"/>
        <v>340</v>
      </c>
      <c r="AR117" s="87">
        <f t="shared" si="17"/>
        <v>0.27200000000000002</v>
      </c>
      <c r="AS117" s="88">
        <f t="shared" si="15"/>
        <v>0.14279999999999998</v>
      </c>
      <c r="AT117" s="167"/>
      <c r="AU117" s="167"/>
      <c r="AV117" s="167"/>
      <c r="AW117" s="155"/>
      <c r="AX117" s="129">
        <v>16</v>
      </c>
      <c r="AY117" s="129">
        <v>20</v>
      </c>
      <c r="AZ117" s="129">
        <v>0.42</v>
      </c>
      <c r="BA117" s="91"/>
    </row>
    <row r="118" spans="1:53" s="92" customFormat="1" x14ac:dyDescent="0.25">
      <c r="A118" s="139">
        <v>18</v>
      </c>
      <c r="B118" s="461">
        <v>51.000002455999997</v>
      </c>
      <c r="C118" s="119" t="s">
        <v>196</v>
      </c>
      <c r="D118" s="82" t="s">
        <v>28</v>
      </c>
      <c r="E118" s="105" t="s">
        <v>32</v>
      </c>
      <c r="F118" s="105" t="s">
        <v>32</v>
      </c>
      <c r="G118" s="105" t="s">
        <v>32</v>
      </c>
      <c r="H118" s="214"/>
      <c r="I118" s="210"/>
      <c r="J118" s="210"/>
      <c r="K118" s="215"/>
      <c r="L118" s="84"/>
      <c r="M118" s="84"/>
      <c r="N118" s="84"/>
      <c r="O118" s="84"/>
      <c r="P118" s="124">
        <v>75</v>
      </c>
      <c r="Q118" s="249">
        <v>12</v>
      </c>
      <c r="R118" s="249"/>
      <c r="S118" s="250">
        <f t="shared" si="14"/>
        <v>87</v>
      </c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6">
        <f t="shared" si="11"/>
        <v>75</v>
      </c>
      <c r="AO118" s="86">
        <f t="shared" si="11"/>
        <v>12</v>
      </c>
      <c r="AP118" s="86">
        <f t="shared" si="11"/>
        <v>0</v>
      </c>
      <c r="AQ118" s="86">
        <f t="shared" ref="AQ118:AQ138" si="18">AN118+AO118+AP118</f>
        <v>87</v>
      </c>
      <c r="AR118" s="87">
        <f t="shared" si="17"/>
        <v>6.9599999999999995E-2</v>
      </c>
      <c r="AS118" s="88">
        <f t="shared" si="15"/>
        <v>3.6539999999999996E-2</v>
      </c>
      <c r="AT118" s="167"/>
      <c r="AU118" s="167"/>
      <c r="AV118" s="167"/>
      <c r="AW118" s="155"/>
      <c r="AX118" s="129">
        <v>16</v>
      </c>
      <c r="AY118" s="129">
        <v>20</v>
      </c>
      <c r="AZ118" s="129">
        <v>0.42</v>
      </c>
      <c r="BA118" s="91"/>
    </row>
    <row r="119" spans="1:53" s="92" customFormat="1" x14ac:dyDescent="0.25">
      <c r="A119" s="139">
        <v>19</v>
      </c>
      <c r="B119" s="461">
        <v>51.000002744</v>
      </c>
      <c r="C119" s="119" t="s">
        <v>197</v>
      </c>
      <c r="D119" s="82" t="s">
        <v>28</v>
      </c>
      <c r="E119" s="105" t="s">
        <v>32</v>
      </c>
      <c r="F119" s="105" t="s">
        <v>32</v>
      </c>
      <c r="G119" s="105" t="s">
        <v>32</v>
      </c>
      <c r="H119" s="214"/>
      <c r="I119" s="210"/>
      <c r="J119" s="210"/>
      <c r="K119" s="215"/>
      <c r="L119" s="84"/>
      <c r="M119" s="84"/>
      <c r="N119" s="84"/>
      <c r="O119" s="84"/>
      <c r="P119" s="124">
        <v>22</v>
      </c>
      <c r="Q119" s="249"/>
      <c r="R119" s="249"/>
      <c r="S119" s="250">
        <f t="shared" si="14"/>
        <v>22</v>
      </c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6">
        <f t="shared" si="11"/>
        <v>22</v>
      </c>
      <c r="AO119" s="86">
        <f t="shared" si="11"/>
        <v>0</v>
      </c>
      <c r="AP119" s="86">
        <f t="shared" si="11"/>
        <v>0</v>
      </c>
      <c r="AQ119" s="86">
        <f t="shared" si="18"/>
        <v>22</v>
      </c>
      <c r="AR119" s="87">
        <f t="shared" si="17"/>
        <v>1.3200000000000002E-2</v>
      </c>
      <c r="AS119" s="88">
        <f t="shared" si="15"/>
        <v>6.6E-3</v>
      </c>
      <c r="AT119" s="167"/>
      <c r="AU119" s="167"/>
      <c r="AV119" s="167"/>
      <c r="AW119" s="155"/>
      <c r="AX119" s="129">
        <v>12</v>
      </c>
      <c r="AY119" s="129">
        <v>20</v>
      </c>
      <c r="AZ119" s="129">
        <v>0.3</v>
      </c>
      <c r="BA119" s="91"/>
    </row>
    <row r="120" spans="1:53" s="92" customFormat="1" x14ac:dyDescent="0.25">
      <c r="A120" s="139">
        <v>20</v>
      </c>
      <c r="B120" s="461">
        <v>51.000001613000002</v>
      </c>
      <c r="C120" s="119" t="s">
        <v>198</v>
      </c>
      <c r="D120" s="82" t="s">
        <v>28</v>
      </c>
      <c r="E120" s="105" t="s">
        <v>32</v>
      </c>
      <c r="F120" s="105" t="s">
        <v>32</v>
      </c>
      <c r="G120" s="105" t="s">
        <v>32</v>
      </c>
      <c r="H120" s="214"/>
      <c r="I120" s="210"/>
      <c r="J120" s="210"/>
      <c r="K120" s="215"/>
      <c r="L120" s="84"/>
      <c r="M120" s="84"/>
      <c r="N120" s="84"/>
      <c r="O120" s="84"/>
      <c r="P120" s="124">
        <v>280</v>
      </c>
      <c r="Q120" s="249"/>
      <c r="R120" s="249"/>
      <c r="S120" s="250">
        <f t="shared" si="14"/>
        <v>280</v>
      </c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6">
        <f t="shared" si="11"/>
        <v>280</v>
      </c>
      <c r="AO120" s="86">
        <f t="shared" si="11"/>
        <v>0</v>
      </c>
      <c r="AP120" s="86">
        <f t="shared" si="11"/>
        <v>0</v>
      </c>
      <c r="AQ120" s="86">
        <f t="shared" si="18"/>
        <v>280</v>
      </c>
      <c r="AR120" s="87">
        <f t="shared" si="17"/>
        <v>0.23799999999999999</v>
      </c>
      <c r="AS120" s="88">
        <f t="shared" si="15"/>
        <v>0.16800000000000001</v>
      </c>
      <c r="AT120" s="167"/>
      <c r="AU120" s="167"/>
      <c r="AV120" s="167"/>
      <c r="AW120" s="155"/>
      <c r="AX120" s="129">
        <v>17</v>
      </c>
      <c r="AY120" s="129">
        <v>20</v>
      </c>
      <c r="AZ120" s="129">
        <v>0.6</v>
      </c>
      <c r="BA120" s="91"/>
    </row>
    <row r="121" spans="1:53" s="92" customFormat="1" x14ac:dyDescent="0.25">
      <c r="A121" s="139">
        <v>21</v>
      </c>
      <c r="B121" s="461">
        <v>51.000001599999997</v>
      </c>
      <c r="C121" s="119" t="s">
        <v>199</v>
      </c>
      <c r="D121" s="82" t="s">
        <v>28</v>
      </c>
      <c r="E121" s="105" t="s">
        <v>32</v>
      </c>
      <c r="F121" s="105" t="s">
        <v>32</v>
      </c>
      <c r="G121" s="105" t="s">
        <v>32</v>
      </c>
      <c r="H121" s="214"/>
      <c r="I121" s="210"/>
      <c r="J121" s="210"/>
      <c r="K121" s="215"/>
      <c r="L121" s="84"/>
      <c r="M121" s="84"/>
      <c r="N121" s="84"/>
      <c r="O121" s="84"/>
      <c r="P121" s="124">
        <v>25</v>
      </c>
      <c r="Q121" s="249">
        <v>94</v>
      </c>
      <c r="R121" s="249"/>
      <c r="S121" s="250">
        <f t="shared" si="14"/>
        <v>119</v>
      </c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6">
        <f t="shared" si="11"/>
        <v>25</v>
      </c>
      <c r="AO121" s="86">
        <f t="shared" si="11"/>
        <v>94</v>
      </c>
      <c r="AP121" s="86">
        <f t="shared" si="11"/>
        <v>0</v>
      </c>
      <c r="AQ121" s="86">
        <f t="shared" si="18"/>
        <v>119</v>
      </c>
      <c r="AR121" s="87">
        <f t="shared" si="17"/>
        <v>0.10115</v>
      </c>
      <c r="AS121" s="88">
        <f t="shared" si="15"/>
        <v>7.1399999999999991E-2</v>
      </c>
      <c r="AT121" s="167"/>
      <c r="AU121" s="167"/>
      <c r="AV121" s="167"/>
      <c r="AW121" s="155"/>
      <c r="AX121" s="129">
        <v>17</v>
      </c>
      <c r="AY121" s="129">
        <v>20</v>
      </c>
      <c r="AZ121" s="129">
        <v>0.6</v>
      </c>
      <c r="BA121" s="91"/>
    </row>
    <row r="122" spans="1:53" s="92" customFormat="1" ht="25.5" x14ac:dyDescent="0.25">
      <c r="A122" s="139">
        <v>22</v>
      </c>
      <c r="B122" s="461">
        <v>51.000002457000001</v>
      </c>
      <c r="C122" s="119" t="s">
        <v>200</v>
      </c>
      <c r="D122" s="82" t="s">
        <v>28</v>
      </c>
      <c r="E122" s="105" t="s">
        <v>32</v>
      </c>
      <c r="F122" s="105" t="s">
        <v>32</v>
      </c>
      <c r="G122" s="105" t="s">
        <v>32</v>
      </c>
      <c r="H122" s="214"/>
      <c r="I122" s="210"/>
      <c r="J122" s="210"/>
      <c r="K122" s="215"/>
      <c r="L122" s="84"/>
      <c r="M122" s="84"/>
      <c r="N122" s="84"/>
      <c r="O122" s="84"/>
      <c r="P122" s="183"/>
      <c r="Q122" s="183">
        <v>1</v>
      </c>
      <c r="R122" s="183"/>
      <c r="S122" s="157">
        <f>P122+Q122+R122</f>
        <v>1</v>
      </c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6">
        <f t="shared" si="11"/>
        <v>0</v>
      </c>
      <c r="AO122" s="86">
        <f t="shared" si="11"/>
        <v>1</v>
      </c>
      <c r="AP122" s="86">
        <f t="shared" si="11"/>
        <v>0</v>
      </c>
      <c r="AQ122" s="86">
        <f t="shared" si="18"/>
        <v>1</v>
      </c>
      <c r="AR122" s="87">
        <f t="shared" si="17"/>
        <v>0.03</v>
      </c>
      <c r="AS122" s="88">
        <f t="shared" si="15"/>
        <v>2.5000000000000001E-2</v>
      </c>
      <c r="AT122" s="167"/>
      <c r="AU122" s="167"/>
      <c r="AV122" s="167"/>
      <c r="AW122" s="155"/>
      <c r="AX122" s="129">
        <v>30</v>
      </c>
      <c r="AY122" s="129">
        <v>1</v>
      </c>
      <c r="AZ122" s="129">
        <v>25</v>
      </c>
      <c r="BA122" s="91"/>
    </row>
    <row r="123" spans="1:53" s="92" customFormat="1" x14ac:dyDescent="0.25">
      <c r="A123" s="139">
        <v>23</v>
      </c>
      <c r="B123" s="461">
        <v>51.000001048000001</v>
      </c>
      <c r="C123" s="119" t="s">
        <v>201</v>
      </c>
      <c r="D123" s="82" t="s">
        <v>28</v>
      </c>
      <c r="E123" s="105" t="s">
        <v>32</v>
      </c>
      <c r="F123" s="105" t="s">
        <v>32</v>
      </c>
      <c r="G123" s="105" t="s">
        <v>32</v>
      </c>
      <c r="H123" s="214"/>
      <c r="I123" s="210"/>
      <c r="J123" s="210"/>
      <c r="K123" s="215"/>
      <c r="L123" s="84"/>
      <c r="M123" s="84"/>
      <c r="N123" s="84"/>
      <c r="O123" s="84"/>
      <c r="P123" s="183">
        <v>2</v>
      </c>
      <c r="Q123" s="183">
        <v>2</v>
      </c>
      <c r="R123" s="183"/>
      <c r="S123" s="157">
        <f t="shared" ref="S123:S133" si="19">P123+Q123+R123</f>
        <v>4</v>
      </c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6">
        <f t="shared" si="11"/>
        <v>2</v>
      </c>
      <c r="AO123" s="86">
        <f t="shared" si="11"/>
        <v>2</v>
      </c>
      <c r="AP123" s="86">
        <f t="shared" si="11"/>
        <v>0</v>
      </c>
      <c r="AQ123" s="86">
        <f t="shared" si="18"/>
        <v>4</v>
      </c>
      <c r="AR123" s="87">
        <f t="shared" si="17"/>
        <v>8.8000000000000005E-3</v>
      </c>
      <c r="AS123" s="88">
        <f t="shared" si="15"/>
        <v>8.0000000000000004E-4</v>
      </c>
      <c r="AT123" s="167"/>
      <c r="AU123" s="167"/>
      <c r="AV123" s="167"/>
      <c r="AW123" s="155"/>
      <c r="AX123" s="129">
        <v>2.2000000000000002</v>
      </c>
      <c r="AY123" s="129">
        <v>1</v>
      </c>
      <c r="AZ123" s="129">
        <v>0.2</v>
      </c>
      <c r="BA123" s="91"/>
    </row>
    <row r="124" spans="1:53" s="92" customFormat="1" x14ac:dyDescent="0.25">
      <c r="A124" s="139">
        <v>24</v>
      </c>
      <c r="B124" s="461">
        <v>51.000001912999998</v>
      </c>
      <c r="C124" s="119" t="s">
        <v>202</v>
      </c>
      <c r="D124" s="82" t="s">
        <v>28</v>
      </c>
      <c r="E124" s="105" t="s">
        <v>32</v>
      </c>
      <c r="F124" s="105" t="s">
        <v>32</v>
      </c>
      <c r="G124" s="105" t="s">
        <v>32</v>
      </c>
      <c r="H124" s="214"/>
      <c r="I124" s="210"/>
      <c r="J124" s="210"/>
      <c r="K124" s="215"/>
      <c r="L124" s="84"/>
      <c r="M124" s="84"/>
      <c r="N124" s="84"/>
      <c r="O124" s="84"/>
      <c r="P124" s="183"/>
      <c r="Q124" s="183">
        <v>1</v>
      </c>
      <c r="R124" s="183"/>
      <c r="S124" s="157">
        <f t="shared" si="19"/>
        <v>1</v>
      </c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6">
        <f t="shared" si="11"/>
        <v>0</v>
      </c>
      <c r="AO124" s="86">
        <f t="shared" si="11"/>
        <v>1</v>
      </c>
      <c r="AP124" s="86">
        <f t="shared" si="11"/>
        <v>0</v>
      </c>
      <c r="AQ124" s="86">
        <f t="shared" si="18"/>
        <v>1</v>
      </c>
      <c r="AR124" s="87">
        <f t="shared" si="17"/>
        <v>2.3149999999999998E-3</v>
      </c>
      <c r="AS124" s="88">
        <f t="shared" si="15"/>
        <v>3.1500000000000001E-4</v>
      </c>
      <c r="AT124" s="167"/>
      <c r="AU124" s="167"/>
      <c r="AV124" s="167"/>
      <c r="AW124" s="155"/>
      <c r="AX124" s="129">
        <v>2.3149999999999999</v>
      </c>
      <c r="AY124" s="129">
        <v>1</v>
      </c>
      <c r="AZ124" s="129">
        <v>0.315</v>
      </c>
      <c r="BA124" s="91"/>
    </row>
    <row r="125" spans="1:53" s="92" customFormat="1" x14ac:dyDescent="0.25">
      <c r="A125" s="139">
        <v>25</v>
      </c>
      <c r="B125" s="461">
        <v>51.000001918999999</v>
      </c>
      <c r="C125" s="119" t="s">
        <v>203</v>
      </c>
      <c r="D125" s="82" t="s">
        <v>28</v>
      </c>
      <c r="E125" s="105" t="s">
        <v>32</v>
      </c>
      <c r="F125" s="105" t="s">
        <v>32</v>
      </c>
      <c r="G125" s="105" t="s">
        <v>32</v>
      </c>
      <c r="H125" s="214"/>
      <c r="I125" s="210"/>
      <c r="J125" s="210"/>
      <c r="K125" s="215"/>
      <c r="L125" s="84"/>
      <c r="M125" s="84"/>
      <c r="N125" s="84"/>
      <c r="O125" s="84"/>
      <c r="P125" s="183"/>
      <c r="Q125" s="183">
        <v>2</v>
      </c>
      <c r="R125" s="183"/>
      <c r="S125" s="157">
        <f t="shared" si="19"/>
        <v>2</v>
      </c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6">
        <f t="shared" si="11"/>
        <v>0</v>
      </c>
      <c r="AO125" s="86">
        <f t="shared" si="11"/>
        <v>2</v>
      </c>
      <c r="AP125" s="86">
        <f t="shared" si="11"/>
        <v>0</v>
      </c>
      <c r="AQ125" s="86">
        <f t="shared" si="18"/>
        <v>2</v>
      </c>
      <c r="AR125" s="87">
        <f t="shared" si="17"/>
        <v>5.1999999999999998E-3</v>
      </c>
      <c r="AS125" s="88">
        <f t="shared" si="15"/>
        <v>1.1999999999999999E-3</v>
      </c>
      <c r="AT125" s="167"/>
      <c r="AU125" s="167"/>
      <c r="AV125" s="167"/>
      <c r="AW125" s="155"/>
      <c r="AX125" s="129">
        <v>2.6</v>
      </c>
      <c r="AY125" s="129">
        <v>1</v>
      </c>
      <c r="AZ125" s="129">
        <v>0.6</v>
      </c>
      <c r="BA125" s="91"/>
    </row>
    <row r="126" spans="1:53" s="92" customFormat="1" x14ac:dyDescent="0.25">
      <c r="A126" s="139">
        <v>26</v>
      </c>
      <c r="B126" s="461">
        <v>51.000001920999999</v>
      </c>
      <c r="C126" s="119" t="s">
        <v>204</v>
      </c>
      <c r="D126" s="82" t="s">
        <v>28</v>
      </c>
      <c r="E126" s="105" t="s">
        <v>32</v>
      </c>
      <c r="F126" s="105" t="s">
        <v>32</v>
      </c>
      <c r="G126" s="105" t="s">
        <v>32</v>
      </c>
      <c r="H126" s="214"/>
      <c r="I126" s="210"/>
      <c r="J126" s="210"/>
      <c r="K126" s="215"/>
      <c r="L126" s="84"/>
      <c r="M126" s="84"/>
      <c r="N126" s="84"/>
      <c r="O126" s="84"/>
      <c r="P126" s="183"/>
      <c r="Q126" s="183">
        <v>1</v>
      </c>
      <c r="R126" s="183"/>
      <c r="S126" s="157">
        <f t="shared" si="19"/>
        <v>1</v>
      </c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6">
        <f t="shared" si="11"/>
        <v>0</v>
      </c>
      <c r="AO126" s="86">
        <f t="shared" si="11"/>
        <v>1</v>
      </c>
      <c r="AP126" s="86">
        <f t="shared" si="11"/>
        <v>0</v>
      </c>
      <c r="AQ126" s="86">
        <f t="shared" si="18"/>
        <v>1</v>
      </c>
      <c r="AR126" s="87">
        <f t="shared" si="17"/>
        <v>2.5999999999999999E-3</v>
      </c>
      <c r="AS126" s="88">
        <f t="shared" si="15"/>
        <v>5.9999999999999995E-4</v>
      </c>
      <c r="AT126" s="167"/>
      <c r="AU126" s="167"/>
      <c r="AV126" s="167"/>
      <c r="AW126" s="155"/>
      <c r="AX126" s="129">
        <v>2.6</v>
      </c>
      <c r="AY126" s="129">
        <v>1</v>
      </c>
      <c r="AZ126" s="129">
        <v>0.6</v>
      </c>
      <c r="BA126" s="91"/>
    </row>
    <row r="127" spans="1:53" s="92" customFormat="1" x14ac:dyDescent="0.25">
      <c r="A127" s="139">
        <v>27</v>
      </c>
      <c r="B127" s="461">
        <v>51.00000155</v>
      </c>
      <c r="C127" s="119" t="s">
        <v>205</v>
      </c>
      <c r="D127" s="82" t="s">
        <v>28</v>
      </c>
      <c r="E127" s="105" t="s">
        <v>32</v>
      </c>
      <c r="F127" s="105" t="s">
        <v>32</v>
      </c>
      <c r="G127" s="105" t="s">
        <v>32</v>
      </c>
      <c r="H127" s="214"/>
      <c r="I127" s="210"/>
      <c r="J127" s="210"/>
      <c r="K127" s="215"/>
      <c r="L127" s="84"/>
      <c r="M127" s="84"/>
      <c r="N127" s="84"/>
      <c r="O127" s="84"/>
      <c r="P127" s="183"/>
      <c r="Q127" s="183"/>
      <c r="R127" s="183">
        <v>1</v>
      </c>
      <c r="S127" s="157">
        <f t="shared" si="19"/>
        <v>1</v>
      </c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6">
        <f t="shared" si="11"/>
        <v>0</v>
      </c>
      <c r="AO127" s="86">
        <f t="shared" si="11"/>
        <v>0</v>
      </c>
      <c r="AP127" s="86">
        <f t="shared" si="11"/>
        <v>1</v>
      </c>
      <c r="AQ127" s="86">
        <f t="shared" si="18"/>
        <v>1</v>
      </c>
      <c r="AR127" s="87">
        <f t="shared" si="17"/>
        <v>5.0000000000000001E-3</v>
      </c>
      <c r="AS127" s="88">
        <f t="shared" si="15"/>
        <v>3.0000000000000001E-3</v>
      </c>
      <c r="AT127" s="167"/>
      <c r="AU127" s="167"/>
      <c r="AV127" s="167"/>
      <c r="AW127" s="155"/>
      <c r="AX127" s="129">
        <v>5</v>
      </c>
      <c r="AY127" s="129">
        <v>1</v>
      </c>
      <c r="AZ127" s="129">
        <v>3</v>
      </c>
      <c r="BA127" s="91"/>
    </row>
    <row r="128" spans="1:53" s="92" customFormat="1" x14ac:dyDescent="0.25">
      <c r="A128" s="139">
        <v>28</v>
      </c>
      <c r="B128" s="461">
        <v>51.000001904000001</v>
      </c>
      <c r="C128" s="119" t="s">
        <v>206</v>
      </c>
      <c r="D128" s="82" t="s">
        <v>28</v>
      </c>
      <c r="E128" s="105" t="s">
        <v>32</v>
      </c>
      <c r="F128" s="105" t="s">
        <v>32</v>
      </c>
      <c r="G128" s="105" t="s">
        <v>32</v>
      </c>
      <c r="H128" s="214"/>
      <c r="I128" s="210"/>
      <c r="J128" s="210"/>
      <c r="K128" s="215"/>
      <c r="L128" s="84"/>
      <c r="M128" s="84"/>
      <c r="N128" s="84"/>
      <c r="O128" s="84"/>
      <c r="P128" s="183"/>
      <c r="Q128" s="183">
        <v>45</v>
      </c>
      <c r="R128" s="183"/>
      <c r="S128" s="157">
        <f t="shared" si="19"/>
        <v>45</v>
      </c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6">
        <f t="shared" ref="AN128:AP153" si="20">H128+L128+P128+T128+X128+AB128+AF128+AJ128</f>
        <v>0</v>
      </c>
      <c r="AO128" s="86">
        <f t="shared" si="20"/>
        <v>45</v>
      </c>
      <c r="AP128" s="86">
        <f t="shared" si="20"/>
        <v>0</v>
      </c>
      <c r="AQ128" s="86">
        <f t="shared" si="18"/>
        <v>45</v>
      </c>
      <c r="AR128" s="87">
        <f t="shared" si="17"/>
        <v>0.12599999999999997</v>
      </c>
      <c r="AS128" s="88">
        <f t="shared" si="15"/>
        <v>3.5999999999999997E-2</v>
      </c>
      <c r="AT128" s="167"/>
      <c r="AU128" s="167"/>
      <c r="AV128" s="167"/>
      <c r="AW128" s="155"/>
      <c r="AX128" s="129">
        <v>2.8</v>
      </c>
      <c r="AY128" s="129">
        <v>1</v>
      </c>
      <c r="AZ128" s="129">
        <v>0.8</v>
      </c>
      <c r="BA128" s="91"/>
    </row>
    <row r="129" spans="1:53" s="92" customFormat="1" x14ac:dyDescent="0.25">
      <c r="A129" s="139">
        <v>29</v>
      </c>
      <c r="B129" s="461">
        <v>51.000002201000001</v>
      </c>
      <c r="C129" s="119" t="s">
        <v>207</v>
      </c>
      <c r="D129" s="82" t="s">
        <v>28</v>
      </c>
      <c r="E129" s="105" t="s">
        <v>32</v>
      </c>
      <c r="F129" s="105" t="s">
        <v>32</v>
      </c>
      <c r="G129" s="105" t="s">
        <v>32</v>
      </c>
      <c r="H129" s="214"/>
      <c r="I129" s="210"/>
      <c r="J129" s="210"/>
      <c r="K129" s="215"/>
      <c r="L129" s="84"/>
      <c r="M129" s="84"/>
      <c r="N129" s="84"/>
      <c r="O129" s="84"/>
      <c r="P129" s="183"/>
      <c r="Q129" s="183">
        <v>2</v>
      </c>
      <c r="R129" s="183"/>
      <c r="S129" s="157">
        <f t="shared" si="19"/>
        <v>2</v>
      </c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6">
        <f t="shared" si="20"/>
        <v>0</v>
      </c>
      <c r="AO129" s="86">
        <f t="shared" si="20"/>
        <v>2</v>
      </c>
      <c r="AP129" s="86">
        <f t="shared" si="20"/>
        <v>0</v>
      </c>
      <c r="AQ129" s="86">
        <f t="shared" si="18"/>
        <v>2</v>
      </c>
      <c r="AR129" s="87">
        <f t="shared" si="17"/>
        <v>5.5999999999999999E-3</v>
      </c>
      <c r="AS129" s="88">
        <f t="shared" si="15"/>
        <v>1.6000000000000001E-3</v>
      </c>
      <c r="AT129" s="167"/>
      <c r="AU129" s="167"/>
      <c r="AV129" s="167"/>
      <c r="AW129" s="155"/>
      <c r="AX129" s="129">
        <v>2.8</v>
      </c>
      <c r="AY129" s="129">
        <v>1</v>
      </c>
      <c r="AZ129" s="129">
        <v>0.8</v>
      </c>
      <c r="BA129" s="91"/>
    </row>
    <row r="130" spans="1:53" s="92" customFormat="1" x14ac:dyDescent="0.25">
      <c r="A130" s="139">
        <v>30</v>
      </c>
      <c r="B130" s="461">
        <v>51.000002141000003</v>
      </c>
      <c r="C130" s="119" t="s">
        <v>208</v>
      </c>
      <c r="D130" s="82" t="s">
        <v>28</v>
      </c>
      <c r="E130" s="105" t="s">
        <v>32</v>
      </c>
      <c r="F130" s="105" t="s">
        <v>32</v>
      </c>
      <c r="G130" s="105" t="s">
        <v>32</v>
      </c>
      <c r="H130" s="214"/>
      <c r="I130" s="210"/>
      <c r="J130" s="210"/>
      <c r="K130" s="215"/>
      <c r="L130" s="84"/>
      <c r="M130" s="84"/>
      <c r="N130" s="84"/>
      <c r="O130" s="84"/>
      <c r="P130" s="183">
        <v>5</v>
      </c>
      <c r="Q130" s="183"/>
      <c r="R130" s="183"/>
      <c r="S130" s="157">
        <f t="shared" si="19"/>
        <v>5</v>
      </c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6">
        <f t="shared" si="20"/>
        <v>5</v>
      </c>
      <c r="AO130" s="86">
        <f t="shared" si="20"/>
        <v>0</v>
      </c>
      <c r="AP130" s="86">
        <f t="shared" si="20"/>
        <v>0</v>
      </c>
      <c r="AQ130" s="86">
        <f t="shared" si="18"/>
        <v>5</v>
      </c>
      <c r="AR130" s="87">
        <f t="shared" si="17"/>
        <v>1.0500000000000001E-2</v>
      </c>
      <c r="AS130" s="88">
        <f t="shared" si="15"/>
        <v>5.0000000000000001E-4</v>
      </c>
      <c r="AT130" s="167"/>
      <c r="AU130" s="167"/>
      <c r="AV130" s="167"/>
      <c r="AW130" s="155"/>
      <c r="AX130" s="129">
        <v>2.1</v>
      </c>
      <c r="AY130" s="129">
        <v>1</v>
      </c>
      <c r="AZ130" s="129">
        <v>0.1</v>
      </c>
      <c r="BA130" s="91"/>
    </row>
    <row r="131" spans="1:53" s="92" customFormat="1" x14ac:dyDescent="0.25">
      <c r="A131" s="139">
        <v>31</v>
      </c>
      <c r="B131" s="461">
        <v>51.000002143000003</v>
      </c>
      <c r="C131" s="119" t="s">
        <v>209</v>
      </c>
      <c r="D131" s="82" t="s">
        <v>28</v>
      </c>
      <c r="E131" s="105" t="s">
        <v>32</v>
      </c>
      <c r="F131" s="105" t="s">
        <v>32</v>
      </c>
      <c r="G131" s="105" t="s">
        <v>32</v>
      </c>
      <c r="H131" s="214"/>
      <c r="I131" s="210"/>
      <c r="J131" s="210"/>
      <c r="K131" s="215"/>
      <c r="L131" s="84"/>
      <c r="M131" s="84"/>
      <c r="N131" s="84"/>
      <c r="O131" s="84"/>
      <c r="P131" s="183"/>
      <c r="Q131" s="183">
        <v>1</v>
      </c>
      <c r="R131" s="183"/>
      <c r="S131" s="157">
        <f t="shared" si="19"/>
        <v>1</v>
      </c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6">
        <f t="shared" si="20"/>
        <v>0</v>
      </c>
      <c r="AO131" s="86">
        <f t="shared" si="20"/>
        <v>1</v>
      </c>
      <c r="AP131" s="86">
        <f t="shared" si="20"/>
        <v>0</v>
      </c>
      <c r="AQ131" s="86">
        <f t="shared" si="18"/>
        <v>1</v>
      </c>
      <c r="AR131" s="87">
        <f t="shared" si="17"/>
        <v>2.2000000000000001E-3</v>
      </c>
      <c r="AS131" s="88">
        <f t="shared" si="15"/>
        <v>2.0000000000000001E-4</v>
      </c>
      <c r="AT131" s="167"/>
      <c r="AU131" s="167"/>
      <c r="AV131" s="167"/>
      <c r="AW131" s="155"/>
      <c r="AX131" s="129">
        <v>2.2000000000000002</v>
      </c>
      <c r="AY131" s="129">
        <v>1</v>
      </c>
      <c r="AZ131" s="129">
        <v>0.2</v>
      </c>
      <c r="BA131" s="91"/>
    </row>
    <row r="132" spans="1:53" s="92" customFormat="1" x14ac:dyDescent="0.25">
      <c r="A132" s="139">
        <v>32</v>
      </c>
      <c r="B132" s="461">
        <v>51.000002146999996</v>
      </c>
      <c r="C132" s="119" t="s">
        <v>210</v>
      </c>
      <c r="D132" s="82" t="s">
        <v>28</v>
      </c>
      <c r="E132" s="105" t="s">
        <v>32</v>
      </c>
      <c r="F132" s="105" t="s">
        <v>32</v>
      </c>
      <c r="G132" s="105" t="s">
        <v>32</v>
      </c>
      <c r="H132" s="214"/>
      <c r="I132" s="210"/>
      <c r="J132" s="210"/>
      <c r="K132" s="215"/>
      <c r="L132" s="84"/>
      <c r="M132" s="84"/>
      <c r="N132" s="84"/>
      <c r="O132" s="84"/>
      <c r="P132" s="183">
        <v>1</v>
      </c>
      <c r="Q132" s="183">
        <v>5</v>
      </c>
      <c r="R132" s="183"/>
      <c r="S132" s="157">
        <f t="shared" si="19"/>
        <v>6</v>
      </c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6">
        <f t="shared" si="20"/>
        <v>1</v>
      </c>
      <c r="AO132" s="86">
        <f t="shared" si="20"/>
        <v>5</v>
      </c>
      <c r="AP132" s="86">
        <f t="shared" si="20"/>
        <v>0</v>
      </c>
      <c r="AQ132" s="86">
        <f t="shared" si="18"/>
        <v>6</v>
      </c>
      <c r="AR132" s="87">
        <f t="shared" si="17"/>
        <v>1.3200000000000002E-2</v>
      </c>
      <c r="AS132" s="88">
        <f t="shared" si="15"/>
        <v>1.2000000000000001E-3</v>
      </c>
      <c r="AT132" s="167"/>
      <c r="AU132" s="167"/>
      <c r="AV132" s="167"/>
      <c r="AW132" s="155"/>
      <c r="AX132" s="129">
        <v>2.2000000000000002</v>
      </c>
      <c r="AY132" s="129">
        <v>1</v>
      </c>
      <c r="AZ132" s="129">
        <v>0.2</v>
      </c>
      <c r="BA132" s="91"/>
    </row>
    <row r="133" spans="1:53" s="573" customFormat="1" x14ac:dyDescent="0.25">
      <c r="A133" s="139">
        <v>33</v>
      </c>
      <c r="B133" s="574">
        <v>51.000002148</v>
      </c>
      <c r="C133" s="575" t="s">
        <v>211</v>
      </c>
      <c r="D133" s="576" t="s">
        <v>28</v>
      </c>
      <c r="E133" s="577" t="s">
        <v>32</v>
      </c>
      <c r="F133" s="577" t="s">
        <v>32</v>
      </c>
      <c r="G133" s="577" t="s">
        <v>32</v>
      </c>
      <c r="H133" s="578"/>
      <c r="I133" s="579"/>
      <c r="J133" s="579"/>
      <c r="K133" s="580"/>
      <c r="L133" s="563"/>
      <c r="M133" s="563"/>
      <c r="N133" s="563"/>
      <c r="O133" s="563"/>
      <c r="P133" s="584">
        <v>1</v>
      </c>
      <c r="Q133" s="584">
        <v>4</v>
      </c>
      <c r="R133" s="584"/>
      <c r="S133" s="585">
        <f t="shared" si="19"/>
        <v>5</v>
      </c>
      <c r="T133" s="563"/>
      <c r="U133" s="563"/>
      <c r="V133" s="563"/>
      <c r="W133" s="563"/>
      <c r="X133" s="563"/>
      <c r="Y133" s="563"/>
      <c r="Z133" s="563"/>
      <c r="AA133" s="563"/>
      <c r="AB133" s="563"/>
      <c r="AC133" s="563"/>
      <c r="AD133" s="563"/>
      <c r="AE133" s="563"/>
      <c r="AF133" s="563"/>
      <c r="AG133" s="563"/>
      <c r="AH133" s="563"/>
      <c r="AI133" s="563"/>
      <c r="AJ133" s="563"/>
      <c r="AK133" s="563"/>
      <c r="AL133" s="563"/>
      <c r="AM133" s="563"/>
      <c r="AN133" s="564">
        <f t="shared" si="20"/>
        <v>1</v>
      </c>
      <c r="AO133" s="564">
        <f t="shared" si="20"/>
        <v>4</v>
      </c>
      <c r="AP133" s="564">
        <f t="shared" si="20"/>
        <v>0</v>
      </c>
      <c r="AQ133" s="564">
        <f t="shared" si="18"/>
        <v>5</v>
      </c>
      <c r="AR133" s="565">
        <f t="shared" si="17"/>
        <v>1.175E-2</v>
      </c>
      <c r="AS133" s="566">
        <f t="shared" si="15"/>
        <v>1.75E-3</v>
      </c>
      <c r="AT133" s="581"/>
      <c r="AU133" s="581"/>
      <c r="AV133" s="581"/>
      <c r="AW133" s="582"/>
      <c r="AX133" s="583">
        <v>2.35</v>
      </c>
      <c r="AY133" s="583">
        <v>1</v>
      </c>
      <c r="AZ133" s="583">
        <v>0.35</v>
      </c>
      <c r="BA133" s="572"/>
    </row>
    <row r="134" spans="1:53" s="266" customFormat="1" x14ac:dyDescent="0.25">
      <c r="A134" s="254"/>
      <c r="B134" s="255"/>
      <c r="C134" s="220" t="s">
        <v>212</v>
      </c>
      <c r="D134" s="256"/>
      <c r="E134" s="256"/>
      <c r="F134" s="256"/>
      <c r="G134" s="256"/>
      <c r="H134" s="257"/>
      <c r="I134" s="257"/>
      <c r="J134" s="257"/>
      <c r="K134" s="258"/>
      <c r="L134" s="257"/>
      <c r="M134" s="257"/>
      <c r="N134" s="257"/>
      <c r="O134" s="257"/>
      <c r="P134" s="258"/>
      <c r="Q134" s="258"/>
      <c r="R134" s="258"/>
      <c r="S134" s="258"/>
      <c r="T134" s="257"/>
      <c r="U134" s="257"/>
      <c r="V134" s="258"/>
      <c r="W134" s="258"/>
      <c r="X134" s="258"/>
      <c r="Y134" s="258"/>
      <c r="Z134" s="258"/>
      <c r="AA134" s="258"/>
      <c r="AB134" s="258"/>
      <c r="AC134" s="258"/>
      <c r="AD134" s="258"/>
      <c r="AE134" s="258"/>
      <c r="AF134" s="258"/>
      <c r="AG134" s="258"/>
      <c r="AH134" s="258"/>
      <c r="AI134" s="258"/>
      <c r="AJ134" s="258"/>
      <c r="AK134" s="258"/>
      <c r="AL134" s="258"/>
      <c r="AM134" s="258"/>
      <c r="AN134" s="97">
        <f t="shared" ref="AN134:AS134" si="21">SUM(AN101:AN133)</f>
        <v>5581</v>
      </c>
      <c r="AO134" s="97">
        <f t="shared" si="21"/>
        <v>12514</v>
      </c>
      <c r="AP134" s="97">
        <f t="shared" si="21"/>
        <v>37264</v>
      </c>
      <c r="AQ134" s="97">
        <f t="shared" si="21"/>
        <v>55359</v>
      </c>
      <c r="AR134" s="259">
        <f t="shared" si="21"/>
        <v>2.4253399778354972</v>
      </c>
      <c r="AS134" s="259">
        <f t="shared" si="21"/>
        <v>1.6934220799999997</v>
      </c>
      <c r="AT134" s="260"/>
      <c r="AU134" s="260"/>
      <c r="AV134" s="261"/>
      <c r="AW134" s="262"/>
      <c r="AX134" s="255"/>
      <c r="AY134" s="263"/>
      <c r="AZ134" s="264"/>
      <c r="BA134" s="265"/>
    </row>
    <row r="135" spans="1:53" s="284" customFormat="1" ht="15" customHeight="1" x14ac:dyDescent="0.2">
      <c r="A135" s="267">
        <v>1</v>
      </c>
      <c r="B135" s="268" t="s">
        <v>213</v>
      </c>
      <c r="C135" s="290" t="s">
        <v>214</v>
      </c>
      <c r="D135" s="270" t="s">
        <v>28</v>
      </c>
      <c r="E135" s="268" t="s">
        <v>215</v>
      </c>
      <c r="F135" s="268" t="s">
        <v>131</v>
      </c>
      <c r="G135" s="268" t="s">
        <v>35</v>
      </c>
      <c r="H135" s="160"/>
      <c r="I135" s="160"/>
      <c r="J135" s="160"/>
      <c r="K135" s="160"/>
      <c r="L135" s="271"/>
      <c r="M135" s="271"/>
      <c r="N135" s="271">
        <v>111955</v>
      </c>
      <c r="O135" s="272">
        <f t="shared" ref="O135:O167" si="22">SUM(L135+M135+N135)</f>
        <v>111955</v>
      </c>
      <c r="P135" s="273"/>
      <c r="Q135" s="274"/>
      <c r="R135" s="150"/>
      <c r="S135" s="150"/>
      <c r="T135" s="108"/>
      <c r="U135" s="185"/>
      <c r="V135" s="121"/>
      <c r="W135" s="108"/>
      <c r="X135" s="275"/>
      <c r="Y135" s="276"/>
      <c r="Z135" s="277"/>
      <c r="AA135" s="277"/>
      <c r="AB135" s="277"/>
      <c r="AC135" s="277"/>
      <c r="AD135" s="277"/>
      <c r="AE135" s="277"/>
      <c r="AF135" s="277"/>
      <c r="AG135" s="277"/>
      <c r="AH135" s="277"/>
      <c r="AI135" s="277"/>
      <c r="AJ135" s="277"/>
      <c r="AK135" s="277"/>
      <c r="AL135" s="277"/>
      <c r="AM135" s="277"/>
      <c r="AN135" s="86">
        <f t="shared" si="20"/>
        <v>0</v>
      </c>
      <c r="AO135" s="86">
        <f t="shared" si="20"/>
        <v>0</v>
      </c>
      <c r="AP135" s="86">
        <f t="shared" si="20"/>
        <v>111955</v>
      </c>
      <c r="AQ135" s="86">
        <f t="shared" si="18"/>
        <v>111955</v>
      </c>
      <c r="AR135" s="278">
        <f>((AQ135/AY135)*AX135)/1000</f>
        <v>2.3990357142857142</v>
      </c>
      <c r="AS135" s="278">
        <f>(AQ135*AZ135)/1000</f>
        <v>2.3980761000000004</v>
      </c>
      <c r="AT135" s="270" t="s">
        <v>31</v>
      </c>
      <c r="AU135" s="279"/>
      <c r="AV135" s="280"/>
      <c r="AW135" s="281"/>
      <c r="AX135" s="291">
        <v>30</v>
      </c>
      <c r="AY135" s="270">
        <v>1400</v>
      </c>
      <c r="AZ135" s="267">
        <v>2.1420000000000002E-2</v>
      </c>
      <c r="BA135" s="292"/>
    </row>
    <row r="136" spans="1:53" s="284" customFormat="1" ht="15" customHeight="1" x14ac:dyDescent="0.25">
      <c r="A136" s="267"/>
      <c r="B136" s="268"/>
      <c r="C136" s="286" t="s">
        <v>125</v>
      </c>
      <c r="D136" s="270"/>
      <c r="E136" s="293"/>
      <c r="F136" s="293"/>
      <c r="G136" s="293"/>
      <c r="H136" s="160"/>
      <c r="I136" s="160"/>
      <c r="J136" s="160"/>
      <c r="K136" s="160"/>
      <c r="L136" s="288"/>
      <c r="M136" s="288"/>
      <c r="N136" s="288">
        <f>SUM(N135:N135)</f>
        <v>111955</v>
      </c>
      <c r="O136" s="288">
        <f t="shared" si="22"/>
        <v>111955</v>
      </c>
      <c r="P136" s="273"/>
      <c r="Q136" s="274"/>
      <c r="R136" s="150"/>
      <c r="S136" s="150"/>
      <c r="T136" s="108"/>
      <c r="U136" s="185"/>
      <c r="V136" s="121"/>
      <c r="W136" s="108"/>
      <c r="X136" s="275"/>
      <c r="Y136" s="276"/>
      <c r="Z136" s="277"/>
      <c r="AA136" s="277"/>
      <c r="AB136" s="277"/>
      <c r="AC136" s="277"/>
      <c r="AD136" s="277"/>
      <c r="AE136" s="277"/>
      <c r="AF136" s="277"/>
      <c r="AG136" s="277"/>
      <c r="AH136" s="277"/>
      <c r="AI136" s="277"/>
      <c r="AJ136" s="277"/>
      <c r="AK136" s="277"/>
      <c r="AL136" s="277"/>
      <c r="AM136" s="277"/>
      <c r="AN136" s="86">
        <f t="shared" si="20"/>
        <v>0</v>
      </c>
      <c r="AO136" s="86">
        <f t="shared" si="20"/>
        <v>0</v>
      </c>
      <c r="AP136" s="97">
        <f t="shared" si="20"/>
        <v>111955</v>
      </c>
      <c r="AQ136" s="97">
        <f t="shared" si="18"/>
        <v>111955</v>
      </c>
      <c r="AR136" s="289">
        <f>SUM(AR135:AR135)</f>
        <v>2.3990357142857142</v>
      </c>
      <c r="AS136" s="289">
        <f>SUM(AS135:AS135)</f>
        <v>2.3980761000000004</v>
      </c>
      <c r="AT136" s="270"/>
      <c r="AU136" s="279"/>
      <c r="AV136" s="280"/>
      <c r="AW136" s="281"/>
      <c r="AX136" s="294"/>
      <c r="AY136" s="295"/>
      <c r="AZ136" s="296"/>
      <c r="BA136" s="292"/>
    </row>
    <row r="137" spans="1:53" s="284" customFormat="1" ht="15" customHeight="1" x14ac:dyDescent="0.25">
      <c r="A137" s="267">
        <v>1</v>
      </c>
      <c r="B137" s="268" t="s">
        <v>117</v>
      </c>
      <c r="C137" s="290" t="s">
        <v>402</v>
      </c>
      <c r="D137" s="270" t="s">
        <v>28</v>
      </c>
      <c r="E137" s="268" t="s">
        <v>216</v>
      </c>
      <c r="F137" s="268" t="s">
        <v>150</v>
      </c>
      <c r="G137" s="268" t="s">
        <v>35</v>
      </c>
      <c r="H137" s="160"/>
      <c r="I137" s="160"/>
      <c r="J137" s="160"/>
      <c r="K137" s="160"/>
      <c r="L137" s="271"/>
      <c r="M137" s="271"/>
      <c r="N137" s="271">
        <v>4200</v>
      </c>
      <c r="O137" s="272">
        <f t="shared" si="22"/>
        <v>4200</v>
      </c>
      <c r="P137" s="273"/>
      <c r="Q137" s="274"/>
      <c r="R137" s="150"/>
      <c r="S137" s="150"/>
      <c r="T137" s="108"/>
      <c r="U137" s="185"/>
      <c r="V137" s="121"/>
      <c r="W137" s="108"/>
      <c r="X137" s="275"/>
      <c r="Y137" s="276"/>
      <c r="Z137" s="277"/>
      <c r="AA137" s="277"/>
      <c r="AB137" s="277"/>
      <c r="AC137" s="277"/>
      <c r="AD137" s="277"/>
      <c r="AE137" s="277"/>
      <c r="AF137" s="277"/>
      <c r="AG137" s="277"/>
      <c r="AH137" s="277"/>
      <c r="AI137" s="277"/>
      <c r="AJ137" s="277"/>
      <c r="AK137" s="277"/>
      <c r="AL137" s="277"/>
      <c r="AM137" s="277"/>
      <c r="AN137" s="86">
        <f t="shared" si="20"/>
        <v>0</v>
      </c>
      <c r="AO137" s="86">
        <f t="shared" si="20"/>
        <v>0</v>
      </c>
      <c r="AP137" s="86">
        <f t="shared" si="20"/>
        <v>4200</v>
      </c>
      <c r="AQ137" s="86">
        <f t="shared" si="18"/>
        <v>4200</v>
      </c>
      <c r="AR137" s="278">
        <f t="shared" ref="AR137:AR142" si="23">((AQ137/AY137)*AX137)/1000</f>
        <v>0.09</v>
      </c>
      <c r="AS137" s="278">
        <f t="shared" ref="AS137:AS142" si="24">(AQ137*AZ137)/1000</f>
        <v>6.720000000000001E-2</v>
      </c>
      <c r="AT137" s="270" t="s">
        <v>31</v>
      </c>
      <c r="AU137" s="279"/>
      <c r="AV137" s="280"/>
      <c r="AW137" s="281"/>
      <c r="AX137" s="282">
        <v>30</v>
      </c>
      <c r="AY137" s="270">
        <v>1400</v>
      </c>
      <c r="AZ137" s="283">
        <v>1.6E-2</v>
      </c>
      <c r="BA137" s="292"/>
    </row>
    <row r="138" spans="1:53" s="284" customFormat="1" ht="15" customHeight="1" x14ac:dyDescent="0.25">
      <c r="A138" s="267">
        <v>2</v>
      </c>
      <c r="B138" s="268" t="s">
        <v>117</v>
      </c>
      <c r="C138" s="290" t="s">
        <v>402</v>
      </c>
      <c r="D138" s="270" t="s">
        <v>28</v>
      </c>
      <c r="E138" s="268" t="s">
        <v>217</v>
      </c>
      <c r="F138" s="268" t="s">
        <v>76</v>
      </c>
      <c r="G138" s="268" t="s">
        <v>35</v>
      </c>
      <c r="H138" s="160"/>
      <c r="I138" s="160"/>
      <c r="J138" s="160"/>
      <c r="K138" s="160"/>
      <c r="L138" s="271"/>
      <c r="M138" s="271"/>
      <c r="N138" s="271">
        <v>9800</v>
      </c>
      <c r="O138" s="272">
        <f t="shared" si="22"/>
        <v>9800</v>
      </c>
      <c r="P138" s="273"/>
      <c r="Q138" s="274"/>
      <c r="R138" s="150"/>
      <c r="S138" s="150"/>
      <c r="T138" s="108"/>
      <c r="U138" s="185"/>
      <c r="V138" s="121"/>
      <c r="W138" s="108"/>
      <c r="X138" s="275"/>
      <c r="Y138" s="276"/>
      <c r="Z138" s="277"/>
      <c r="AA138" s="277"/>
      <c r="AB138" s="277"/>
      <c r="AC138" s="277"/>
      <c r="AD138" s="277"/>
      <c r="AE138" s="277"/>
      <c r="AF138" s="277"/>
      <c r="AG138" s="277"/>
      <c r="AH138" s="277"/>
      <c r="AI138" s="277"/>
      <c r="AJ138" s="277"/>
      <c r="AK138" s="277"/>
      <c r="AL138" s="277"/>
      <c r="AM138" s="277"/>
      <c r="AN138" s="86">
        <f t="shared" si="20"/>
        <v>0</v>
      </c>
      <c r="AO138" s="86">
        <f t="shared" si="20"/>
        <v>0</v>
      </c>
      <c r="AP138" s="86">
        <f t="shared" si="20"/>
        <v>9800</v>
      </c>
      <c r="AQ138" s="86">
        <f t="shared" si="18"/>
        <v>9800</v>
      </c>
      <c r="AR138" s="278">
        <f t="shared" si="23"/>
        <v>0.21</v>
      </c>
      <c r="AS138" s="278">
        <f t="shared" si="24"/>
        <v>0.15680000000000002</v>
      </c>
      <c r="AT138" s="270" t="s">
        <v>31</v>
      </c>
      <c r="AU138" s="279"/>
      <c r="AV138" s="280"/>
      <c r="AW138" s="281"/>
      <c r="AX138" s="282">
        <v>30</v>
      </c>
      <c r="AY138" s="270">
        <v>1400</v>
      </c>
      <c r="AZ138" s="283">
        <v>1.6E-2</v>
      </c>
      <c r="BA138" s="292"/>
    </row>
    <row r="139" spans="1:53" s="284" customFormat="1" ht="15" customHeight="1" x14ac:dyDescent="0.25">
      <c r="A139" s="267">
        <v>3</v>
      </c>
      <c r="B139" s="268" t="s">
        <v>117</v>
      </c>
      <c r="C139" s="290" t="s">
        <v>402</v>
      </c>
      <c r="D139" s="270" t="s">
        <v>28</v>
      </c>
      <c r="E139" s="268" t="s">
        <v>218</v>
      </c>
      <c r="F139" s="268" t="s">
        <v>76</v>
      </c>
      <c r="G139" s="268" t="s">
        <v>35</v>
      </c>
      <c r="H139" s="160"/>
      <c r="I139" s="160"/>
      <c r="J139" s="160"/>
      <c r="K139" s="160"/>
      <c r="L139" s="271"/>
      <c r="M139" s="271"/>
      <c r="N139" s="271">
        <v>40600</v>
      </c>
      <c r="O139" s="272">
        <f t="shared" si="22"/>
        <v>40600</v>
      </c>
      <c r="P139" s="273"/>
      <c r="Q139" s="274"/>
      <c r="R139" s="150"/>
      <c r="S139" s="150"/>
      <c r="T139" s="108"/>
      <c r="U139" s="185"/>
      <c r="V139" s="121"/>
      <c r="W139" s="108"/>
      <c r="X139" s="275"/>
      <c r="Y139" s="276"/>
      <c r="Z139" s="277"/>
      <c r="AA139" s="277"/>
      <c r="AB139" s="277"/>
      <c r="AC139" s="277"/>
      <c r="AD139" s="277"/>
      <c r="AE139" s="277"/>
      <c r="AF139" s="277"/>
      <c r="AG139" s="277"/>
      <c r="AH139" s="277"/>
      <c r="AI139" s="277"/>
      <c r="AJ139" s="277"/>
      <c r="AK139" s="277"/>
      <c r="AL139" s="277"/>
      <c r="AM139" s="277"/>
      <c r="AN139" s="86">
        <f t="shared" si="20"/>
        <v>0</v>
      </c>
      <c r="AO139" s="86">
        <f t="shared" si="20"/>
        <v>0</v>
      </c>
      <c r="AP139" s="86">
        <f t="shared" si="20"/>
        <v>40600</v>
      </c>
      <c r="AQ139" s="86">
        <f t="shared" ref="AQ139:AQ194" si="25">AN139+AO139+AP139</f>
        <v>40600</v>
      </c>
      <c r="AR139" s="278">
        <f t="shared" si="23"/>
        <v>0.87</v>
      </c>
      <c r="AS139" s="278">
        <f t="shared" si="24"/>
        <v>0.64960000000000007</v>
      </c>
      <c r="AT139" s="270" t="s">
        <v>31</v>
      </c>
      <c r="AU139" s="279"/>
      <c r="AV139" s="280"/>
      <c r="AW139" s="281"/>
      <c r="AX139" s="282">
        <v>30</v>
      </c>
      <c r="AY139" s="270">
        <v>1400</v>
      </c>
      <c r="AZ139" s="283">
        <v>1.6E-2</v>
      </c>
      <c r="BA139" s="292"/>
    </row>
    <row r="140" spans="1:53" s="284" customFormat="1" ht="15" customHeight="1" x14ac:dyDescent="0.25">
      <c r="A140" s="267">
        <v>4</v>
      </c>
      <c r="B140" s="268" t="s">
        <v>117</v>
      </c>
      <c r="C140" s="290" t="s">
        <v>402</v>
      </c>
      <c r="D140" s="270" t="s">
        <v>28</v>
      </c>
      <c r="E140" s="268" t="s">
        <v>35</v>
      </c>
      <c r="F140" s="268" t="s">
        <v>219</v>
      </c>
      <c r="G140" s="268" t="s">
        <v>35</v>
      </c>
      <c r="H140" s="160"/>
      <c r="I140" s="160"/>
      <c r="J140" s="160"/>
      <c r="K140" s="160"/>
      <c r="L140" s="271"/>
      <c r="M140" s="271"/>
      <c r="N140" s="271">
        <v>660</v>
      </c>
      <c r="O140" s="272">
        <f t="shared" si="22"/>
        <v>660</v>
      </c>
      <c r="P140" s="273"/>
      <c r="Q140" s="274"/>
      <c r="R140" s="150"/>
      <c r="S140" s="150"/>
      <c r="T140" s="108"/>
      <c r="U140" s="185"/>
      <c r="V140" s="121"/>
      <c r="W140" s="108"/>
      <c r="X140" s="275"/>
      <c r="Y140" s="276"/>
      <c r="Z140" s="277"/>
      <c r="AA140" s="277"/>
      <c r="AB140" s="277"/>
      <c r="AC140" s="277"/>
      <c r="AD140" s="277"/>
      <c r="AE140" s="277"/>
      <c r="AF140" s="277"/>
      <c r="AG140" s="277"/>
      <c r="AH140" s="277"/>
      <c r="AI140" s="277"/>
      <c r="AJ140" s="277"/>
      <c r="AK140" s="277"/>
      <c r="AL140" s="277"/>
      <c r="AM140" s="277"/>
      <c r="AN140" s="86">
        <f t="shared" si="20"/>
        <v>0</v>
      </c>
      <c r="AO140" s="86">
        <f t="shared" si="20"/>
        <v>0</v>
      </c>
      <c r="AP140" s="86">
        <f t="shared" si="20"/>
        <v>660</v>
      </c>
      <c r="AQ140" s="86">
        <f t="shared" si="25"/>
        <v>660</v>
      </c>
      <c r="AR140" s="278">
        <f t="shared" si="23"/>
        <v>1.4142857142857143E-2</v>
      </c>
      <c r="AS140" s="278">
        <f t="shared" si="24"/>
        <v>1.056E-2</v>
      </c>
      <c r="AT140" s="270" t="s">
        <v>31</v>
      </c>
      <c r="AU140" s="279"/>
      <c r="AV140" s="280"/>
      <c r="AW140" s="281"/>
      <c r="AX140" s="282">
        <v>30</v>
      </c>
      <c r="AY140" s="270">
        <v>1400</v>
      </c>
      <c r="AZ140" s="283">
        <v>1.6E-2</v>
      </c>
      <c r="BA140" s="292"/>
    </row>
    <row r="141" spans="1:53" s="284" customFormat="1" ht="15" customHeight="1" x14ac:dyDescent="0.25">
      <c r="A141" s="267">
        <v>5</v>
      </c>
      <c r="B141" s="268" t="s">
        <v>117</v>
      </c>
      <c r="C141" s="290" t="s">
        <v>402</v>
      </c>
      <c r="D141" s="270" t="s">
        <v>28</v>
      </c>
      <c r="E141" s="268" t="s">
        <v>220</v>
      </c>
      <c r="F141" s="268" t="s">
        <v>150</v>
      </c>
      <c r="G141" s="268" t="s">
        <v>35</v>
      </c>
      <c r="H141" s="160"/>
      <c r="I141" s="160"/>
      <c r="J141" s="160"/>
      <c r="K141" s="160"/>
      <c r="L141" s="271"/>
      <c r="M141" s="271"/>
      <c r="N141" s="271">
        <v>2800</v>
      </c>
      <c r="O141" s="272">
        <f t="shared" si="22"/>
        <v>2800</v>
      </c>
      <c r="P141" s="273"/>
      <c r="Q141" s="274"/>
      <c r="R141" s="150"/>
      <c r="S141" s="150"/>
      <c r="T141" s="108"/>
      <c r="U141" s="185"/>
      <c r="V141" s="121"/>
      <c r="W141" s="108"/>
      <c r="X141" s="275"/>
      <c r="Y141" s="276"/>
      <c r="Z141" s="277"/>
      <c r="AA141" s="277"/>
      <c r="AB141" s="277"/>
      <c r="AC141" s="277"/>
      <c r="AD141" s="277"/>
      <c r="AE141" s="277"/>
      <c r="AF141" s="277"/>
      <c r="AG141" s="277"/>
      <c r="AH141" s="277"/>
      <c r="AI141" s="277"/>
      <c r="AJ141" s="277"/>
      <c r="AK141" s="277"/>
      <c r="AL141" s="277"/>
      <c r="AM141" s="277"/>
      <c r="AN141" s="86">
        <f t="shared" si="20"/>
        <v>0</v>
      </c>
      <c r="AO141" s="86">
        <f t="shared" si="20"/>
        <v>0</v>
      </c>
      <c r="AP141" s="86">
        <f t="shared" si="20"/>
        <v>2800</v>
      </c>
      <c r="AQ141" s="86">
        <f t="shared" si="25"/>
        <v>2800</v>
      </c>
      <c r="AR141" s="278">
        <f t="shared" si="23"/>
        <v>0.06</v>
      </c>
      <c r="AS141" s="278">
        <f t="shared" si="24"/>
        <v>4.4800000000000006E-2</v>
      </c>
      <c r="AT141" s="270" t="s">
        <v>31</v>
      </c>
      <c r="AU141" s="279"/>
      <c r="AV141" s="280"/>
      <c r="AW141" s="281"/>
      <c r="AX141" s="282">
        <v>30</v>
      </c>
      <c r="AY141" s="270">
        <v>1400</v>
      </c>
      <c r="AZ141" s="283">
        <v>1.6E-2</v>
      </c>
      <c r="BA141" s="292"/>
    </row>
    <row r="142" spans="1:53" s="284" customFormat="1" ht="15" customHeight="1" x14ac:dyDescent="0.25">
      <c r="A142" s="267">
        <v>6</v>
      </c>
      <c r="B142" s="268" t="s">
        <v>117</v>
      </c>
      <c r="C142" s="290" t="s">
        <v>402</v>
      </c>
      <c r="D142" s="270" t="s">
        <v>28</v>
      </c>
      <c r="E142" s="268" t="s">
        <v>119</v>
      </c>
      <c r="F142" s="268" t="s">
        <v>76</v>
      </c>
      <c r="G142" s="268" t="s">
        <v>35</v>
      </c>
      <c r="H142" s="160"/>
      <c r="I142" s="160"/>
      <c r="J142" s="160"/>
      <c r="K142" s="160"/>
      <c r="L142" s="271"/>
      <c r="M142" s="271"/>
      <c r="N142" s="271">
        <v>4200</v>
      </c>
      <c r="O142" s="272">
        <f t="shared" si="22"/>
        <v>4200</v>
      </c>
      <c r="P142" s="273"/>
      <c r="Q142" s="274"/>
      <c r="R142" s="150"/>
      <c r="S142" s="150"/>
      <c r="T142" s="108"/>
      <c r="U142" s="185"/>
      <c r="V142" s="121"/>
      <c r="W142" s="108"/>
      <c r="X142" s="275"/>
      <c r="Y142" s="276"/>
      <c r="Z142" s="277"/>
      <c r="AA142" s="277"/>
      <c r="AB142" s="277"/>
      <c r="AC142" s="277"/>
      <c r="AD142" s="277"/>
      <c r="AE142" s="277"/>
      <c r="AF142" s="277"/>
      <c r="AG142" s="277"/>
      <c r="AH142" s="277"/>
      <c r="AI142" s="277"/>
      <c r="AJ142" s="277"/>
      <c r="AK142" s="277"/>
      <c r="AL142" s="277"/>
      <c r="AM142" s="277"/>
      <c r="AN142" s="86">
        <f t="shared" si="20"/>
        <v>0</v>
      </c>
      <c r="AO142" s="86">
        <f t="shared" si="20"/>
        <v>0</v>
      </c>
      <c r="AP142" s="86">
        <f t="shared" si="20"/>
        <v>4200</v>
      </c>
      <c r="AQ142" s="86">
        <f t="shared" si="25"/>
        <v>4200</v>
      </c>
      <c r="AR142" s="278">
        <f t="shared" si="23"/>
        <v>0.09</v>
      </c>
      <c r="AS142" s="278">
        <f t="shared" si="24"/>
        <v>6.720000000000001E-2</v>
      </c>
      <c r="AT142" s="270" t="s">
        <v>31</v>
      </c>
      <c r="AU142" s="279"/>
      <c r="AV142" s="280"/>
      <c r="AW142" s="281"/>
      <c r="AX142" s="282">
        <v>30</v>
      </c>
      <c r="AY142" s="270">
        <v>1400</v>
      </c>
      <c r="AZ142" s="283">
        <v>1.6E-2</v>
      </c>
      <c r="BA142" s="292"/>
    </row>
    <row r="143" spans="1:53" s="284" customFormat="1" ht="15" customHeight="1" x14ac:dyDescent="0.25">
      <c r="A143" s="267"/>
      <c r="B143" s="268"/>
      <c r="C143" s="286" t="s">
        <v>125</v>
      </c>
      <c r="D143" s="270"/>
      <c r="E143" s="293"/>
      <c r="F143" s="293"/>
      <c r="G143" s="293"/>
      <c r="H143" s="160"/>
      <c r="I143" s="160"/>
      <c r="J143" s="160"/>
      <c r="K143" s="160"/>
      <c r="L143" s="288"/>
      <c r="M143" s="288"/>
      <c r="N143" s="288">
        <f>SUM(N137:N142)</f>
        <v>62260</v>
      </c>
      <c r="O143" s="288">
        <f t="shared" si="22"/>
        <v>62260</v>
      </c>
      <c r="P143" s="273"/>
      <c r="Q143" s="274"/>
      <c r="R143" s="150"/>
      <c r="S143" s="150"/>
      <c r="T143" s="108"/>
      <c r="U143" s="185"/>
      <c r="V143" s="121"/>
      <c r="W143" s="108"/>
      <c r="X143" s="275"/>
      <c r="Y143" s="276"/>
      <c r="Z143" s="277"/>
      <c r="AA143" s="277"/>
      <c r="AB143" s="277"/>
      <c r="AC143" s="277"/>
      <c r="AD143" s="277"/>
      <c r="AE143" s="277"/>
      <c r="AF143" s="277"/>
      <c r="AG143" s="277"/>
      <c r="AH143" s="277"/>
      <c r="AI143" s="277"/>
      <c r="AJ143" s="277"/>
      <c r="AK143" s="277"/>
      <c r="AL143" s="277"/>
      <c r="AM143" s="277"/>
      <c r="AN143" s="86">
        <f t="shared" si="20"/>
        <v>0</v>
      </c>
      <c r="AO143" s="86">
        <f t="shared" si="20"/>
        <v>0</v>
      </c>
      <c r="AP143" s="97">
        <f t="shared" si="20"/>
        <v>62260</v>
      </c>
      <c r="AQ143" s="97">
        <f t="shared" si="25"/>
        <v>62260</v>
      </c>
      <c r="AR143" s="289">
        <f>SUM(AR137:AR142)</f>
        <v>1.3341428571428573</v>
      </c>
      <c r="AS143" s="289">
        <f>SUM(AS137:AS142)</f>
        <v>0.99616000000000027</v>
      </c>
      <c r="AT143" s="270"/>
      <c r="AU143" s="279"/>
      <c r="AV143" s="280"/>
      <c r="AW143" s="281"/>
      <c r="AX143" s="294"/>
      <c r="AY143" s="295"/>
      <c r="AZ143" s="296"/>
      <c r="BA143" s="292"/>
    </row>
    <row r="144" spans="1:53" s="284" customFormat="1" ht="15" customHeight="1" x14ac:dyDescent="0.25">
      <c r="A144" s="267">
        <v>1</v>
      </c>
      <c r="B144" s="268" t="s">
        <v>221</v>
      </c>
      <c r="C144" s="269" t="s">
        <v>222</v>
      </c>
      <c r="D144" s="270" t="s">
        <v>28</v>
      </c>
      <c r="E144" s="268" t="s">
        <v>223</v>
      </c>
      <c r="F144" s="268" t="s">
        <v>85</v>
      </c>
      <c r="G144" s="268" t="s">
        <v>74</v>
      </c>
      <c r="H144" s="160"/>
      <c r="I144" s="160"/>
      <c r="J144" s="160"/>
      <c r="K144" s="160"/>
      <c r="L144" s="271"/>
      <c r="M144" s="271"/>
      <c r="N144" s="271">
        <v>240</v>
      </c>
      <c r="O144" s="272">
        <f t="shared" si="22"/>
        <v>240</v>
      </c>
      <c r="P144" s="273"/>
      <c r="Q144" s="274"/>
      <c r="R144" s="150"/>
      <c r="S144" s="150"/>
      <c r="T144" s="108"/>
      <c r="U144" s="185"/>
      <c r="V144" s="121"/>
      <c r="W144" s="108"/>
      <c r="X144" s="275"/>
      <c r="Y144" s="276"/>
      <c r="Z144" s="277"/>
      <c r="AA144" s="277"/>
      <c r="AB144" s="277"/>
      <c r="AC144" s="277"/>
      <c r="AD144" s="277"/>
      <c r="AE144" s="277"/>
      <c r="AF144" s="277"/>
      <c r="AG144" s="277"/>
      <c r="AH144" s="277"/>
      <c r="AI144" s="277"/>
      <c r="AJ144" s="277"/>
      <c r="AK144" s="277"/>
      <c r="AL144" s="277"/>
      <c r="AM144" s="277"/>
      <c r="AN144" s="86">
        <f t="shared" si="20"/>
        <v>0</v>
      </c>
      <c r="AO144" s="86">
        <f t="shared" si="20"/>
        <v>0</v>
      </c>
      <c r="AP144" s="86">
        <f t="shared" si="20"/>
        <v>240</v>
      </c>
      <c r="AQ144" s="86">
        <f t="shared" si="25"/>
        <v>240</v>
      </c>
      <c r="AR144" s="278">
        <f>((AQ144/AY144)*AX144)/1000</f>
        <v>4.0941176470588238E-2</v>
      </c>
      <c r="AS144" s="278">
        <f>(AQ144*AZ144)/1000</f>
        <v>4.0944000000000001E-2</v>
      </c>
      <c r="AT144" s="270" t="s">
        <v>31</v>
      </c>
      <c r="AU144" s="279"/>
      <c r="AV144" s="280"/>
      <c r="AW144" s="281"/>
      <c r="AX144" s="282">
        <v>29</v>
      </c>
      <c r="AY144" s="297">
        <v>170</v>
      </c>
      <c r="AZ144" s="298">
        <v>0.1706</v>
      </c>
      <c r="BA144" s="292"/>
    </row>
    <row r="145" spans="1:53" s="284" customFormat="1" ht="15" customHeight="1" x14ac:dyDescent="0.25">
      <c r="A145" s="267"/>
      <c r="B145" s="285"/>
      <c r="C145" s="286" t="s">
        <v>125</v>
      </c>
      <c r="D145" s="270"/>
      <c r="E145" s="287"/>
      <c r="F145" s="287"/>
      <c r="G145" s="287"/>
      <c r="H145" s="160"/>
      <c r="I145" s="160"/>
      <c r="J145" s="160"/>
      <c r="K145" s="160"/>
      <c r="L145" s="281"/>
      <c r="M145" s="281"/>
      <c r="N145" s="281">
        <f>SUM(N144)</f>
        <v>240</v>
      </c>
      <c r="O145" s="288">
        <f t="shared" si="22"/>
        <v>240</v>
      </c>
      <c r="P145" s="273"/>
      <c r="Q145" s="274"/>
      <c r="R145" s="150"/>
      <c r="S145" s="150"/>
      <c r="T145" s="108"/>
      <c r="U145" s="185"/>
      <c r="V145" s="121"/>
      <c r="W145" s="108"/>
      <c r="X145" s="275"/>
      <c r="Y145" s="276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7"/>
      <c r="AN145" s="86">
        <f t="shared" si="20"/>
        <v>0</v>
      </c>
      <c r="AO145" s="86">
        <f t="shared" si="20"/>
        <v>0</v>
      </c>
      <c r="AP145" s="97">
        <f t="shared" si="20"/>
        <v>240</v>
      </c>
      <c r="AQ145" s="97">
        <f t="shared" si="25"/>
        <v>240</v>
      </c>
      <c r="AR145" s="289">
        <f>SUM(AR144)</f>
        <v>4.0941176470588238E-2</v>
      </c>
      <c r="AS145" s="289">
        <f>SUM(AS144)</f>
        <v>4.0944000000000001E-2</v>
      </c>
      <c r="AT145" s="270"/>
      <c r="AU145" s="279"/>
      <c r="AV145" s="280"/>
      <c r="AW145" s="281"/>
      <c r="AX145" s="282"/>
      <c r="AY145" s="270"/>
      <c r="AZ145" s="283"/>
      <c r="BA145" s="292"/>
    </row>
    <row r="146" spans="1:53" s="284" customFormat="1" ht="15" customHeight="1" x14ac:dyDescent="0.25">
      <c r="A146" s="267">
        <v>1</v>
      </c>
      <c r="B146" s="268" t="s">
        <v>224</v>
      </c>
      <c r="C146" s="269" t="s">
        <v>225</v>
      </c>
      <c r="D146" s="270" t="s">
        <v>28</v>
      </c>
      <c r="E146" s="268" t="s">
        <v>90</v>
      </c>
      <c r="F146" s="268" t="s">
        <v>226</v>
      </c>
      <c r="G146" s="268" t="s">
        <v>87</v>
      </c>
      <c r="H146" s="160"/>
      <c r="I146" s="160"/>
      <c r="J146" s="160"/>
      <c r="K146" s="160"/>
      <c r="L146" s="271"/>
      <c r="M146" s="271"/>
      <c r="N146" s="271">
        <v>170</v>
      </c>
      <c r="O146" s="272">
        <f t="shared" si="22"/>
        <v>170</v>
      </c>
      <c r="P146" s="273"/>
      <c r="Q146" s="274"/>
      <c r="R146" s="150"/>
      <c r="S146" s="150"/>
      <c r="T146" s="108"/>
      <c r="U146" s="185"/>
      <c r="V146" s="121"/>
      <c r="W146" s="108"/>
      <c r="X146" s="275"/>
      <c r="Y146" s="276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  <c r="AM146" s="277"/>
      <c r="AN146" s="86">
        <f t="shared" si="20"/>
        <v>0</v>
      </c>
      <c r="AO146" s="86">
        <f t="shared" si="20"/>
        <v>0</v>
      </c>
      <c r="AP146" s="86">
        <f t="shared" si="20"/>
        <v>170</v>
      </c>
      <c r="AQ146" s="86">
        <f t="shared" si="25"/>
        <v>170</v>
      </c>
      <c r="AR146" s="278">
        <f>((AQ146/AY146)*AX146)/1000</f>
        <v>2.9000000000000001E-2</v>
      </c>
      <c r="AS146" s="278">
        <f>(AQ146*AZ146)/1000</f>
        <v>2.9002E-2</v>
      </c>
      <c r="AT146" s="299" t="s">
        <v>29</v>
      </c>
      <c r="AU146" s="279"/>
      <c r="AV146" s="280"/>
      <c r="AW146" s="281"/>
      <c r="AX146" s="282">
        <v>29</v>
      </c>
      <c r="AY146" s="297">
        <v>170</v>
      </c>
      <c r="AZ146" s="298">
        <v>0.1706</v>
      </c>
      <c r="BA146" s="292"/>
    </row>
    <row r="147" spans="1:53" s="284" customFormat="1" ht="15" customHeight="1" x14ac:dyDescent="0.25">
      <c r="A147" s="267"/>
      <c r="B147" s="285"/>
      <c r="C147" s="286" t="s">
        <v>125</v>
      </c>
      <c r="D147" s="270"/>
      <c r="E147" s="287"/>
      <c r="F147" s="287"/>
      <c r="G147" s="287"/>
      <c r="H147" s="160"/>
      <c r="I147" s="160"/>
      <c r="J147" s="160"/>
      <c r="K147" s="160"/>
      <c r="L147" s="281"/>
      <c r="M147" s="281"/>
      <c r="N147" s="281">
        <f>SUM(N146)</f>
        <v>170</v>
      </c>
      <c r="O147" s="288">
        <f t="shared" si="22"/>
        <v>170</v>
      </c>
      <c r="P147" s="273"/>
      <c r="Q147" s="274"/>
      <c r="R147" s="150"/>
      <c r="S147" s="150"/>
      <c r="T147" s="108"/>
      <c r="U147" s="185"/>
      <c r="V147" s="121"/>
      <c r="W147" s="108"/>
      <c r="X147" s="275"/>
      <c r="Y147" s="276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7"/>
      <c r="AN147" s="86">
        <f t="shared" si="20"/>
        <v>0</v>
      </c>
      <c r="AO147" s="86">
        <f t="shared" si="20"/>
        <v>0</v>
      </c>
      <c r="AP147" s="97">
        <f t="shared" si="20"/>
        <v>170</v>
      </c>
      <c r="AQ147" s="97">
        <f t="shared" si="25"/>
        <v>170</v>
      </c>
      <c r="AR147" s="289">
        <f>SUM(AR146)</f>
        <v>2.9000000000000001E-2</v>
      </c>
      <c r="AS147" s="289">
        <f>SUM(AS146)</f>
        <v>2.9002E-2</v>
      </c>
      <c r="AT147" s="270"/>
      <c r="AU147" s="279"/>
      <c r="AV147" s="280"/>
      <c r="AW147" s="281"/>
      <c r="AX147" s="282"/>
      <c r="AY147" s="270"/>
      <c r="AZ147" s="283"/>
      <c r="BA147" s="292"/>
    </row>
    <row r="148" spans="1:53" s="284" customFormat="1" ht="15" customHeight="1" x14ac:dyDescent="0.2">
      <c r="A148" s="267">
        <v>1</v>
      </c>
      <c r="B148" s="268" t="s">
        <v>227</v>
      </c>
      <c r="C148" s="290" t="s">
        <v>228</v>
      </c>
      <c r="D148" s="270" t="s">
        <v>28</v>
      </c>
      <c r="E148" s="268" t="s">
        <v>229</v>
      </c>
      <c r="F148" s="268" t="s">
        <v>226</v>
      </c>
      <c r="G148" s="268" t="s">
        <v>87</v>
      </c>
      <c r="H148" s="160"/>
      <c r="I148" s="160"/>
      <c r="J148" s="160"/>
      <c r="K148" s="160"/>
      <c r="L148" s="271"/>
      <c r="M148" s="271"/>
      <c r="N148" s="271">
        <v>250</v>
      </c>
      <c r="O148" s="272">
        <f t="shared" si="22"/>
        <v>250</v>
      </c>
      <c r="P148" s="273"/>
      <c r="Q148" s="274"/>
      <c r="R148" s="150"/>
      <c r="S148" s="150"/>
      <c r="T148" s="108"/>
      <c r="U148" s="185"/>
      <c r="V148" s="121"/>
      <c r="W148" s="108"/>
      <c r="X148" s="275"/>
      <c r="Y148" s="276"/>
      <c r="Z148" s="277"/>
      <c r="AA148" s="277"/>
      <c r="AB148" s="277"/>
      <c r="AC148" s="277"/>
      <c r="AD148" s="277"/>
      <c r="AE148" s="277"/>
      <c r="AF148" s="277"/>
      <c r="AG148" s="277"/>
      <c r="AH148" s="277"/>
      <c r="AI148" s="277"/>
      <c r="AJ148" s="277"/>
      <c r="AK148" s="277"/>
      <c r="AL148" s="277"/>
      <c r="AM148" s="277"/>
      <c r="AN148" s="86">
        <f t="shared" si="20"/>
        <v>0</v>
      </c>
      <c r="AO148" s="86">
        <f t="shared" si="20"/>
        <v>0</v>
      </c>
      <c r="AP148" s="86">
        <f t="shared" si="20"/>
        <v>250</v>
      </c>
      <c r="AQ148" s="86">
        <f t="shared" si="25"/>
        <v>250</v>
      </c>
      <c r="AR148" s="278">
        <f>((AQ148/AY148)*AX148)/1000</f>
        <v>4.11764705882353E-2</v>
      </c>
      <c r="AS148" s="278">
        <f>(AQ148*AZ148)/1000</f>
        <v>4.1175000000000003E-2</v>
      </c>
      <c r="AT148" s="299" t="s">
        <v>29</v>
      </c>
      <c r="AU148" s="279"/>
      <c r="AV148" s="280"/>
      <c r="AW148" s="281"/>
      <c r="AX148" s="291">
        <v>28</v>
      </c>
      <c r="AY148" s="297">
        <v>170</v>
      </c>
      <c r="AZ148" s="298">
        <v>0.16470000000000001</v>
      </c>
      <c r="BA148" s="292"/>
    </row>
    <row r="149" spans="1:53" s="284" customFormat="1" ht="15" customHeight="1" x14ac:dyDescent="0.25">
      <c r="A149" s="267"/>
      <c r="B149" s="285"/>
      <c r="C149" s="286" t="s">
        <v>125</v>
      </c>
      <c r="D149" s="270"/>
      <c r="E149" s="287"/>
      <c r="F149" s="287"/>
      <c r="G149" s="287"/>
      <c r="H149" s="160"/>
      <c r="I149" s="160"/>
      <c r="J149" s="160"/>
      <c r="K149" s="160"/>
      <c r="L149" s="281"/>
      <c r="M149" s="281"/>
      <c r="N149" s="281">
        <f>SUM(N148)</f>
        <v>250</v>
      </c>
      <c r="O149" s="288">
        <f t="shared" si="22"/>
        <v>250</v>
      </c>
      <c r="P149" s="273"/>
      <c r="Q149" s="274"/>
      <c r="R149" s="150"/>
      <c r="S149" s="150"/>
      <c r="T149" s="108"/>
      <c r="U149" s="185"/>
      <c r="V149" s="121"/>
      <c r="W149" s="108"/>
      <c r="X149" s="275"/>
      <c r="Y149" s="276"/>
      <c r="Z149" s="277"/>
      <c r="AA149" s="277"/>
      <c r="AB149" s="277"/>
      <c r="AC149" s="277"/>
      <c r="AD149" s="277"/>
      <c r="AE149" s="277"/>
      <c r="AF149" s="277"/>
      <c r="AG149" s="277"/>
      <c r="AH149" s="277"/>
      <c r="AI149" s="277"/>
      <c r="AJ149" s="277"/>
      <c r="AK149" s="277"/>
      <c r="AL149" s="277"/>
      <c r="AM149" s="277"/>
      <c r="AN149" s="86">
        <f t="shared" si="20"/>
        <v>0</v>
      </c>
      <c r="AO149" s="86">
        <f t="shared" si="20"/>
        <v>0</v>
      </c>
      <c r="AP149" s="97">
        <f t="shared" si="20"/>
        <v>250</v>
      </c>
      <c r="AQ149" s="97">
        <f t="shared" si="25"/>
        <v>250</v>
      </c>
      <c r="AR149" s="289">
        <f>SUM(AR148)</f>
        <v>4.11764705882353E-2</v>
      </c>
      <c r="AS149" s="289">
        <f>SUM(AS148)</f>
        <v>4.1175000000000003E-2</v>
      </c>
      <c r="AT149" s="270"/>
      <c r="AU149" s="279"/>
      <c r="AV149" s="280"/>
      <c r="AW149" s="281"/>
      <c r="AX149" s="282"/>
      <c r="AY149" s="270"/>
      <c r="AZ149" s="283"/>
      <c r="BA149" s="292"/>
    </row>
    <row r="150" spans="1:53" s="284" customFormat="1" ht="15" customHeight="1" x14ac:dyDescent="0.25">
      <c r="A150" s="267">
        <v>1</v>
      </c>
      <c r="B150" s="268" t="s">
        <v>230</v>
      </c>
      <c r="C150" s="269" t="s">
        <v>231</v>
      </c>
      <c r="D150" s="270" t="s">
        <v>28</v>
      </c>
      <c r="E150" s="268" t="s">
        <v>232</v>
      </c>
      <c r="F150" s="268" t="s">
        <v>44</v>
      </c>
      <c r="G150" s="268" t="s">
        <v>74</v>
      </c>
      <c r="H150" s="160"/>
      <c r="I150" s="160"/>
      <c r="J150" s="160"/>
      <c r="K150" s="160"/>
      <c r="L150" s="271"/>
      <c r="M150" s="271"/>
      <c r="N150" s="271">
        <v>252</v>
      </c>
      <c r="O150" s="272">
        <f t="shared" si="22"/>
        <v>252</v>
      </c>
      <c r="P150" s="273"/>
      <c r="Q150" s="274"/>
      <c r="R150" s="150"/>
      <c r="S150" s="150"/>
      <c r="T150" s="108"/>
      <c r="U150" s="185"/>
      <c r="V150" s="121"/>
      <c r="W150" s="108"/>
      <c r="X150" s="275"/>
      <c r="Y150" s="276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86">
        <f t="shared" si="20"/>
        <v>0</v>
      </c>
      <c r="AO150" s="86">
        <f t="shared" si="20"/>
        <v>0</v>
      </c>
      <c r="AP150" s="86">
        <f t="shared" si="20"/>
        <v>252</v>
      </c>
      <c r="AQ150" s="86">
        <f t="shared" si="25"/>
        <v>252</v>
      </c>
      <c r="AR150" s="278">
        <f>((AQ150/AY150)*AX150)/1000</f>
        <v>6.93E-2</v>
      </c>
      <c r="AS150" s="278">
        <f>(AQ150*AZ150)/1000</f>
        <v>6.9300000000000014E-2</v>
      </c>
      <c r="AT150" s="299" t="s">
        <v>29</v>
      </c>
      <c r="AU150" s="279"/>
      <c r="AV150" s="280"/>
      <c r="AW150" s="281"/>
      <c r="AX150" s="282">
        <v>22</v>
      </c>
      <c r="AY150" s="297">
        <v>80</v>
      </c>
      <c r="AZ150" s="298">
        <v>0.27500000000000002</v>
      </c>
      <c r="BA150" s="292"/>
    </row>
    <row r="151" spans="1:53" s="284" customFormat="1" ht="15" customHeight="1" x14ac:dyDescent="0.25">
      <c r="A151" s="267">
        <v>2</v>
      </c>
      <c r="B151" s="268" t="s">
        <v>230</v>
      </c>
      <c r="C151" s="269" t="s">
        <v>231</v>
      </c>
      <c r="D151" s="270" t="s">
        <v>28</v>
      </c>
      <c r="E151" s="268" t="s">
        <v>233</v>
      </c>
      <c r="F151" s="268" t="s">
        <v>44</v>
      </c>
      <c r="G151" s="268" t="s">
        <v>74</v>
      </c>
      <c r="H151" s="160"/>
      <c r="I151" s="160"/>
      <c r="J151" s="160"/>
      <c r="K151" s="160"/>
      <c r="L151" s="271"/>
      <c r="M151" s="271"/>
      <c r="N151" s="271">
        <v>252</v>
      </c>
      <c r="O151" s="272">
        <f t="shared" si="22"/>
        <v>252</v>
      </c>
      <c r="P151" s="273"/>
      <c r="Q151" s="274"/>
      <c r="R151" s="150"/>
      <c r="S151" s="150"/>
      <c r="T151" s="108"/>
      <c r="U151" s="185"/>
      <c r="V151" s="121"/>
      <c r="W151" s="108"/>
      <c r="X151" s="275"/>
      <c r="Y151" s="276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7"/>
      <c r="AJ151" s="277"/>
      <c r="AK151" s="277"/>
      <c r="AL151" s="277"/>
      <c r="AM151" s="277"/>
      <c r="AN151" s="86">
        <f t="shared" si="20"/>
        <v>0</v>
      </c>
      <c r="AO151" s="86">
        <f t="shared" si="20"/>
        <v>0</v>
      </c>
      <c r="AP151" s="86">
        <f t="shared" si="20"/>
        <v>252</v>
      </c>
      <c r="AQ151" s="86">
        <f t="shared" si="25"/>
        <v>252</v>
      </c>
      <c r="AR151" s="278">
        <f>((AQ151/AY151)*AX151)/1000</f>
        <v>6.93E-2</v>
      </c>
      <c r="AS151" s="278">
        <f>(AQ151*AZ151)/1000</f>
        <v>6.9300000000000014E-2</v>
      </c>
      <c r="AT151" s="299" t="s">
        <v>29</v>
      </c>
      <c r="AU151" s="279"/>
      <c r="AV151" s="280"/>
      <c r="AW151" s="281"/>
      <c r="AX151" s="282">
        <v>22</v>
      </c>
      <c r="AY151" s="297">
        <v>80</v>
      </c>
      <c r="AZ151" s="298">
        <v>0.27500000000000002</v>
      </c>
      <c r="BA151" s="292"/>
    </row>
    <row r="152" spans="1:53" s="284" customFormat="1" ht="15" customHeight="1" x14ac:dyDescent="0.25">
      <c r="A152" s="267">
        <v>3</v>
      </c>
      <c r="B152" s="268" t="s">
        <v>230</v>
      </c>
      <c r="C152" s="269" t="s">
        <v>231</v>
      </c>
      <c r="D152" s="270" t="s">
        <v>28</v>
      </c>
      <c r="E152" s="268" t="s">
        <v>234</v>
      </c>
      <c r="F152" s="268" t="s">
        <v>44</v>
      </c>
      <c r="G152" s="268" t="s">
        <v>74</v>
      </c>
      <c r="H152" s="160"/>
      <c r="I152" s="160"/>
      <c r="J152" s="160"/>
      <c r="K152" s="160"/>
      <c r="L152" s="271"/>
      <c r="M152" s="271"/>
      <c r="N152" s="271">
        <v>252</v>
      </c>
      <c r="O152" s="272">
        <f t="shared" si="22"/>
        <v>252</v>
      </c>
      <c r="P152" s="273"/>
      <c r="Q152" s="274"/>
      <c r="R152" s="150"/>
      <c r="S152" s="150"/>
      <c r="T152" s="108"/>
      <c r="U152" s="185"/>
      <c r="V152" s="121"/>
      <c r="W152" s="108"/>
      <c r="X152" s="275"/>
      <c r="Y152" s="276"/>
      <c r="Z152" s="277"/>
      <c r="AA152" s="277"/>
      <c r="AB152" s="277"/>
      <c r="AC152" s="277"/>
      <c r="AD152" s="277"/>
      <c r="AE152" s="277"/>
      <c r="AF152" s="277"/>
      <c r="AG152" s="277"/>
      <c r="AH152" s="277"/>
      <c r="AI152" s="277"/>
      <c r="AJ152" s="277"/>
      <c r="AK152" s="277"/>
      <c r="AL152" s="277"/>
      <c r="AM152" s="277"/>
      <c r="AN152" s="86">
        <f t="shared" si="20"/>
        <v>0</v>
      </c>
      <c r="AO152" s="86">
        <f t="shared" si="20"/>
        <v>0</v>
      </c>
      <c r="AP152" s="86">
        <f t="shared" si="20"/>
        <v>252</v>
      </c>
      <c r="AQ152" s="86">
        <f t="shared" si="25"/>
        <v>252</v>
      </c>
      <c r="AR152" s="278">
        <f>((AQ152/AY152)*AX152)/1000</f>
        <v>6.93E-2</v>
      </c>
      <c r="AS152" s="278">
        <f>(AQ152*AZ152)/1000</f>
        <v>6.9300000000000014E-2</v>
      </c>
      <c r="AT152" s="299" t="s">
        <v>29</v>
      </c>
      <c r="AU152" s="279"/>
      <c r="AV152" s="280"/>
      <c r="AW152" s="281"/>
      <c r="AX152" s="282">
        <v>22</v>
      </c>
      <c r="AY152" s="297">
        <v>80</v>
      </c>
      <c r="AZ152" s="298">
        <v>0.27500000000000002</v>
      </c>
      <c r="BA152" s="292"/>
    </row>
    <row r="153" spans="1:53" s="284" customFormat="1" ht="15" customHeight="1" x14ac:dyDescent="0.25">
      <c r="A153" s="267">
        <v>4</v>
      </c>
      <c r="B153" s="268" t="s">
        <v>230</v>
      </c>
      <c r="C153" s="269" t="s">
        <v>231</v>
      </c>
      <c r="D153" s="270" t="s">
        <v>28</v>
      </c>
      <c r="E153" s="268" t="s">
        <v>235</v>
      </c>
      <c r="F153" s="268" t="s">
        <v>236</v>
      </c>
      <c r="G153" s="268" t="s">
        <v>43</v>
      </c>
      <c r="H153" s="160"/>
      <c r="I153" s="160"/>
      <c r="J153" s="160"/>
      <c r="K153" s="160"/>
      <c r="L153" s="271"/>
      <c r="M153" s="271"/>
      <c r="N153" s="271">
        <v>275</v>
      </c>
      <c r="O153" s="272">
        <f t="shared" si="22"/>
        <v>275</v>
      </c>
      <c r="P153" s="273"/>
      <c r="Q153" s="274"/>
      <c r="R153" s="150"/>
      <c r="S153" s="150"/>
      <c r="T153" s="108"/>
      <c r="U153" s="185"/>
      <c r="V153" s="121"/>
      <c r="W153" s="108"/>
      <c r="X153" s="275"/>
      <c r="Y153" s="276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86">
        <f t="shared" si="20"/>
        <v>0</v>
      </c>
      <c r="AO153" s="86">
        <f t="shared" si="20"/>
        <v>0</v>
      </c>
      <c r="AP153" s="86">
        <f t="shared" si="20"/>
        <v>275</v>
      </c>
      <c r="AQ153" s="86">
        <f t="shared" si="25"/>
        <v>275</v>
      </c>
      <c r="AR153" s="278">
        <f>((AQ153/AY153)*AX153)/1000</f>
        <v>7.5624999999999998E-2</v>
      </c>
      <c r="AS153" s="278">
        <f>(AQ153*AZ153)/1000</f>
        <v>7.5624999999999998E-2</v>
      </c>
      <c r="AT153" s="299" t="s">
        <v>29</v>
      </c>
      <c r="AU153" s="279"/>
      <c r="AV153" s="280"/>
      <c r="AW153" s="281"/>
      <c r="AX153" s="282">
        <v>22</v>
      </c>
      <c r="AY153" s="297">
        <v>80</v>
      </c>
      <c r="AZ153" s="298">
        <v>0.27500000000000002</v>
      </c>
      <c r="BA153" s="292"/>
    </row>
    <row r="154" spans="1:53" s="284" customFormat="1" ht="15" customHeight="1" x14ac:dyDescent="0.25">
      <c r="A154" s="267"/>
      <c r="B154" s="285"/>
      <c r="C154" s="286" t="s">
        <v>125</v>
      </c>
      <c r="D154" s="270"/>
      <c r="E154" s="287"/>
      <c r="F154" s="287"/>
      <c r="G154" s="287"/>
      <c r="H154" s="160"/>
      <c r="I154" s="160"/>
      <c r="J154" s="160"/>
      <c r="K154" s="160"/>
      <c r="L154" s="281"/>
      <c r="M154" s="281"/>
      <c r="N154" s="281">
        <f>SUM(N150:N153)</f>
        <v>1031</v>
      </c>
      <c r="O154" s="288">
        <f t="shared" si="22"/>
        <v>1031</v>
      </c>
      <c r="P154" s="273"/>
      <c r="Q154" s="274"/>
      <c r="R154" s="150"/>
      <c r="S154" s="150"/>
      <c r="T154" s="108"/>
      <c r="U154" s="185"/>
      <c r="V154" s="121"/>
      <c r="W154" s="108"/>
      <c r="X154" s="275"/>
      <c r="Y154" s="276"/>
      <c r="Z154" s="277"/>
      <c r="AA154" s="277"/>
      <c r="AB154" s="277"/>
      <c r="AC154" s="277"/>
      <c r="AD154" s="277"/>
      <c r="AE154" s="277"/>
      <c r="AF154" s="277"/>
      <c r="AG154" s="277"/>
      <c r="AH154" s="277"/>
      <c r="AI154" s="277"/>
      <c r="AJ154" s="277"/>
      <c r="AK154" s="277"/>
      <c r="AL154" s="277"/>
      <c r="AM154" s="277"/>
      <c r="AN154" s="86">
        <f t="shared" ref="AN154:AP194" si="26">H154+L154+P154+T154+X154+AB154+AF154+AJ154</f>
        <v>0</v>
      </c>
      <c r="AO154" s="86">
        <f t="shared" si="26"/>
        <v>0</v>
      </c>
      <c r="AP154" s="97">
        <f t="shared" si="26"/>
        <v>1031</v>
      </c>
      <c r="AQ154" s="97">
        <f t="shared" si="25"/>
        <v>1031</v>
      </c>
      <c r="AR154" s="289">
        <f>SUM(AR150:AR153)</f>
        <v>0.28352500000000003</v>
      </c>
      <c r="AS154" s="289">
        <f>SUM(AS150:AS153)</f>
        <v>0.28352500000000003</v>
      </c>
      <c r="AT154" s="270"/>
      <c r="AU154" s="279"/>
      <c r="AV154" s="280"/>
      <c r="AW154" s="281"/>
      <c r="AX154" s="282"/>
      <c r="AY154" s="270"/>
      <c r="AZ154" s="283"/>
      <c r="BA154" s="292"/>
    </row>
    <row r="155" spans="1:53" s="284" customFormat="1" ht="15" customHeight="1" x14ac:dyDescent="0.25">
      <c r="A155" s="267">
        <v>1</v>
      </c>
      <c r="B155" s="300">
        <v>51000001741</v>
      </c>
      <c r="C155" s="301" t="s">
        <v>237</v>
      </c>
      <c r="D155" s="302" t="s">
        <v>28</v>
      </c>
      <c r="E155" s="303">
        <v>2</v>
      </c>
      <c r="F155" s="303">
        <v>89</v>
      </c>
      <c r="G155" s="303">
        <v>33</v>
      </c>
      <c r="H155" s="160"/>
      <c r="I155" s="160"/>
      <c r="J155" s="160"/>
      <c r="K155" s="160"/>
      <c r="L155" s="288"/>
      <c r="M155" s="288"/>
      <c r="N155" s="272">
        <v>206</v>
      </c>
      <c r="O155" s="272">
        <f t="shared" si="22"/>
        <v>206</v>
      </c>
      <c r="P155" s="273"/>
      <c r="Q155" s="274"/>
      <c r="R155" s="150"/>
      <c r="S155" s="150"/>
      <c r="T155" s="108"/>
      <c r="U155" s="185"/>
      <c r="V155" s="121"/>
      <c r="W155" s="108"/>
      <c r="X155" s="275"/>
      <c r="Y155" s="276"/>
      <c r="Z155" s="277"/>
      <c r="AA155" s="277"/>
      <c r="AB155" s="277"/>
      <c r="AC155" s="277"/>
      <c r="AD155" s="277"/>
      <c r="AE155" s="277"/>
      <c r="AF155" s="277"/>
      <c r="AG155" s="277"/>
      <c r="AH155" s="277"/>
      <c r="AI155" s="277"/>
      <c r="AJ155" s="277"/>
      <c r="AK155" s="277"/>
      <c r="AL155" s="277"/>
      <c r="AM155" s="277"/>
      <c r="AN155" s="86">
        <f t="shared" si="26"/>
        <v>0</v>
      </c>
      <c r="AO155" s="86">
        <f t="shared" si="26"/>
        <v>0</v>
      </c>
      <c r="AP155" s="86">
        <f t="shared" si="26"/>
        <v>206</v>
      </c>
      <c r="AQ155" s="86">
        <f t="shared" si="25"/>
        <v>206</v>
      </c>
      <c r="AR155" s="278">
        <f>((AQ155/AY155)*AX155)/1000</f>
        <v>8.2399999999999987E-2</v>
      </c>
      <c r="AS155" s="278">
        <f>(AQ155*AZ155)/1000</f>
        <v>8.2400000000000001E-2</v>
      </c>
      <c r="AT155" s="304"/>
      <c r="AU155" s="305" t="s">
        <v>238</v>
      </c>
      <c r="AV155" s="280"/>
      <c r="AW155" s="281"/>
      <c r="AX155" s="267">
        <v>48</v>
      </c>
      <c r="AY155" s="267">
        <v>120</v>
      </c>
      <c r="AZ155" s="306">
        <v>0.4</v>
      </c>
      <c r="BA155" s="292"/>
    </row>
    <row r="156" spans="1:53" s="284" customFormat="1" ht="15" customHeight="1" x14ac:dyDescent="0.25">
      <c r="A156" s="267">
        <v>2</v>
      </c>
      <c r="B156" s="300">
        <v>51000001741</v>
      </c>
      <c r="C156" s="301" t="s">
        <v>237</v>
      </c>
      <c r="D156" s="302" t="s">
        <v>28</v>
      </c>
      <c r="E156" s="303">
        <v>3</v>
      </c>
      <c r="F156" s="303">
        <v>89</v>
      </c>
      <c r="G156" s="303">
        <v>33</v>
      </c>
      <c r="H156" s="160"/>
      <c r="I156" s="160"/>
      <c r="J156" s="160"/>
      <c r="K156" s="160"/>
      <c r="L156" s="288"/>
      <c r="M156" s="288"/>
      <c r="N156" s="272">
        <v>427</v>
      </c>
      <c r="O156" s="272">
        <f t="shared" si="22"/>
        <v>427</v>
      </c>
      <c r="P156" s="273"/>
      <c r="Q156" s="274"/>
      <c r="R156" s="150"/>
      <c r="S156" s="150"/>
      <c r="T156" s="108"/>
      <c r="U156" s="185"/>
      <c r="V156" s="121"/>
      <c r="W156" s="108"/>
      <c r="X156" s="275"/>
      <c r="Y156" s="276"/>
      <c r="Z156" s="277"/>
      <c r="AA156" s="277"/>
      <c r="AB156" s="277"/>
      <c r="AC156" s="277"/>
      <c r="AD156" s="277"/>
      <c r="AE156" s="277"/>
      <c r="AF156" s="277"/>
      <c r="AG156" s="277"/>
      <c r="AH156" s="277"/>
      <c r="AI156" s="277"/>
      <c r="AJ156" s="277"/>
      <c r="AK156" s="277"/>
      <c r="AL156" s="277"/>
      <c r="AM156" s="277"/>
      <c r="AN156" s="86">
        <f t="shared" si="26"/>
        <v>0</v>
      </c>
      <c r="AO156" s="86">
        <f t="shared" si="26"/>
        <v>0</v>
      </c>
      <c r="AP156" s="86">
        <f t="shared" si="26"/>
        <v>427</v>
      </c>
      <c r="AQ156" s="86">
        <f t="shared" si="25"/>
        <v>427</v>
      </c>
      <c r="AR156" s="278">
        <f>((AQ156/AY156)*AX156)/1000</f>
        <v>0.17079999999999998</v>
      </c>
      <c r="AS156" s="278">
        <f>(AQ156*AZ156)/1000</f>
        <v>0.17080000000000001</v>
      </c>
      <c r="AT156" s="304"/>
      <c r="AU156" s="305" t="s">
        <v>238</v>
      </c>
      <c r="AV156" s="280"/>
      <c r="AW156" s="281"/>
      <c r="AX156" s="267">
        <v>48</v>
      </c>
      <c r="AY156" s="267">
        <v>120</v>
      </c>
      <c r="AZ156" s="306">
        <v>0.4</v>
      </c>
      <c r="BA156" s="292"/>
    </row>
    <row r="157" spans="1:53" s="284" customFormat="1" ht="15" customHeight="1" x14ac:dyDescent="0.25">
      <c r="A157" s="267">
        <v>3</v>
      </c>
      <c r="B157" s="300">
        <v>51000001741</v>
      </c>
      <c r="C157" s="301" t="s">
        <v>237</v>
      </c>
      <c r="D157" s="302" t="s">
        <v>28</v>
      </c>
      <c r="E157" s="303">
        <v>1</v>
      </c>
      <c r="F157" s="303">
        <v>90</v>
      </c>
      <c r="G157" s="303">
        <v>33</v>
      </c>
      <c r="H157" s="160"/>
      <c r="I157" s="160"/>
      <c r="J157" s="160"/>
      <c r="K157" s="160"/>
      <c r="L157" s="288"/>
      <c r="M157" s="288"/>
      <c r="N157" s="272">
        <v>1741</v>
      </c>
      <c r="O157" s="272">
        <f t="shared" si="22"/>
        <v>1741</v>
      </c>
      <c r="P157" s="273"/>
      <c r="Q157" s="274"/>
      <c r="R157" s="150"/>
      <c r="S157" s="150"/>
      <c r="T157" s="108"/>
      <c r="U157" s="185"/>
      <c r="V157" s="121"/>
      <c r="W157" s="108"/>
      <c r="X157" s="275"/>
      <c r="Y157" s="276"/>
      <c r="Z157" s="277"/>
      <c r="AA157" s="277"/>
      <c r="AB157" s="277"/>
      <c r="AC157" s="277"/>
      <c r="AD157" s="277"/>
      <c r="AE157" s="277"/>
      <c r="AF157" s="277"/>
      <c r="AG157" s="277"/>
      <c r="AH157" s="277"/>
      <c r="AI157" s="277"/>
      <c r="AJ157" s="277"/>
      <c r="AK157" s="277"/>
      <c r="AL157" s="277"/>
      <c r="AM157" s="277"/>
      <c r="AN157" s="86">
        <f t="shared" si="26"/>
        <v>0</v>
      </c>
      <c r="AO157" s="86">
        <f t="shared" si="26"/>
        <v>0</v>
      </c>
      <c r="AP157" s="86">
        <f t="shared" si="26"/>
        <v>1741</v>
      </c>
      <c r="AQ157" s="86">
        <f t="shared" si="25"/>
        <v>1741</v>
      </c>
      <c r="AR157" s="278">
        <f>((AQ157/AY157)*AX157)/1000</f>
        <v>0.69640000000000002</v>
      </c>
      <c r="AS157" s="278">
        <f>(AQ157*AZ157)/1000</f>
        <v>0.69640000000000013</v>
      </c>
      <c r="AT157" s="304"/>
      <c r="AU157" s="305" t="s">
        <v>238</v>
      </c>
      <c r="AV157" s="280"/>
      <c r="AW157" s="281"/>
      <c r="AX157" s="267">
        <v>48</v>
      </c>
      <c r="AY157" s="267">
        <v>120</v>
      </c>
      <c r="AZ157" s="306">
        <v>0.4</v>
      </c>
      <c r="BA157" s="292"/>
    </row>
    <row r="158" spans="1:53" s="284" customFormat="1" ht="15" customHeight="1" x14ac:dyDescent="0.25">
      <c r="A158" s="267">
        <v>4</v>
      </c>
      <c r="B158" s="300">
        <v>51000001741</v>
      </c>
      <c r="C158" s="301" t="s">
        <v>237</v>
      </c>
      <c r="D158" s="302" t="s">
        <v>28</v>
      </c>
      <c r="E158" s="303">
        <v>2</v>
      </c>
      <c r="F158" s="303">
        <v>91</v>
      </c>
      <c r="G158" s="303">
        <v>33</v>
      </c>
      <c r="H158" s="160"/>
      <c r="I158" s="160"/>
      <c r="J158" s="160"/>
      <c r="K158" s="160"/>
      <c r="L158" s="288"/>
      <c r="M158" s="288"/>
      <c r="N158" s="272">
        <v>801</v>
      </c>
      <c r="O158" s="272">
        <f t="shared" si="22"/>
        <v>801</v>
      </c>
      <c r="P158" s="273"/>
      <c r="Q158" s="274"/>
      <c r="R158" s="150"/>
      <c r="S158" s="150"/>
      <c r="T158" s="108"/>
      <c r="U158" s="185"/>
      <c r="V158" s="121"/>
      <c r="W158" s="108"/>
      <c r="X158" s="275"/>
      <c r="Y158" s="276"/>
      <c r="Z158" s="277"/>
      <c r="AA158" s="277"/>
      <c r="AB158" s="277"/>
      <c r="AC158" s="277"/>
      <c r="AD158" s="277"/>
      <c r="AE158" s="277"/>
      <c r="AF158" s="277"/>
      <c r="AG158" s="277"/>
      <c r="AH158" s="277"/>
      <c r="AI158" s="277"/>
      <c r="AJ158" s="277"/>
      <c r="AK158" s="277"/>
      <c r="AL158" s="277"/>
      <c r="AM158" s="277"/>
      <c r="AN158" s="86">
        <f t="shared" si="26"/>
        <v>0</v>
      </c>
      <c r="AO158" s="86">
        <f t="shared" si="26"/>
        <v>0</v>
      </c>
      <c r="AP158" s="86">
        <f t="shared" si="26"/>
        <v>801</v>
      </c>
      <c r="AQ158" s="86">
        <f t="shared" si="25"/>
        <v>801</v>
      </c>
      <c r="AR158" s="278">
        <f>((AQ158/AY158)*AX158)/1000</f>
        <v>0.32039999999999996</v>
      </c>
      <c r="AS158" s="278">
        <f>(AQ158*AZ158)/1000</f>
        <v>0.32040000000000002</v>
      </c>
      <c r="AT158" s="304"/>
      <c r="AU158" s="305" t="s">
        <v>238</v>
      </c>
      <c r="AV158" s="280"/>
      <c r="AW158" s="281"/>
      <c r="AX158" s="267">
        <v>48</v>
      </c>
      <c r="AY158" s="267">
        <v>120</v>
      </c>
      <c r="AZ158" s="306">
        <v>0.4</v>
      </c>
      <c r="BA158" s="292"/>
    </row>
    <row r="159" spans="1:53" s="284" customFormat="1" ht="15" customHeight="1" x14ac:dyDescent="0.2">
      <c r="A159" s="279"/>
      <c r="B159" s="307"/>
      <c r="C159" s="286" t="s">
        <v>125</v>
      </c>
      <c r="D159" s="308" t="s">
        <v>28</v>
      </c>
      <c r="E159" s="292"/>
      <c r="F159" s="292"/>
      <c r="G159" s="292"/>
      <c r="H159" s="160"/>
      <c r="I159" s="160"/>
      <c r="J159" s="160"/>
      <c r="K159" s="160"/>
      <c r="L159" s="288"/>
      <c r="M159" s="288"/>
      <c r="N159" s="288">
        <f>SUM(N155:N158)</f>
        <v>3175</v>
      </c>
      <c r="O159" s="288">
        <f t="shared" si="22"/>
        <v>3175</v>
      </c>
      <c r="P159" s="273"/>
      <c r="Q159" s="274"/>
      <c r="R159" s="150"/>
      <c r="S159" s="150"/>
      <c r="T159" s="108"/>
      <c r="U159" s="185"/>
      <c r="V159" s="121"/>
      <c r="W159" s="108"/>
      <c r="X159" s="275"/>
      <c r="Y159" s="276"/>
      <c r="Z159" s="277"/>
      <c r="AA159" s="277"/>
      <c r="AB159" s="277"/>
      <c r="AC159" s="277"/>
      <c r="AD159" s="277"/>
      <c r="AE159" s="277"/>
      <c r="AF159" s="277"/>
      <c r="AG159" s="277"/>
      <c r="AH159" s="277"/>
      <c r="AI159" s="277"/>
      <c r="AJ159" s="277"/>
      <c r="AK159" s="277"/>
      <c r="AL159" s="277"/>
      <c r="AM159" s="277"/>
      <c r="AN159" s="86">
        <f t="shared" si="26"/>
        <v>0</v>
      </c>
      <c r="AO159" s="86">
        <f t="shared" si="26"/>
        <v>0</v>
      </c>
      <c r="AP159" s="97">
        <f t="shared" si="26"/>
        <v>3175</v>
      </c>
      <c r="AQ159" s="97">
        <f t="shared" si="25"/>
        <v>3175</v>
      </c>
      <c r="AR159" s="289">
        <f>SUM(AR155:AR158)</f>
        <v>1.27</v>
      </c>
      <c r="AS159" s="289">
        <f>SUM(AS155:AS158)</f>
        <v>1.27</v>
      </c>
      <c r="AT159" s="279"/>
      <c r="AU159" s="279"/>
      <c r="AV159" s="280"/>
      <c r="AW159" s="281"/>
      <c r="AX159" s="307"/>
      <c r="AY159" s="309"/>
      <c r="AZ159" s="310"/>
      <c r="BA159" s="292"/>
    </row>
    <row r="160" spans="1:53" s="284" customFormat="1" ht="15" customHeight="1" x14ac:dyDescent="0.2">
      <c r="A160" s="267">
        <v>1</v>
      </c>
      <c r="B160" s="268" t="s">
        <v>239</v>
      </c>
      <c r="C160" s="311" t="s">
        <v>240</v>
      </c>
      <c r="D160" s="270" t="s">
        <v>28</v>
      </c>
      <c r="E160" s="268" t="s">
        <v>241</v>
      </c>
      <c r="F160" s="268" t="s">
        <v>226</v>
      </c>
      <c r="G160" s="268" t="s">
        <v>47</v>
      </c>
      <c r="H160" s="160"/>
      <c r="I160" s="160"/>
      <c r="J160" s="160"/>
      <c r="K160" s="160"/>
      <c r="L160" s="288"/>
      <c r="M160" s="288"/>
      <c r="N160" s="272">
        <v>5820</v>
      </c>
      <c r="O160" s="272">
        <f t="shared" si="22"/>
        <v>5820</v>
      </c>
      <c r="P160" s="273"/>
      <c r="Q160" s="274"/>
      <c r="R160" s="150"/>
      <c r="S160" s="150"/>
      <c r="T160" s="108"/>
      <c r="U160" s="185"/>
      <c r="V160" s="121"/>
      <c r="W160" s="108"/>
      <c r="X160" s="275"/>
      <c r="Y160" s="276"/>
      <c r="Z160" s="277"/>
      <c r="AA160" s="277"/>
      <c r="AB160" s="277"/>
      <c r="AC160" s="277"/>
      <c r="AD160" s="277"/>
      <c r="AE160" s="277"/>
      <c r="AF160" s="277"/>
      <c r="AG160" s="277"/>
      <c r="AH160" s="277"/>
      <c r="AI160" s="277"/>
      <c r="AJ160" s="277"/>
      <c r="AK160" s="277"/>
      <c r="AL160" s="277"/>
      <c r="AM160" s="277"/>
      <c r="AN160" s="86">
        <f t="shared" si="26"/>
        <v>0</v>
      </c>
      <c r="AO160" s="86">
        <f t="shared" si="26"/>
        <v>0</v>
      </c>
      <c r="AP160" s="86">
        <f t="shared" si="26"/>
        <v>5820</v>
      </c>
      <c r="AQ160" s="86">
        <f t="shared" si="25"/>
        <v>5820</v>
      </c>
      <c r="AR160" s="278">
        <f t="shared" ref="AR160:AR162" si="27">((AQ160/AY160)*AX160)/1000</f>
        <v>29.1</v>
      </c>
      <c r="AS160" s="278">
        <f t="shared" ref="AS160:AS162" si="28">(AQ160*AZ160)/1000</f>
        <v>11.4945</v>
      </c>
      <c r="AT160" s="277"/>
      <c r="AU160" s="267" t="s">
        <v>242</v>
      </c>
      <c r="AV160" s="280"/>
      <c r="AW160" s="281"/>
      <c r="AX160" s="312">
        <v>30</v>
      </c>
      <c r="AY160" s="297">
        <v>6</v>
      </c>
      <c r="AZ160" s="313">
        <v>1.9750000000000001</v>
      </c>
      <c r="BA160" s="277"/>
    </row>
    <row r="161" spans="1:53" s="284" customFormat="1" ht="15" customHeight="1" x14ac:dyDescent="0.2">
      <c r="A161" s="267">
        <v>2</v>
      </c>
      <c r="B161" s="268" t="s">
        <v>239</v>
      </c>
      <c r="C161" s="311" t="s">
        <v>240</v>
      </c>
      <c r="D161" s="270" t="s">
        <v>28</v>
      </c>
      <c r="E161" s="268" t="s">
        <v>130</v>
      </c>
      <c r="F161" s="268" t="s">
        <v>37</v>
      </c>
      <c r="G161" s="268" t="s">
        <v>47</v>
      </c>
      <c r="H161" s="160"/>
      <c r="I161" s="160"/>
      <c r="J161" s="160"/>
      <c r="K161" s="160"/>
      <c r="L161" s="288"/>
      <c r="M161" s="288"/>
      <c r="N161" s="272">
        <v>5632</v>
      </c>
      <c r="O161" s="272">
        <f t="shared" si="22"/>
        <v>5632</v>
      </c>
      <c r="P161" s="273"/>
      <c r="Q161" s="274"/>
      <c r="R161" s="150"/>
      <c r="S161" s="150"/>
      <c r="T161" s="108"/>
      <c r="U161" s="185"/>
      <c r="V161" s="121"/>
      <c r="W161" s="108"/>
      <c r="X161" s="275"/>
      <c r="Y161" s="276"/>
      <c r="Z161" s="277"/>
      <c r="AA161" s="277"/>
      <c r="AB161" s="277"/>
      <c r="AC161" s="277"/>
      <c r="AD161" s="277"/>
      <c r="AE161" s="277"/>
      <c r="AF161" s="277"/>
      <c r="AG161" s="277"/>
      <c r="AH161" s="277"/>
      <c r="AI161" s="277"/>
      <c r="AJ161" s="277"/>
      <c r="AK161" s="277"/>
      <c r="AL161" s="277"/>
      <c r="AM161" s="277"/>
      <c r="AN161" s="86">
        <f t="shared" si="26"/>
        <v>0</v>
      </c>
      <c r="AO161" s="86">
        <f t="shared" si="26"/>
        <v>0</v>
      </c>
      <c r="AP161" s="86">
        <f t="shared" si="26"/>
        <v>5632</v>
      </c>
      <c r="AQ161" s="86">
        <f t="shared" si="25"/>
        <v>5632</v>
      </c>
      <c r="AR161" s="278">
        <f t="shared" si="27"/>
        <v>28.16</v>
      </c>
      <c r="AS161" s="278">
        <f t="shared" si="28"/>
        <v>11.123200000000001</v>
      </c>
      <c r="AT161" s="277"/>
      <c r="AU161" s="267" t="s">
        <v>242</v>
      </c>
      <c r="AV161" s="280"/>
      <c r="AW161" s="281"/>
      <c r="AX161" s="312">
        <v>30</v>
      </c>
      <c r="AY161" s="297">
        <v>6</v>
      </c>
      <c r="AZ161" s="313">
        <v>1.9750000000000001</v>
      </c>
      <c r="BA161" s="277"/>
    </row>
    <row r="162" spans="1:53" s="284" customFormat="1" ht="15" customHeight="1" x14ac:dyDescent="0.2">
      <c r="A162" s="267">
        <v>3</v>
      </c>
      <c r="B162" s="268" t="s">
        <v>239</v>
      </c>
      <c r="C162" s="311" t="s">
        <v>240</v>
      </c>
      <c r="D162" s="270" t="s">
        <v>28</v>
      </c>
      <c r="E162" s="268" t="s">
        <v>77</v>
      </c>
      <c r="F162" s="268" t="s">
        <v>86</v>
      </c>
      <c r="G162" s="268" t="s">
        <v>47</v>
      </c>
      <c r="H162" s="160"/>
      <c r="I162" s="160"/>
      <c r="J162" s="160"/>
      <c r="K162" s="160"/>
      <c r="L162" s="288"/>
      <c r="M162" s="288"/>
      <c r="N162" s="272">
        <v>4038</v>
      </c>
      <c r="O162" s="272">
        <f t="shared" si="22"/>
        <v>4038</v>
      </c>
      <c r="P162" s="273"/>
      <c r="Q162" s="274"/>
      <c r="R162" s="150"/>
      <c r="S162" s="150"/>
      <c r="T162" s="108"/>
      <c r="U162" s="185"/>
      <c r="V162" s="121"/>
      <c r="W162" s="108"/>
      <c r="X162" s="275"/>
      <c r="Y162" s="276"/>
      <c r="Z162" s="277"/>
      <c r="AA162" s="277"/>
      <c r="AB162" s="277"/>
      <c r="AC162" s="277"/>
      <c r="AD162" s="277"/>
      <c r="AE162" s="277"/>
      <c r="AF162" s="277"/>
      <c r="AG162" s="277"/>
      <c r="AH162" s="277"/>
      <c r="AI162" s="277"/>
      <c r="AJ162" s="277"/>
      <c r="AK162" s="277"/>
      <c r="AL162" s="277"/>
      <c r="AM162" s="277"/>
      <c r="AN162" s="86">
        <f t="shared" si="26"/>
        <v>0</v>
      </c>
      <c r="AO162" s="86">
        <f t="shared" si="26"/>
        <v>0</v>
      </c>
      <c r="AP162" s="86">
        <f t="shared" si="26"/>
        <v>4038</v>
      </c>
      <c r="AQ162" s="86">
        <f t="shared" si="25"/>
        <v>4038</v>
      </c>
      <c r="AR162" s="278">
        <f t="shared" si="27"/>
        <v>20.190000000000001</v>
      </c>
      <c r="AS162" s="278">
        <f t="shared" si="28"/>
        <v>7.9750500000000004</v>
      </c>
      <c r="AT162" s="277"/>
      <c r="AU162" s="267" t="s">
        <v>242</v>
      </c>
      <c r="AV162" s="280"/>
      <c r="AW162" s="281"/>
      <c r="AX162" s="312">
        <v>30</v>
      </c>
      <c r="AY162" s="297">
        <v>6</v>
      </c>
      <c r="AZ162" s="313">
        <v>1.9750000000000001</v>
      </c>
      <c r="BA162" s="277"/>
    </row>
    <row r="163" spans="1:53" s="284" customFormat="1" ht="15" customHeight="1" x14ac:dyDescent="0.2">
      <c r="A163" s="279"/>
      <c r="B163" s="307"/>
      <c r="C163" s="314" t="s">
        <v>125</v>
      </c>
      <c r="D163" s="308" t="s">
        <v>28</v>
      </c>
      <c r="E163" s="292"/>
      <c r="F163" s="292"/>
      <c r="G163" s="292"/>
      <c r="H163" s="160"/>
      <c r="I163" s="160"/>
      <c r="J163" s="160"/>
      <c r="K163" s="160"/>
      <c r="L163" s="288"/>
      <c r="M163" s="288"/>
      <c r="N163" s="288">
        <f>SUM(N160:N162)</f>
        <v>15490</v>
      </c>
      <c r="O163" s="288">
        <f t="shared" si="22"/>
        <v>15490</v>
      </c>
      <c r="P163" s="273"/>
      <c r="Q163" s="274"/>
      <c r="R163" s="150"/>
      <c r="S163" s="150"/>
      <c r="T163" s="108"/>
      <c r="U163" s="185"/>
      <c r="V163" s="121"/>
      <c r="W163" s="108"/>
      <c r="X163" s="275"/>
      <c r="Y163" s="276"/>
      <c r="Z163" s="277"/>
      <c r="AA163" s="277"/>
      <c r="AB163" s="277"/>
      <c r="AC163" s="277"/>
      <c r="AD163" s="277"/>
      <c r="AE163" s="277"/>
      <c r="AF163" s="277"/>
      <c r="AG163" s="277"/>
      <c r="AH163" s="277"/>
      <c r="AI163" s="277"/>
      <c r="AJ163" s="277"/>
      <c r="AK163" s="277"/>
      <c r="AL163" s="277"/>
      <c r="AM163" s="277"/>
      <c r="AN163" s="86">
        <f t="shared" si="26"/>
        <v>0</v>
      </c>
      <c r="AO163" s="86">
        <f t="shared" si="26"/>
        <v>0</v>
      </c>
      <c r="AP163" s="97">
        <f t="shared" si="26"/>
        <v>15490</v>
      </c>
      <c r="AQ163" s="97">
        <f t="shared" si="25"/>
        <v>15490</v>
      </c>
      <c r="AR163" s="315">
        <f>SUM(AR160:AR162)</f>
        <v>77.45</v>
      </c>
      <c r="AS163" s="315">
        <f>SUM(AS160:AS162)</f>
        <v>30.592749999999999</v>
      </c>
      <c r="AT163" s="277"/>
      <c r="AU163" s="277"/>
      <c r="AV163" s="277"/>
      <c r="AW163" s="277"/>
      <c r="AX163" s="277"/>
      <c r="AY163" s="277"/>
      <c r="AZ163" s="277"/>
      <c r="BA163" s="277"/>
    </row>
    <row r="164" spans="1:53" s="284" customFormat="1" ht="15" customHeight="1" x14ac:dyDescent="0.2">
      <c r="A164" s="267">
        <v>1</v>
      </c>
      <c r="B164" s="268" t="s">
        <v>243</v>
      </c>
      <c r="C164" s="316" t="s">
        <v>244</v>
      </c>
      <c r="D164" s="270" t="s">
        <v>28</v>
      </c>
      <c r="E164" s="268" t="s">
        <v>27</v>
      </c>
      <c r="F164" s="268" t="s">
        <v>169</v>
      </c>
      <c r="G164" s="268" t="s">
        <v>47</v>
      </c>
      <c r="H164" s="160"/>
      <c r="I164" s="160"/>
      <c r="J164" s="160"/>
      <c r="K164" s="160"/>
      <c r="L164" s="114"/>
      <c r="M164" s="114"/>
      <c r="N164" s="114">
        <v>5994</v>
      </c>
      <c r="O164" s="272">
        <f t="shared" si="22"/>
        <v>5994</v>
      </c>
      <c r="P164" s="273"/>
      <c r="Q164" s="274"/>
      <c r="R164" s="150"/>
      <c r="S164" s="150"/>
      <c r="T164" s="108"/>
      <c r="U164" s="185"/>
      <c r="V164" s="121"/>
      <c r="W164" s="108"/>
      <c r="X164" s="275"/>
      <c r="Y164" s="276"/>
      <c r="Z164" s="277"/>
      <c r="AA164" s="277"/>
      <c r="AB164" s="277"/>
      <c r="AC164" s="277"/>
      <c r="AD164" s="277"/>
      <c r="AE164" s="277"/>
      <c r="AF164" s="277"/>
      <c r="AG164" s="277"/>
      <c r="AH164" s="277"/>
      <c r="AI164" s="277"/>
      <c r="AJ164" s="277"/>
      <c r="AK164" s="277"/>
      <c r="AL164" s="277"/>
      <c r="AM164" s="277"/>
      <c r="AN164" s="86">
        <f t="shared" si="26"/>
        <v>0</v>
      </c>
      <c r="AO164" s="86">
        <f t="shared" si="26"/>
        <v>0</v>
      </c>
      <c r="AP164" s="86">
        <f t="shared" si="26"/>
        <v>5994</v>
      </c>
      <c r="AQ164" s="86">
        <f t="shared" si="25"/>
        <v>5994</v>
      </c>
      <c r="AR164" s="278">
        <f t="shared" ref="AR164" si="29">((AQ164/AY164)*AX164)/1000</f>
        <v>29.97</v>
      </c>
      <c r="AS164" s="278">
        <f t="shared" ref="AS164" si="30">(AQ164*AZ164)/1000</f>
        <v>11.838149999999999</v>
      </c>
      <c r="AT164" s="277"/>
      <c r="AU164" s="267" t="s">
        <v>242</v>
      </c>
      <c r="AV164" s="280"/>
      <c r="AW164" s="281"/>
      <c r="AX164" s="312">
        <v>30</v>
      </c>
      <c r="AY164" s="297">
        <v>6</v>
      </c>
      <c r="AZ164" s="313">
        <v>1.9750000000000001</v>
      </c>
      <c r="BA164" s="277"/>
    </row>
    <row r="165" spans="1:53" s="284" customFormat="1" ht="15" customHeight="1" x14ac:dyDescent="0.2">
      <c r="A165" s="279"/>
      <c r="B165" s="307"/>
      <c r="C165" s="286" t="s">
        <v>125</v>
      </c>
      <c r="D165" s="308" t="s">
        <v>28</v>
      </c>
      <c r="E165" s="292"/>
      <c r="F165" s="292"/>
      <c r="G165" s="292"/>
      <c r="H165" s="160"/>
      <c r="I165" s="160"/>
      <c r="J165" s="160"/>
      <c r="K165" s="160"/>
      <c r="L165" s="114"/>
      <c r="M165" s="114"/>
      <c r="N165" s="95">
        <f>SUM(N164)</f>
        <v>5994</v>
      </c>
      <c r="O165" s="288">
        <f t="shared" si="22"/>
        <v>5994</v>
      </c>
      <c r="P165" s="273"/>
      <c r="Q165" s="274"/>
      <c r="R165" s="150"/>
      <c r="S165" s="150"/>
      <c r="T165" s="108"/>
      <c r="U165" s="185"/>
      <c r="V165" s="121"/>
      <c r="W165" s="108"/>
      <c r="X165" s="275"/>
      <c r="Y165" s="276"/>
      <c r="Z165" s="277"/>
      <c r="AA165" s="277"/>
      <c r="AB165" s="277"/>
      <c r="AC165" s="277"/>
      <c r="AD165" s="277"/>
      <c r="AE165" s="277"/>
      <c r="AF165" s="277"/>
      <c r="AG165" s="277"/>
      <c r="AH165" s="277"/>
      <c r="AI165" s="277"/>
      <c r="AJ165" s="277"/>
      <c r="AK165" s="277"/>
      <c r="AL165" s="277"/>
      <c r="AM165" s="277"/>
      <c r="AN165" s="86">
        <f t="shared" si="26"/>
        <v>0</v>
      </c>
      <c r="AO165" s="86">
        <f t="shared" si="26"/>
        <v>0</v>
      </c>
      <c r="AP165" s="97">
        <f t="shared" si="26"/>
        <v>5994</v>
      </c>
      <c r="AQ165" s="97">
        <f t="shared" si="25"/>
        <v>5994</v>
      </c>
      <c r="AR165" s="315">
        <f>SUM(AR164)</f>
        <v>29.97</v>
      </c>
      <c r="AS165" s="315">
        <f>SUM(AS164)</f>
        <v>11.838149999999999</v>
      </c>
      <c r="AT165" s="277"/>
      <c r="AU165" s="277"/>
      <c r="AV165" s="277"/>
      <c r="AW165" s="277"/>
      <c r="AX165" s="277"/>
      <c r="AY165" s="277"/>
      <c r="AZ165" s="277"/>
      <c r="BA165" s="277"/>
    </row>
    <row r="166" spans="1:53" s="284" customFormat="1" ht="15" customHeight="1" x14ac:dyDescent="0.2">
      <c r="A166" s="267">
        <v>1</v>
      </c>
      <c r="B166" s="312">
        <v>728251100004</v>
      </c>
      <c r="C166" s="316" t="s">
        <v>245</v>
      </c>
      <c r="D166" s="270" t="s">
        <v>28</v>
      </c>
      <c r="E166" s="287" t="s">
        <v>246</v>
      </c>
      <c r="F166" s="287" t="s">
        <v>130</v>
      </c>
      <c r="G166" s="287" t="s">
        <v>47</v>
      </c>
      <c r="H166" s="160"/>
      <c r="I166" s="160"/>
      <c r="J166" s="160"/>
      <c r="K166" s="160"/>
      <c r="L166" s="287"/>
      <c r="M166" s="287"/>
      <c r="N166" s="287">
        <v>1</v>
      </c>
      <c r="O166" s="272">
        <f t="shared" si="22"/>
        <v>1</v>
      </c>
      <c r="P166" s="273"/>
      <c r="Q166" s="274"/>
      <c r="R166" s="150"/>
      <c r="S166" s="150"/>
      <c r="T166" s="108"/>
      <c r="U166" s="185"/>
      <c r="V166" s="121"/>
      <c r="W166" s="108"/>
      <c r="X166" s="275"/>
      <c r="Y166" s="276"/>
      <c r="Z166" s="277"/>
      <c r="AA166" s="277"/>
      <c r="AB166" s="277"/>
      <c r="AC166" s="277"/>
      <c r="AD166" s="277"/>
      <c r="AE166" s="277"/>
      <c r="AF166" s="277"/>
      <c r="AG166" s="277"/>
      <c r="AH166" s="277"/>
      <c r="AI166" s="277"/>
      <c r="AJ166" s="277"/>
      <c r="AK166" s="277"/>
      <c r="AL166" s="277"/>
      <c r="AM166" s="277"/>
      <c r="AN166" s="86">
        <f t="shared" si="26"/>
        <v>0</v>
      </c>
      <c r="AO166" s="86">
        <f t="shared" si="26"/>
        <v>0</v>
      </c>
      <c r="AP166" s="86">
        <f t="shared" si="26"/>
        <v>1</v>
      </c>
      <c r="AQ166" s="86">
        <f t="shared" si="25"/>
        <v>1</v>
      </c>
      <c r="AR166" s="278">
        <v>1.6000000000000001E-3</v>
      </c>
      <c r="AS166" s="278">
        <f t="shared" ref="AS166:AS188" si="31">(AQ166*AZ166)/1000</f>
        <v>1.6000000000000001E-3</v>
      </c>
      <c r="AT166" s="277"/>
      <c r="AU166" s="277"/>
      <c r="AV166" s="277"/>
      <c r="AW166" s="277"/>
      <c r="AX166" s="277"/>
      <c r="AY166" s="277"/>
      <c r="AZ166" s="283">
        <v>1.6</v>
      </c>
      <c r="BA166" s="277"/>
    </row>
    <row r="167" spans="1:53" s="284" customFormat="1" ht="15" customHeight="1" x14ac:dyDescent="0.2">
      <c r="A167" s="279"/>
      <c r="B167" s="307"/>
      <c r="C167" s="286" t="s">
        <v>125</v>
      </c>
      <c r="D167" s="308" t="s">
        <v>28</v>
      </c>
      <c r="E167" s="292"/>
      <c r="F167" s="292"/>
      <c r="G167" s="292"/>
      <c r="H167" s="160"/>
      <c r="I167" s="160"/>
      <c r="J167" s="160"/>
      <c r="K167" s="160"/>
      <c r="L167" s="114"/>
      <c r="M167" s="114"/>
      <c r="N167" s="95">
        <f>SUM(N166)</f>
        <v>1</v>
      </c>
      <c r="O167" s="288">
        <f t="shared" si="22"/>
        <v>1</v>
      </c>
      <c r="P167" s="273"/>
      <c r="Q167" s="274"/>
      <c r="R167" s="150"/>
      <c r="S167" s="150"/>
      <c r="T167" s="108"/>
      <c r="U167" s="185"/>
      <c r="V167" s="121"/>
      <c r="W167" s="108"/>
      <c r="X167" s="275"/>
      <c r="Y167" s="276"/>
      <c r="Z167" s="277"/>
      <c r="AA167" s="277"/>
      <c r="AB167" s="277"/>
      <c r="AC167" s="277"/>
      <c r="AD167" s="277"/>
      <c r="AE167" s="277"/>
      <c r="AF167" s="277"/>
      <c r="AG167" s="277"/>
      <c r="AH167" s="277"/>
      <c r="AI167" s="277"/>
      <c r="AJ167" s="277"/>
      <c r="AK167" s="277"/>
      <c r="AL167" s="277"/>
      <c r="AM167" s="277"/>
      <c r="AN167" s="86">
        <f t="shared" si="26"/>
        <v>0</v>
      </c>
      <c r="AO167" s="86">
        <f t="shared" si="26"/>
        <v>0</v>
      </c>
      <c r="AP167" s="97">
        <f t="shared" si="26"/>
        <v>1</v>
      </c>
      <c r="AQ167" s="97">
        <f t="shared" si="25"/>
        <v>1</v>
      </c>
      <c r="AR167" s="97">
        <v>1.0016</v>
      </c>
      <c r="AS167" s="97">
        <f t="shared" si="31"/>
        <v>0</v>
      </c>
      <c r="AT167" s="277"/>
      <c r="AU167" s="277"/>
      <c r="AV167" s="277"/>
      <c r="AW167" s="277"/>
      <c r="AX167" s="277"/>
      <c r="AY167" s="277"/>
      <c r="AZ167" s="277"/>
      <c r="BA167" s="277"/>
    </row>
    <row r="168" spans="1:53" s="284" customFormat="1" ht="15" customHeight="1" x14ac:dyDescent="0.2">
      <c r="A168" s="267">
        <v>1</v>
      </c>
      <c r="B168" s="312">
        <v>51000001522</v>
      </c>
      <c r="C168" s="316" t="s">
        <v>247</v>
      </c>
      <c r="D168" s="302" t="s">
        <v>28</v>
      </c>
      <c r="E168" s="268" t="s">
        <v>30</v>
      </c>
      <c r="F168" s="268" t="s">
        <v>131</v>
      </c>
      <c r="G168" s="268" t="s">
        <v>47</v>
      </c>
      <c r="H168" s="160"/>
      <c r="I168" s="160"/>
      <c r="J168" s="160"/>
      <c r="K168" s="160"/>
      <c r="L168" s="272"/>
      <c r="M168" s="272"/>
      <c r="N168" s="272">
        <v>2</v>
      </c>
      <c r="O168" s="272">
        <v>2</v>
      </c>
      <c r="P168" s="273"/>
      <c r="Q168" s="274"/>
      <c r="R168" s="150"/>
      <c r="S168" s="150"/>
      <c r="T168" s="108"/>
      <c r="U168" s="185"/>
      <c r="V168" s="121"/>
      <c r="W168" s="108"/>
      <c r="X168" s="275"/>
      <c r="Y168" s="276"/>
      <c r="Z168" s="277"/>
      <c r="AA168" s="277"/>
      <c r="AB168" s="277"/>
      <c r="AC168" s="277"/>
      <c r="AD168" s="277"/>
      <c r="AE168" s="277"/>
      <c r="AF168" s="277"/>
      <c r="AG168" s="277"/>
      <c r="AH168" s="277"/>
      <c r="AI168" s="277"/>
      <c r="AJ168" s="277"/>
      <c r="AK168" s="277"/>
      <c r="AL168" s="277"/>
      <c r="AM168" s="277"/>
      <c r="AN168" s="86">
        <f t="shared" si="26"/>
        <v>0</v>
      </c>
      <c r="AO168" s="86">
        <f t="shared" si="26"/>
        <v>0</v>
      </c>
      <c r="AP168" s="86">
        <f t="shared" si="26"/>
        <v>2</v>
      </c>
      <c r="AQ168" s="86">
        <f t="shared" si="25"/>
        <v>2</v>
      </c>
      <c r="AR168" s="278">
        <f t="shared" ref="AR168:AR172" si="32">((AQ168/AY168)*AX168)/1000</f>
        <v>1.2E-2</v>
      </c>
      <c r="AS168" s="278">
        <f t="shared" si="31"/>
        <v>5.4000000000000003E-3</v>
      </c>
      <c r="AT168" s="277"/>
      <c r="AU168" s="267" t="s">
        <v>248</v>
      </c>
      <c r="AV168" s="280"/>
      <c r="AW168" s="281"/>
      <c r="AX168" s="312">
        <v>48</v>
      </c>
      <c r="AY168" s="297">
        <v>8</v>
      </c>
      <c r="AZ168" s="306">
        <v>2.7</v>
      </c>
      <c r="BA168" s="277"/>
    </row>
    <row r="169" spans="1:53" s="284" customFormat="1" ht="15" customHeight="1" x14ac:dyDescent="0.2">
      <c r="A169" s="267">
        <v>2</v>
      </c>
      <c r="B169" s="312">
        <v>51000001522</v>
      </c>
      <c r="C169" s="316" t="s">
        <v>247</v>
      </c>
      <c r="D169" s="302" t="s">
        <v>28</v>
      </c>
      <c r="E169" s="268" t="s">
        <v>30</v>
      </c>
      <c r="F169" s="268" t="s">
        <v>37</v>
      </c>
      <c r="G169" s="268" t="s">
        <v>47</v>
      </c>
      <c r="H169" s="160"/>
      <c r="I169" s="160"/>
      <c r="J169" s="160"/>
      <c r="K169" s="160"/>
      <c r="L169" s="272"/>
      <c r="M169" s="272"/>
      <c r="N169" s="272">
        <v>2144</v>
      </c>
      <c r="O169" s="272">
        <v>2144</v>
      </c>
      <c r="P169" s="273"/>
      <c r="Q169" s="274"/>
      <c r="R169" s="150"/>
      <c r="S169" s="150"/>
      <c r="T169" s="108"/>
      <c r="U169" s="185"/>
      <c r="V169" s="121"/>
      <c r="W169" s="108"/>
      <c r="X169" s="275"/>
      <c r="Y169" s="276"/>
      <c r="Z169" s="277"/>
      <c r="AA169" s="277"/>
      <c r="AB169" s="277"/>
      <c r="AC169" s="277"/>
      <c r="AD169" s="277"/>
      <c r="AE169" s="277"/>
      <c r="AF169" s="277"/>
      <c r="AG169" s="277"/>
      <c r="AH169" s="277"/>
      <c r="AI169" s="277"/>
      <c r="AJ169" s="277"/>
      <c r="AK169" s="277"/>
      <c r="AL169" s="277"/>
      <c r="AM169" s="277"/>
      <c r="AN169" s="86">
        <f t="shared" si="26"/>
        <v>0</v>
      </c>
      <c r="AO169" s="86">
        <f t="shared" si="26"/>
        <v>0</v>
      </c>
      <c r="AP169" s="86">
        <f t="shared" si="26"/>
        <v>2144</v>
      </c>
      <c r="AQ169" s="86">
        <f t="shared" si="25"/>
        <v>2144</v>
      </c>
      <c r="AR169" s="278">
        <f t="shared" si="32"/>
        <v>12.864000000000001</v>
      </c>
      <c r="AS169" s="278">
        <f t="shared" si="31"/>
        <v>5.7888000000000002</v>
      </c>
      <c r="AT169" s="277"/>
      <c r="AU169" s="267" t="s">
        <v>248</v>
      </c>
      <c r="AV169" s="280"/>
      <c r="AW169" s="281"/>
      <c r="AX169" s="312">
        <v>48</v>
      </c>
      <c r="AY169" s="297">
        <v>8</v>
      </c>
      <c r="AZ169" s="306">
        <v>2.7</v>
      </c>
      <c r="BA169" s="277"/>
    </row>
    <row r="170" spans="1:53" s="284" customFormat="1" ht="15" customHeight="1" x14ac:dyDescent="0.2">
      <c r="A170" s="267">
        <v>3</v>
      </c>
      <c r="B170" s="312">
        <v>51000001522</v>
      </c>
      <c r="C170" s="316" t="s">
        <v>247</v>
      </c>
      <c r="D170" s="302" t="s">
        <v>28</v>
      </c>
      <c r="E170" s="268" t="s">
        <v>91</v>
      </c>
      <c r="F170" s="268" t="s">
        <v>37</v>
      </c>
      <c r="G170" s="268" t="s">
        <v>47</v>
      </c>
      <c r="H170" s="160"/>
      <c r="I170" s="160"/>
      <c r="J170" s="160"/>
      <c r="K170" s="160"/>
      <c r="L170" s="272"/>
      <c r="M170" s="272"/>
      <c r="N170" s="272">
        <v>1973</v>
      </c>
      <c r="O170" s="272">
        <v>1973</v>
      </c>
      <c r="P170" s="273"/>
      <c r="Q170" s="274"/>
      <c r="R170" s="150"/>
      <c r="S170" s="150"/>
      <c r="T170" s="108"/>
      <c r="U170" s="185"/>
      <c r="V170" s="121"/>
      <c r="W170" s="108"/>
      <c r="X170" s="275"/>
      <c r="Y170" s="276"/>
      <c r="Z170" s="277"/>
      <c r="AA170" s="277"/>
      <c r="AB170" s="277"/>
      <c r="AC170" s="277"/>
      <c r="AD170" s="277"/>
      <c r="AE170" s="277"/>
      <c r="AF170" s="277"/>
      <c r="AG170" s="277"/>
      <c r="AH170" s="277"/>
      <c r="AI170" s="277"/>
      <c r="AJ170" s="277"/>
      <c r="AK170" s="277"/>
      <c r="AL170" s="277"/>
      <c r="AM170" s="277"/>
      <c r="AN170" s="86">
        <f t="shared" si="26"/>
        <v>0</v>
      </c>
      <c r="AO170" s="86">
        <f t="shared" si="26"/>
        <v>0</v>
      </c>
      <c r="AP170" s="86">
        <f t="shared" si="26"/>
        <v>1973</v>
      </c>
      <c r="AQ170" s="86">
        <f t="shared" si="25"/>
        <v>1973</v>
      </c>
      <c r="AR170" s="278">
        <f t="shared" si="32"/>
        <v>11.837999999999999</v>
      </c>
      <c r="AS170" s="278">
        <f t="shared" si="31"/>
        <v>5.3271000000000006</v>
      </c>
      <c r="AT170" s="277"/>
      <c r="AU170" s="267" t="s">
        <v>248</v>
      </c>
      <c r="AV170" s="280"/>
      <c r="AW170" s="281"/>
      <c r="AX170" s="312">
        <v>48</v>
      </c>
      <c r="AY170" s="297">
        <v>8</v>
      </c>
      <c r="AZ170" s="306">
        <v>2.7</v>
      </c>
      <c r="BA170" s="277"/>
    </row>
    <row r="171" spans="1:53" s="284" customFormat="1" ht="15" customHeight="1" x14ac:dyDescent="0.2">
      <c r="A171" s="267">
        <v>4</v>
      </c>
      <c r="B171" s="312">
        <v>51000001522</v>
      </c>
      <c r="C171" s="316" t="s">
        <v>247</v>
      </c>
      <c r="D171" s="302" t="s">
        <v>28</v>
      </c>
      <c r="E171" s="268" t="s">
        <v>30</v>
      </c>
      <c r="F171" s="268" t="s">
        <v>169</v>
      </c>
      <c r="G171" s="268" t="s">
        <v>47</v>
      </c>
      <c r="H171" s="160"/>
      <c r="I171" s="160"/>
      <c r="J171" s="160"/>
      <c r="K171" s="160"/>
      <c r="L171" s="272"/>
      <c r="M171" s="272"/>
      <c r="N171" s="272">
        <v>100</v>
      </c>
      <c r="O171" s="272">
        <v>100</v>
      </c>
      <c r="P171" s="273"/>
      <c r="Q171" s="274"/>
      <c r="R171" s="150"/>
      <c r="S171" s="150"/>
      <c r="T171" s="108"/>
      <c r="U171" s="185"/>
      <c r="V171" s="121"/>
      <c r="W171" s="108"/>
      <c r="X171" s="275"/>
      <c r="Y171" s="276"/>
      <c r="Z171" s="277"/>
      <c r="AA171" s="277"/>
      <c r="AB171" s="277"/>
      <c r="AC171" s="277"/>
      <c r="AD171" s="277"/>
      <c r="AE171" s="277"/>
      <c r="AF171" s="277"/>
      <c r="AG171" s="277"/>
      <c r="AH171" s="277"/>
      <c r="AI171" s="277"/>
      <c r="AJ171" s="277"/>
      <c r="AK171" s="277"/>
      <c r="AL171" s="277"/>
      <c r="AM171" s="277"/>
      <c r="AN171" s="86">
        <f t="shared" si="26"/>
        <v>0</v>
      </c>
      <c r="AO171" s="86">
        <f t="shared" si="26"/>
        <v>0</v>
      </c>
      <c r="AP171" s="86">
        <f t="shared" si="26"/>
        <v>100</v>
      </c>
      <c r="AQ171" s="86">
        <f t="shared" si="25"/>
        <v>100</v>
      </c>
      <c r="AR171" s="278">
        <f t="shared" si="32"/>
        <v>0.6</v>
      </c>
      <c r="AS171" s="278">
        <f t="shared" si="31"/>
        <v>0.27</v>
      </c>
      <c r="AT171" s="277"/>
      <c r="AU171" s="267" t="s">
        <v>248</v>
      </c>
      <c r="AV171" s="280"/>
      <c r="AW171" s="281"/>
      <c r="AX171" s="312">
        <v>48</v>
      </c>
      <c r="AY171" s="297">
        <v>8</v>
      </c>
      <c r="AZ171" s="306">
        <v>2.7</v>
      </c>
      <c r="BA171" s="277"/>
    </row>
    <row r="172" spans="1:53" s="284" customFormat="1" ht="15" customHeight="1" x14ac:dyDescent="0.2">
      <c r="A172" s="267">
        <v>5</v>
      </c>
      <c r="B172" s="312">
        <v>51000001522</v>
      </c>
      <c r="C172" s="316" t="s">
        <v>247</v>
      </c>
      <c r="D172" s="302" t="s">
        <v>28</v>
      </c>
      <c r="E172" s="268" t="s">
        <v>30</v>
      </c>
      <c r="F172" s="268" t="s">
        <v>249</v>
      </c>
      <c r="G172" s="268" t="s">
        <v>47</v>
      </c>
      <c r="H172" s="160"/>
      <c r="I172" s="160"/>
      <c r="J172" s="160"/>
      <c r="K172" s="160"/>
      <c r="L172" s="272"/>
      <c r="M172" s="272"/>
      <c r="N172" s="272">
        <v>1364</v>
      </c>
      <c r="O172" s="272">
        <v>1364</v>
      </c>
      <c r="P172" s="273"/>
      <c r="Q172" s="274"/>
      <c r="R172" s="150"/>
      <c r="S172" s="150"/>
      <c r="T172" s="108"/>
      <c r="U172" s="185"/>
      <c r="V172" s="121"/>
      <c r="W172" s="108"/>
      <c r="X172" s="275"/>
      <c r="Y172" s="276"/>
      <c r="Z172" s="277"/>
      <c r="AA172" s="277"/>
      <c r="AB172" s="277"/>
      <c r="AC172" s="277"/>
      <c r="AD172" s="277"/>
      <c r="AE172" s="277"/>
      <c r="AF172" s="277"/>
      <c r="AG172" s="277"/>
      <c r="AH172" s="277"/>
      <c r="AI172" s="277"/>
      <c r="AJ172" s="277"/>
      <c r="AK172" s="277"/>
      <c r="AL172" s="277"/>
      <c r="AM172" s="277"/>
      <c r="AN172" s="86">
        <f t="shared" si="26"/>
        <v>0</v>
      </c>
      <c r="AO172" s="86">
        <f t="shared" si="26"/>
        <v>0</v>
      </c>
      <c r="AP172" s="86">
        <f t="shared" si="26"/>
        <v>1364</v>
      </c>
      <c r="AQ172" s="86">
        <f t="shared" si="25"/>
        <v>1364</v>
      </c>
      <c r="AR172" s="278">
        <f t="shared" si="32"/>
        <v>8.1839999999999993</v>
      </c>
      <c r="AS172" s="278">
        <f t="shared" si="31"/>
        <v>3.6828000000000003</v>
      </c>
      <c r="AT172" s="277"/>
      <c r="AU172" s="267" t="s">
        <v>248</v>
      </c>
      <c r="AV172" s="280"/>
      <c r="AW172" s="281"/>
      <c r="AX172" s="312">
        <v>48</v>
      </c>
      <c r="AY172" s="297">
        <v>8</v>
      </c>
      <c r="AZ172" s="306">
        <v>2.7</v>
      </c>
      <c r="BA172" s="277"/>
    </row>
    <row r="173" spans="1:53" s="284" customFormat="1" ht="15" customHeight="1" x14ac:dyDescent="0.2">
      <c r="A173" s="279"/>
      <c r="B173" s="307"/>
      <c r="C173" s="286" t="s">
        <v>125</v>
      </c>
      <c r="D173" s="308" t="s">
        <v>28</v>
      </c>
      <c r="E173" s="292"/>
      <c r="F173" s="292"/>
      <c r="G173" s="292"/>
      <c r="H173" s="160"/>
      <c r="I173" s="160"/>
      <c r="J173" s="160"/>
      <c r="K173" s="160"/>
      <c r="L173" s="288"/>
      <c r="M173" s="288"/>
      <c r="N173" s="288">
        <f>SUM(N168:N172)</f>
        <v>5583</v>
      </c>
      <c r="O173" s="288">
        <f>SUM(O168:O172)</f>
        <v>5583</v>
      </c>
      <c r="P173" s="273"/>
      <c r="Q173" s="274"/>
      <c r="R173" s="150"/>
      <c r="S173" s="150"/>
      <c r="T173" s="108"/>
      <c r="U173" s="185"/>
      <c r="V173" s="121"/>
      <c r="W173" s="108"/>
      <c r="X173" s="275"/>
      <c r="Y173" s="276"/>
      <c r="Z173" s="277"/>
      <c r="AA173" s="277"/>
      <c r="AB173" s="277"/>
      <c r="AC173" s="277"/>
      <c r="AD173" s="277"/>
      <c r="AE173" s="277"/>
      <c r="AF173" s="277"/>
      <c r="AG173" s="277"/>
      <c r="AH173" s="277"/>
      <c r="AI173" s="277"/>
      <c r="AJ173" s="277"/>
      <c r="AK173" s="277"/>
      <c r="AL173" s="277"/>
      <c r="AM173" s="277"/>
      <c r="AN173" s="86">
        <f t="shared" si="26"/>
        <v>0</v>
      </c>
      <c r="AO173" s="86">
        <f t="shared" si="26"/>
        <v>0</v>
      </c>
      <c r="AP173" s="97">
        <f t="shared" si="26"/>
        <v>5583</v>
      </c>
      <c r="AQ173" s="97">
        <f>SUM(AQ168:AQ172)</f>
        <v>5583</v>
      </c>
      <c r="AR173" s="289">
        <f>SUM(AR168:AR172)</f>
        <v>33.497999999999998</v>
      </c>
      <c r="AS173" s="289">
        <f>SUM(AS168:AS172)</f>
        <v>15.074100000000001</v>
      </c>
      <c r="AT173" s="277"/>
      <c r="AU173" s="277"/>
      <c r="AV173" s="277"/>
      <c r="AW173" s="277"/>
      <c r="AX173" s="277"/>
      <c r="AY173" s="277"/>
      <c r="AZ173" s="277"/>
      <c r="BA173" s="277"/>
    </row>
    <row r="174" spans="1:53" s="284" customFormat="1" ht="15" customHeight="1" x14ac:dyDescent="0.2">
      <c r="A174" s="267">
        <v>1</v>
      </c>
      <c r="B174" s="312">
        <v>51000001514</v>
      </c>
      <c r="C174" s="316" t="s">
        <v>250</v>
      </c>
      <c r="D174" s="302" t="s">
        <v>28</v>
      </c>
      <c r="E174" s="268" t="s">
        <v>90</v>
      </c>
      <c r="F174" s="268" t="s">
        <v>86</v>
      </c>
      <c r="G174" s="268" t="s">
        <v>47</v>
      </c>
      <c r="H174" s="160"/>
      <c r="I174" s="160"/>
      <c r="J174" s="160"/>
      <c r="K174" s="160"/>
      <c r="L174" s="271"/>
      <c r="M174" s="271"/>
      <c r="N174" s="271">
        <v>5904</v>
      </c>
      <c r="O174" s="271">
        <v>5904</v>
      </c>
      <c r="P174" s="273"/>
      <c r="Q174" s="274"/>
      <c r="R174" s="150"/>
      <c r="S174" s="150"/>
      <c r="T174" s="108"/>
      <c r="U174" s="185"/>
      <c r="V174" s="121"/>
      <c r="W174" s="108"/>
      <c r="X174" s="275"/>
      <c r="Y174" s="276"/>
      <c r="Z174" s="277"/>
      <c r="AA174" s="277"/>
      <c r="AB174" s="277"/>
      <c r="AC174" s="277"/>
      <c r="AD174" s="277"/>
      <c r="AE174" s="277"/>
      <c r="AF174" s="277"/>
      <c r="AG174" s="277"/>
      <c r="AH174" s="277"/>
      <c r="AI174" s="277"/>
      <c r="AJ174" s="277"/>
      <c r="AK174" s="277"/>
      <c r="AL174" s="277"/>
      <c r="AM174" s="277"/>
      <c r="AN174" s="86">
        <f t="shared" si="26"/>
        <v>0</v>
      </c>
      <c r="AO174" s="86">
        <f t="shared" si="26"/>
        <v>0</v>
      </c>
      <c r="AP174" s="86">
        <f t="shared" si="26"/>
        <v>5904</v>
      </c>
      <c r="AQ174" s="86">
        <f t="shared" si="25"/>
        <v>5904</v>
      </c>
      <c r="AR174" s="278">
        <f t="shared" ref="AR174:AR175" si="33">((AQ174/AY174)*AX174)/1000</f>
        <v>58.055999999999997</v>
      </c>
      <c r="AS174" s="278">
        <f t="shared" ref="AS174:AS175" si="34">(AQ174*AZ174)/1000</f>
        <v>5.8036319999999995</v>
      </c>
      <c r="AT174" s="277"/>
      <c r="AU174" s="267" t="s">
        <v>251</v>
      </c>
      <c r="AV174" s="280"/>
      <c r="AW174" s="281"/>
      <c r="AX174" s="312">
        <v>59</v>
      </c>
      <c r="AY174" s="297">
        <v>6</v>
      </c>
      <c r="AZ174" s="313">
        <v>0.98299999999999998</v>
      </c>
      <c r="BA174" s="277"/>
    </row>
    <row r="175" spans="1:53" s="284" customFormat="1" ht="15" customHeight="1" x14ac:dyDescent="0.2">
      <c r="A175" s="267">
        <v>2</v>
      </c>
      <c r="B175" s="312">
        <v>51000001514</v>
      </c>
      <c r="C175" s="316" t="s">
        <v>250</v>
      </c>
      <c r="D175" s="302" t="s">
        <v>28</v>
      </c>
      <c r="E175" s="268" t="s">
        <v>36</v>
      </c>
      <c r="F175" s="268" t="s">
        <v>86</v>
      </c>
      <c r="G175" s="268" t="s">
        <v>47</v>
      </c>
      <c r="H175" s="160"/>
      <c r="I175" s="160"/>
      <c r="J175" s="160"/>
      <c r="K175" s="160"/>
      <c r="L175" s="271"/>
      <c r="M175" s="271"/>
      <c r="N175" s="271">
        <v>442</v>
      </c>
      <c r="O175" s="271">
        <v>442</v>
      </c>
      <c r="P175" s="273"/>
      <c r="Q175" s="274"/>
      <c r="R175" s="150"/>
      <c r="S175" s="150"/>
      <c r="T175" s="108"/>
      <c r="U175" s="185"/>
      <c r="V175" s="121"/>
      <c r="W175" s="108"/>
      <c r="X175" s="275"/>
      <c r="Y175" s="276"/>
      <c r="Z175" s="277"/>
      <c r="AA175" s="277"/>
      <c r="AB175" s="277"/>
      <c r="AC175" s="277"/>
      <c r="AD175" s="277"/>
      <c r="AE175" s="277"/>
      <c r="AF175" s="277"/>
      <c r="AG175" s="277"/>
      <c r="AH175" s="277"/>
      <c r="AI175" s="277"/>
      <c r="AJ175" s="277"/>
      <c r="AK175" s="277"/>
      <c r="AL175" s="277"/>
      <c r="AM175" s="277"/>
      <c r="AN175" s="86">
        <f t="shared" si="26"/>
        <v>0</v>
      </c>
      <c r="AO175" s="86">
        <f t="shared" si="26"/>
        <v>0</v>
      </c>
      <c r="AP175" s="86">
        <f t="shared" si="26"/>
        <v>442</v>
      </c>
      <c r="AQ175" s="86">
        <f t="shared" si="25"/>
        <v>442</v>
      </c>
      <c r="AR175" s="278">
        <f t="shared" si="33"/>
        <v>4.3463333333333338</v>
      </c>
      <c r="AS175" s="278">
        <f t="shared" si="34"/>
        <v>0.43448599999999998</v>
      </c>
      <c r="AT175" s="277"/>
      <c r="AU175" s="267" t="s">
        <v>251</v>
      </c>
      <c r="AV175" s="280"/>
      <c r="AW175" s="281"/>
      <c r="AX175" s="312">
        <v>59</v>
      </c>
      <c r="AY175" s="297">
        <v>6</v>
      </c>
      <c r="AZ175" s="313">
        <v>0.98299999999999998</v>
      </c>
      <c r="BA175" s="277"/>
    </row>
    <row r="176" spans="1:53" s="324" customFormat="1" ht="15" customHeight="1" x14ac:dyDescent="0.2">
      <c r="A176" s="279"/>
      <c r="B176" s="307"/>
      <c r="C176" s="286" t="s">
        <v>125</v>
      </c>
      <c r="D176" s="308" t="s">
        <v>28</v>
      </c>
      <c r="E176" s="292"/>
      <c r="F176" s="292"/>
      <c r="G176" s="292"/>
      <c r="H176" s="175"/>
      <c r="I176" s="175"/>
      <c r="J176" s="175"/>
      <c r="K176" s="175"/>
      <c r="L176" s="317"/>
      <c r="M176" s="317"/>
      <c r="N176" s="317">
        <f>SUM(N174:N175)</f>
        <v>6346</v>
      </c>
      <c r="O176" s="317">
        <f>SUM(O174:O175)</f>
        <v>6346</v>
      </c>
      <c r="P176" s="318"/>
      <c r="Q176" s="319"/>
      <c r="R176" s="192"/>
      <c r="S176" s="192"/>
      <c r="T176" s="180"/>
      <c r="U176" s="320"/>
      <c r="V176" s="179"/>
      <c r="W176" s="180"/>
      <c r="X176" s="321"/>
      <c r="Y176" s="322"/>
      <c r="Z176" s="323"/>
      <c r="AA176" s="323"/>
      <c r="AB176" s="323"/>
      <c r="AC176" s="323"/>
      <c r="AD176" s="323"/>
      <c r="AE176" s="323"/>
      <c r="AF176" s="323"/>
      <c r="AG176" s="323"/>
      <c r="AH176" s="323"/>
      <c r="AI176" s="323"/>
      <c r="AJ176" s="323"/>
      <c r="AK176" s="323"/>
      <c r="AL176" s="323"/>
      <c r="AM176" s="323"/>
      <c r="AN176" s="97">
        <f t="shared" si="26"/>
        <v>0</v>
      </c>
      <c r="AO176" s="97">
        <f t="shared" si="26"/>
        <v>0</v>
      </c>
      <c r="AP176" s="97">
        <f t="shared" si="26"/>
        <v>6346</v>
      </c>
      <c r="AQ176" s="97">
        <f t="shared" si="25"/>
        <v>6346</v>
      </c>
      <c r="AR176" s="289">
        <f>SUM(AR174:AR175)</f>
        <v>62.402333333333331</v>
      </c>
      <c r="AS176" s="289">
        <f>SUM(AS174:AS175)</f>
        <v>6.2381179999999992</v>
      </c>
      <c r="AT176" s="323"/>
      <c r="AU176" s="323"/>
      <c r="AV176" s="323"/>
      <c r="AW176" s="323"/>
      <c r="AX176" s="323"/>
      <c r="AY176" s="323"/>
      <c r="AZ176" s="323"/>
      <c r="BA176" s="323"/>
    </row>
    <row r="177" spans="1:53" s="284" customFormat="1" ht="15" customHeight="1" x14ac:dyDescent="0.2">
      <c r="A177" s="325">
        <v>1</v>
      </c>
      <c r="B177" s="326" t="s">
        <v>252</v>
      </c>
      <c r="C177" s="311" t="s">
        <v>253</v>
      </c>
      <c r="D177" s="270" t="s">
        <v>28</v>
      </c>
      <c r="E177" s="327">
        <v>5</v>
      </c>
      <c r="F177" s="327">
        <v>86</v>
      </c>
      <c r="G177" s="327">
        <v>11</v>
      </c>
      <c r="H177" s="160"/>
      <c r="I177" s="160"/>
      <c r="J177" s="160"/>
      <c r="K177" s="160"/>
      <c r="L177" s="328"/>
      <c r="M177" s="328"/>
      <c r="N177" s="328">
        <v>294</v>
      </c>
      <c r="O177" s="329">
        <v>294</v>
      </c>
      <c r="P177" s="273"/>
      <c r="Q177" s="274"/>
      <c r="R177" s="150"/>
      <c r="S177" s="150"/>
      <c r="T177" s="108"/>
      <c r="U177" s="185"/>
      <c r="V177" s="121"/>
      <c r="W177" s="108"/>
      <c r="X177" s="275"/>
      <c r="Y177" s="276"/>
      <c r="Z177" s="277"/>
      <c r="AA177" s="277"/>
      <c r="AB177" s="277"/>
      <c r="AC177" s="277"/>
      <c r="AD177" s="277"/>
      <c r="AE177" s="277"/>
      <c r="AF177" s="277"/>
      <c r="AG177" s="277"/>
      <c r="AH177" s="277"/>
      <c r="AI177" s="277"/>
      <c r="AJ177" s="277"/>
      <c r="AK177" s="277"/>
      <c r="AL177" s="277"/>
      <c r="AM177" s="277"/>
      <c r="AN177" s="86">
        <f t="shared" si="26"/>
        <v>0</v>
      </c>
      <c r="AO177" s="86">
        <f t="shared" si="26"/>
        <v>0</v>
      </c>
      <c r="AP177" s="86">
        <f t="shared" si="26"/>
        <v>294</v>
      </c>
      <c r="AQ177" s="86">
        <f t="shared" si="25"/>
        <v>294</v>
      </c>
      <c r="AR177" s="278">
        <f t="shared" ref="AR177" si="35">((AQ177/AY177)*AX177)/1000</f>
        <v>2.94</v>
      </c>
      <c r="AS177" s="278">
        <f t="shared" ref="AS177" si="36">(AQ177*AZ177)/1000</f>
        <v>0.28900200000000004</v>
      </c>
      <c r="AT177" s="277"/>
      <c r="AU177" s="325" t="s">
        <v>254</v>
      </c>
      <c r="AV177" s="280"/>
      <c r="AW177" s="281"/>
      <c r="AX177" s="312">
        <v>60</v>
      </c>
      <c r="AY177" s="297">
        <v>6</v>
      </c>
      <c r="AZ177" s="313">
        <v>0.98299999999999998</v>
      </c>
      <c r="BA177" s="292"/>
    </row>
    <row r="178" spans="1:53" s="284" customFormat="1" ht="15" customHeight="1" x14ac:dyDescent="0.2">
      <c r="A178" s="330"/>
      <c r="B178" s="331"/>
      <c r="C178" s="314" t="s">
        <v>125</v>
      </c>
      <c r="D178" s="308" t="s">
        <v>28</v>
      </c>
      <c r="E178" s="332"/>
      <c r="F178" s="332"/>
      <c r="G178" s="332"/>
      <c r="H178" s="160"/>
      <c r="I178" s="160"/>
      <c r="J178" s="160"/>
      <c r="K178" s="160"/>
      <c r="L178" s="317"/>
      <c r="M178" s="317"/>
      <c r="N178" s="317">
        <v>294</v>
      </c>
      <c r="O178" s="317">
        <v>294</v>
      </c>
      <c r="P178" s="273"/>
      <c r="Q178" s="274"/>
      <c r="R178" s="150"/>
      <c r="S178" s="150"/>
      <c r="T178" s="108"/>
      <c r="U178" s="185"/>
      <c r="V178" s="121"/>
      <c r="W178" s="108"/>
      <c r="X178" s="275"/>
      <c r="Y178" s="276"/>
      <c r="Z178" s="277"/>
      <c r="AA178" s="277"/>
      <c r="AB178" s="277"/>
      <c r="AC178" s="277"/>
      <c r="AD178" s="277"/>
      <c r="AE178" s="277"/>
      <c r="AF178" s="277"/>
      <c r="AG178" s="277"/>
      <c r="AH178" s="277"/>
      <c r="AI178" s="277"/>
      <c r="AJ178" s="277"/>
      <c r="AK178" s="277"/>
      <c r="AL178" s="277"/>
      <c r="AM178" s="277"/>
      <c r="AN178" s="86">
        <f t="shared" si="26"/>
        <v>0</v>
      </c>
      <c r="AO178" s="86">
        <f t="shared" si="26"/>
        <v>0</v>
      </c>
      <c r="AP178" s="97">
        <f t="shared" si="26"/>
        <v>294</v>
      </c>
      <c r="AQ178" s="97">
        <f t="shared" si="25"/>
        <v>294</v>
      </c>
      <c r="AR178" s="289">
        <f>SUM(AR177)</f>
        <v>2.94</v>
      </c>
      <c r="AS178" s="289">
        <f>SUM(AS177)</f>
        <v>0.28900200000000004</v>
      </c>
      <c r="AT178" s="277"/>
      <c r="AU178" s="277"/>
      <c r="AV178" s="277"/>
      <c r="AW178" s="277"/>
      <c r="AX178" s="277"/>
      <c r="AY178" s="277"/>
      <c r="AZ178" s="277"/>
      <c r="BA178" s="277"/>
    </row>
    <row r="179" spans="1:53" s="284" customFormat="1" ht="15" customHeight="1" x14ac:dyDescent="0.25">
      <c r="A179" s="299">
        <v>1</v>
      </c>
      <c r="B179" s="333" t="s">
        <v>255</v>
      </c>
      <c r="C179" s="334" t="s">
        <v>256</v>
      </c>
      <c r="D179" s="270" t="s">
        <v>28</v>
      </c>
      <c r="E179" s="268" t="s">
        <v>257</v>
      </c>
      <c r="F179" s="268" t="s">
        <v>258</v>
      </c>
      <c r="G179" s="268" t="s">
        <v>35</v>
      </c>
      <c r="H179" s="160"/>
      <c r="I179" s="160"/>
      <c r="J179" s="160"/>
      <c r="K179" s="160"/>
      <c r="L179" s="271"/>
      <c r="M179" s="271"/>
      <c r="N179" s="271">
        <v>50</v>
      </c>
      <c r="O179" s="272">
        <v>50</v>
      </c>
      <c r="P179" s="273"/>
      <c r="Q179" s="274"/>
      <c r="R179" s="150"/>
      <c r="S179" s="150"/>
      <c r="T179" s="108"/>
      <c r="U179" s="185"/>
      <c r="V179" s="121"/>
      <c r="W179" s="108"/>
      <c r="X179" s="275"/>
      <c r="Y179" s="276"/>
      <c r="Z179" s="277"/>
      <c r="AA179" s="277"/>
      <c r="AB179" s="277"/>
      <c r="AC179" s="277"/>
      <c r="AD179" s="277"/>
      <c r="AE179" s="277"/>
      <c r="AF179" s="277"/>
      <c r="AG179" s="277"/>
      <c r="AH179" s="277"/>
      <c r="AI179" s="277"/>
      <c r="AJ179" s="277"/>
      <c r="AK179" s="277"/>
      <c r="AL179" s="277"/>
      <c r="AM179" s="277"/>
      <c r="AN179" s="86">
        <f t="shared" si="26"/>
        <v>0</v>
      </c>
      <c r="AO179" s="86">
        <f t="shared" si="26"/>
        <v>0</v>
      </c>
      <c r="AP179" s="86">
        <f t="shared" si="26"/>
        <v>50</v>
      </c>
      <c r="AQ179" s="86">
        <f t="shared" si="25"/>
        <v>50</v>
      </c>
      <c r="AR179" s="278">
        <f>((AQ179/AY179)*AX179)/1000</f>
        <v>3.4920634920634915E-2</v>
      </c>
      <c r="AS179" s="278">
        <f t="shared" ref="AS179:AS180" si="37">(AQ179*AZ179)/1000</f>
        <v>2.2499999999999999E-2</v>
      </c>
      <c r="AT179" s="299" t="s">
        <v>31</v>
      </c>
      <c r="AU179" s="299" t="s">
        <v>259</v>
      </c>
      <c r="AV179" s="280"/>
      <c r="AW179" s="281"/>
      <c r="AX179" s="282">
        <v>44</v>
      </c>
      <c r="AY179" s="297">
        <v>63</v>
      </c>
      <c r="AZ179" s="313">
        <v>0.45</v>
      </c>
      <c r="BA179" s="277"/>
    </row>
    <row r="180" spans="1:53" s="284" customFormat="1" ht="15" customHeight="1" x14ac:dyDescent="0.25">
      <c r="A180" s="299">
        <v>2</v>
      </c>
      <c r="B180" s="333" t="s">
        <v>255</v>
      </c>
      <c r="C180" s="334" t="s">
        <v>256</v>
      </c>
      <c r="D180" s="270" t="s">
        <v>28</v>
      </c>
      <c r="E180" s="268" t="s">
        <v>260</v>
      </c>
      <c r="F180" s="268" t="s">
        <v>258</v>
      </c>
      <c r="G180" s="268" t="s">
        <v>35</v>
      </c>
      <c r="H180" s="160"/>
      <c r="I180" s="160"/>
      <c r="J180" s="160"/>
      <c r="K180" s="160"/>
      <c r="L180" s="271"/>
      <c r="M180" s="271"/>
      <c r="N180" s="271">
        <v>57</v>
      </c>
      <c r="O180" s="272">
        <v>57</v>
      </c>
      <c r="P180" s="273"/>
      <c r="Q180" s="274"/>
      <c r="R180" s="150"/>
      <c r="S180" s="150"/>
      <c r="T180" s="108"/>
      <c r="U180" s="185"/>
      <c r="V180" s="121"/>
      <c r="W180" s="108"/>
      <c r="X180" s="275"/>
      <c r="Y180" s="276"/>
      <c r="Z180" s="277"/>
      <c r="AA180" s="277"/>
      <c r="AB180" s="277"/>
      <c r="AC180" s="277"/>
      <c r="AD180" s="277"/>
      <c r="AE180" s="277"/>
      <c r="AF180" s="277"/>
      <c r="AG180" s="277"/>
      <c r="AH180" s="277"/>
      <c r="AI180" s="277"/>
      <c r="AJ180" s="277"/>
      <c r="AK180" s="277"/>
      <c r="AL180" s="277"/>
      <c r="AM180" s="277"/>
      <c r="AN180" s="86">
        <f t="shared" si="26"/>
        <v>0</v>
      </c>
      <c r="AO180" s="86">
        <f t="shared" si="26"/>
        <v>0</v>
      </c>
      <c r="AP180" s="86">
        <f t="shared" si="26"/>
        <v>57</v>
      </c>
      <c r="AQ180" s="86">
        <f t="shared" si="25"/>
        <v>57</v>
      </c>
      <c r="AR180" s="278">
        <f t="shared" ref="AR180" si="38">((AQ180/AY180)*AX180)/1000</f>
        <v>3.9809523809523809E-2</v>
      </c>
      <c r="AS180" s="278">
        <f t="shared" si="37"/>
        <v>2.5650000000000003E-2</v>
      </c>
      <c r="AT180" s="299" t="s">
        <v>31</v>
      </c>
      <c r="AU180" s="299" t="s">
        <v>259</v>
      </c>
      <c r="AV180" s="280"/>
      <c r="AW180" s="281"/>
      <c r="AX180" s="282">
        <v>44</v>
      </c>
      <c r="AY180" s="297">
        <v>63</v>
      </c>
      <c r="AZ180" s="313">
        <v>0.45</v>
      </c>
      <c r="BA180" s="277"/>
    </row>
    <row r="181" spans="1:53" s="324" customFormat="1" ht="15" customHeight="1" x14ac:dyDescent="0.2">
      <c r="A181" s="335"/>
      <c r="B181" s="308"/>
      <c r="C181" s="286" t="s">
        <v>125</v>
      </c>
      <c r="D181" s="336"/>
      <c r="E181" s="292"/>
      <c r="F181" s="292"/>
      <c r="G181" s="292"/>
      <c r="H181" s="175"/>
      <c r="I181" s="175"/>
      <c r="J181" s="175"/>
      <c r="K181" s="175"/>
      <c r="L181" s="281"/>
      <c r="M181" s="281"/>
      <c r="N181" s="281">
        <f>SUM(N179:N180)</f>
        <v>107</v>
      </c>
      <c r="O181" s="281">
        <f>SUM(O179:O180)</f>
        <v>107</v>
      </c>
      <c r="P181" s="318"/>
      <c r="Q181" s="319"/>
      <c r="R181" s="192"/>
      <c r="S181" s="192"/>
      <c r="T181" s="180"/>
      <c r="U181" s="320"/>
      <c r="V181" s="179"/>
      <c r="W181" s="180"/>
      <c r="X181" s="321"/>
      <c r="Y181" s="322"/>
      <c r="Z181" s="323"/>
      <c r="AA181" s="323"/>
      <c r="AB181" s="323"/>
      <c r="AC181" s="323"/>
      <c r="AD181" s="323"/>
      <c r="AE181" s="323"/>
      <c r="AF181" s="323"/>
      <c r="AG181" s="323"/>
      <c r="AH181" s="323"/>
      <c r="AI181" s="323"/>
      <c r="AJ181" s="323"/>
      <c r="AK181" s="323"/>
      <c r="AL181" s="323"/>
      <c r="AM181" s="323"/>
      <c r="AN181" s="97">
        <f t="shared" si="26"/>
        <v>0</v>
      </c>
      <c r="AO181" s="97">
        <f t="shared" si="26"/>
        <v>0</v>
      </c>
      <c r="AP181" s="97">
        <f t="shared" si="26"/>
        <v>107</v>
      </c>
      <c r="AQ181" s="97">
        <f t="shared" si="25"/>
        <v>107</v>
      </c>
      <c r="AR181" s="289">
        <f>SUM(AR179:AR180)</f>
        <v>7.473015873015873E-2</v>
      </c>
      <c r="AS181" s="289">
        <f>SUM(AS179:AS180)</f>
        <v>4.8149999999999998E-2</v>
      </c>
      <c r="AT181" s="323"/>
      <c r="AU181" s="323"/>
      <c r="AV181" s="323"/>
      <c r="AW181" s="323"/>
      <c r="AX181" s="323"/>
      <c r="AY181" s="323"/>
      <c r="AZ181" s="323"/>
      <c r="BA181" s="323"/>
    </row>
    <row r="182" spans="1:53" s="284" customFormat="1" ht="15" customHeight="1" x14ac:dyDescent="0.25">
      <c r="A182" s="299">
        <v>1</v>
      </c>
      <c r="B182" s="333" t="s">
        <v>261</v>
      </c>
      <c r="C182" s="334" t="s">
        <v>262</v>
      </c>
      <c r="D182" s="270" t="s">
        <v>28</v>
      </c>
      <c r="E182" s="268" t="s">
        <v>77</v>
      </c>
      <c r="F182" s="268" t="s">
        <v>86</v>
      </c>
      <c r="G182" s="268" t="s">
        <v>35</v>
      </c>
      <c r="H182" s="160"/>
      <c r="I182" s="160"/>
      <c r="J182" s="160"/>
      <c r="K182" s="160"/>
      <c r="L182" s="271"/>
      <c r="M182" s="271"/>
      <c r="N182" s="271">
        <v>6580</v>
      </c>
      <c r="O182" s="272">
        <v>6580</v>
      </c>
      <c r="P182" s="273"/>
      <c r="Q182" s="274"/>
      <c r="R182" s="150"/>
      <c r="S182" s="150"/>
      <c r="T182" s="108"/>
      <c r="U182" s="185"/>
      <c r="V182" s="121"/>
      <c r="W182" s="108"/>
      <c r="X182" s="275"/>
      <c r="Y182" s="276"/>
      <c r="Z182" s="277"/>
      <c r="AA182" s="277"/>
      <c r="AB182" s="277"/>
      <c r="AC182" s="277"/>
      <c r="AD182" s="277"/>
      <c r="AE182" s="277"/>
      <c r="AF182" s="277"/>
      <c r="AG182" s="277"/>
      <c r="AH182" s="277"/>
      <c r="AI182" s="277"/>
      <c r="AJ182" s="277"/>
      <c r="AK182" s="277"/>
      <c r="AL182" s="277"/>
      <c r="AM182" s="277"/>
      <c r="AN182" s="86">
        <f t="shared" si="26"/>
        <v>0</v>
      </c>
      <c r="AO182" s="86">
        <f t="shared" si="26"/>
        <v>0</v>
      </c>
      <c r="AP182" s="86">
        <f t="shared" si="26"/>
        <v>6580</v>
      </c>
      <c r="AQ182" s="86">
        <f t="shared" si="25"/>
        <v>6580</v>
      </c>
      <c r="AR182" s="278">
        <f t="shared" ref="AR182" si="39">((AQ182/AY182)*AX182)/1000</f>
        <v>4.3083333333333327</v>
      </c>
      <c r="AS182" s="278">
        <f t="shared" ref="AS182" si="40">(AQ182*AZ182)/1000</f>
        <v>2.9609999999999999</v>
      </c>
      <c r="AT182" s="299" t="s">
        <v>31</v>
      </c>
      <c r="AU182" s="279"/>
      <c r="AV182" s="280"/>
      <c r="AW182" s="281"/>
      <c r="AX182" s="282">
        <v>55</v>
      </c>
      <c r="AY182" s="297">
        <v>84</v>
      </c>
      <c r="AZ182" s="313">
        <v>0.45</v>
      </c>
      <c r="BA182" s="292"/>
    </row>
    <row r="183" spans="1:53" s="324" customFormat="1" ht="15" customHeight="1" x14ac:dyDescent="0.2">
      <c r="A183" s="335"/>
      <c r="B183" s="308"/>
      <c r="C183" s="286" t="s">
        <v>125</v>
      </c>
      <c r="D183" s="336"/>
      <c r="E183" s="292"/>
      <c r="F183" s="292"/>
      <c r="G183" s="292"/>
      <c r="H183" s="175"/>
      <c r="I183" s="175"/>
      <c r="J183" s="175"/>
      <c r="K183" s="175"/>
      <c r="L183" s="281"/>
      <c r="M183" s="281"/>
      <c r="N183" s="281">
        <f>SUM(N182:N182)</f>
        <v>6580</v>
      </c>
      <c r="O183" s="281">
        <f>SUM(O182:O182)</f>
        <v>6580</v>
      </c>
      <c r="P183" s="318"/>
      <c r="Q183" s="319"/>
      <c r="R183" s="192"/>
      <c r="S183" s="192"/>
      <c r="T183" s="180"/>
      <c r="U183" s="320"/>
      <c r="V183" s="179"/>
      <c r="W183" s="180"/>
      <c r="X183" s="321"/>
      <c r="Y183" s="322"/>
      <c r="Z183" s="323"/>
      <c r="AA183" s="323"/>
      <c r="AB183" s="323"/>
      <c r="AC183" s="323"/>
      <c r="AD183" s="323"/>
      <c r="AE183" s="323"/>
      <c r="AF183" s="323"/>
      <c r="AG183" s="323"/>
      <c r="AH183" s="323"/>
      <c r="AI183" s="323"/>
      <c r="AJ183" s="323"/>
      <c r="AK183" s="323"/>
      <c r="AL183" s="323"/>
      <c r="AM183" s="323"/>
      <c r="AN183" s="97">
        <f t="shared" si="26"/>
        <v>0</v>
      </c>
      <c r="AO183" s="97">
        <f t="shared" si="26"/>
        <v>0</v>
      </c>
      <c r="AP183" s="97">
        <f t="shared" si="26"/>
        <v>6580</v>
      </c>
      <c r="AQ183" s="97">
        <f t="shared" si="25"/>
        <v>6580</v>
      </c>
      <c r="AR183" s="289">
        <f>SUM(AR182)</f>
        <v>4.3083333333333327</v>
      </c>
      <c r="AS183" s="289">
        <f>SUM(AS182)</f>
        <v>2.9609999999999999</v>
      </c>
      <c r="AT183" s="323"/>
      <c r="AU183" s="323"/>
      <c r="AV183" s="323"/>
      <c r="AW183" s="323"/>
      <c r="AX183" s="323"/>
      <c r="AY183" s="323"/>
      <c r="AZ183" s="323"/>
      <c r="BA183" s="323"/>
    </row>
    <row r="184" spans="1:53" s="284" customFormat="1" ht="15" customHeight="1" x14ac:dyDescent="0.25">
      <c r="A184" s="299">
        <v>1</v>
      </c>
      <c r="B184" s="268" t="s">
        <v>263</v>
      </c>
      <c r="C184" s="269" t="s">
        <v>264</v>
      </c>
      <c r="D184" s="270" t="s">
        <v>28</v>
      </c>
      <c r="E184" s="267">
        <v>0</v>
      </c>
      <c r="F184" s="267">
        <v>0</v>
      </c>
      <c r="G184" s="267">
        <v>0</v>
      </c>
      <c r="H184" s="160"/>
      <c r="I184" s="160"/>
      <c r="J184" s="160"/>
      <c r="K184" s="160"/>
      <c r="L184" s="271"/>
      <c r="M184" s="271"/>
      <c r="N184" s="271">
        <v>12</v>
      </c>
      <c r="O184" s="272">
        <v>12</v>
      </c>
      <c r="P184" s="273"/>
      <c r="Q184" s="274"/>
      <c r="R184" s="150"/>
      <c r="S184" s="150"/>
      <c r="T184" s="108"/>
      <c r="U184" s="185"/>
      <c r="V184" s="121"/>
      <c r="W184" s="108"/>
      <c r="X184" s="275"/>
      <c r="Y184" s="276"/>
      <c r="Z184" s="277"/>
      <c r="AA184" s="277"/>
      <c r="AB184" s="277"/>
      <c r="AC184" s="277"/>
      <c r="AD184" s="277"/>
      <c r="AE184" s="277"/>
      <c r="AF184" s="277"/>
      <c r="AG184" s="277"/>
      <c r="AH184" s="277"/>
      <c r="AI184" s="277"/>
      <c r="AJ184" s="277"/>
      <c r="AK184" s="277"/>
      <c r="AL184" s="277"/>
      <c r="AM184" s="277"/>
      <c r="AN184" s="86">
        <f t="shared" si="26"/>
        <v>0</v>
      </c>
      <c r="AO184" s="86">
        <f t="shared" si="26"/>
        <v>0</v>
      </c>
      <c r="AP184" s="86">
        <f t="shared" si="26"/>
        <v>12</v>
      </c>
      <c r="AQ184" s="86">
        <f t="shared" si="25"/>
        <v>12</v>
      </c>
      <c r="AR184" s="278">
        <f>(AQ184*AZ184)/1000</f>
        <v>0.111</v>
      </c>
      <c r="AS184" s="278">
        <f>(AQ184*AZ184)/1000</f>
        <v>0.111</v>
      </c>
      <c r="AT184" s="277"/>
      <c r="AU184" s="277"/>
      <c r="AV184" s="277"/>
      <c r="AW184" s="277"/>
      <c r="AX184" s="277"/>
      <c r="AY184" s="277"/>
      <c r="AZ184" s="313">
        <v>9.25</v>
      </c>
      <c r="BA184" s="277"/>
    </row>
    <row r="185" spans="1:53" s="284" customFormat="1" ht="15" customHeight="1" x14ac:dyDescent="0.25">
      <c r="A185" s="299">
        <v>2</v>
      </c>
      <c r="B185" s="268" t="s">
        <v>263</v>
      </c>
      <c r="C185" s="269" t="s">
        <v>264</v>
      </c>
      <c r="D185" s="270" t="s">
        <v>28</v>
      </c>
      <c r="E185" s="267">
        <v>4</v>
      </c>
      <c r="F185" s="267">
        <v>57</v>
      </c>
      <c r="G185" s="267">
        <v>114</v>
      </c>
      <c r="H185" s="160"/>
      <c r="I185" s="160"/>
      <c r="J185" s="160"/>
      <c r="K185" s="160"/>
      <c r="L185" s="271"/>
      <c r="M185" s="271"/>
      <c r="N185" s="271">
        <v>1</v>
      </c>
      <c r="O185" s="272">
        <v>1</v>
      </c>
      <c r="P185" s="273"/>
      <c r="Q185" s="274"/>
      <c r="R185" s="150"/>
      <c r="S185" s="150"/>
      <c r="T185" s="108"/>
      <c r="U185" s="185"/>
      <c r="V185" s="121"/>
      <c r="W185" s="108"/>
      <c r="X185" s="275"/>
      <c r="Y185" s="276"/>
      <c r="Z185" s="277"/>
      <c r="AA185" s="277"/>
      <c r="AB185" s="277"/>
      <c r="AC185" s="277"/>
      <c r="AD185" s="277"/>
      <c r="AE185" s="277"/>
      <c r="AF185" s="277"/>
      <c r="AG185" s="277"/>
      <c r="AH185" s="277"/>
      <c r="AI185" s="277"/>
      <c r="AJ185" s="277"/>
      <c r="AK185" s="277"/>
      <c r="AL185" s="277"/>
      <c r="AM185" s="277"/>
      <c r="AN185" s="86">
        <f t="shared" si="26"/>
        <v>0</v>
      </c>
      <c r="AO185" s="86">
        <f t="shared" si="26"/>
        <v>0</v>
      </c>
      <c r="AP185" s="86">
        <f t="shared" si="26"/>
        <v>1</v>
      </c>
      <c r="AQ185" s="86">
        <f t="shared" si="25"/>
        <v>1</v>
      </c>
      <c r="AR185" s="278">
        <f>(AQ185*AZ185)/1000</f>
        <v>9.2499999999999995E-3</v>
      </c>
      <c r="AS185" s="278">
        <f>(AQ185*AZ185)/1000</f>
        <v>9.2499999999999995E-3</v>
      </c>
      <c r="AT185" s="277"/>
      <c r="AU185" s="277"/>
      <c r="AV185" s="277"/>
      <c r="AW185" s="277"/>
      <c r="AX185" s="277"/>
      <c r="AY185" s="277"/>
      <c r="AZ185" s="313">
        <v>9.25</v>
      </c>
      <c r="BA185" s="277"/>
    </row>
    <row r="186" spans="1:53" s="284" customFormat="1" ht="15" customHeight="1" x14ac:dyDescent="0.25">
      <c r="A186" s="299">
        <v>3</v>
      </c>
      <c r="B186" s="268" t="s">
        <v>263</v>
      </c>
      <c r="C186" s="269" t="s">
        <v>264</v>
      </c>
      <c r="D186" s="270" t="s">
        <v>28</v>
      </c>
      <c r="E186" s="267">
        <v>5</v>
      </c>
      <c r="F186" s="267">
        <v>57</v>
      </c>
      <c r="G186" s="267">
        <v>114</v>
      </c>
      <c r="H186" s="160"/>
      <c r="I186" s="160"/>
      <c r="J186" s="160"/>
      <c r="K186" s="160"/>
      <c r="L186" s="271"/>
      <c r="M186" s="271"/>
      <c r="N186" s="271">
        <v>1</v>
      </c>
      <c r="O186" s="272">
        <v>1</v>
      </c>
      <c r="P186" s="273"/>
      <c r="Q186" s="274"/>
      <c r="R186" s="150"/>
      <c r="S186" s="150"/>
      <c r="T186" s="108"/>
      <c r="U186" s="185"/>
      <c r="V186" s="121"/>
      <c r="W186" s="108"/>
      <c r="X186" s="275"/>
      <c r="Y186" s="276"/>
      <c r="Z186" s="277"/>
      <c r="AA186" s="277"/>
      <c r="AB186" s="277"/>
      <c r="AC186" s="277"/>
      <c r="AD186" s="277"/>
      <c r="AE186" s="277"/>
      <c r="AF186" s="277"/>
      <c r="AG186" s="277"/>
      <c r="AH186" s="277"/>
      <c r="AI186" s="277"/>
      <c r="AJ186" s="277"/>
      <c r="AK186" s="277"/>
      <c r="AL186" s="277"/>
      <c r="AM186" s="277"/>
      <c r="AN186" s="86">
        <f t="shared" si="26"/>
        <v>0</v>
      </c>
      <c r="AO186" s="86">
        <f t="shared" si="26"/>
        <v>0</v>
      </c>
      <c r="AP186" s="86">
        <f t="shared" si="26"/>
        <v>1</v>
      </c>
      <c r="AQ186" s="86">
        <f t="shared" si="25"/>
        <v>1</v>
      </c>
      <c r="AR186" s="278">
        <f>(AQ186*AZ186)/1000</f>
        <v>9.2499999999999995E-3</v>
      </c>
      <c r="AS186" s="278">
        <f>(AQ186*AZ186)/1000</f>
        <v>9.2499999999999995E-3</v>
      </c>
      <c r="AT186" s="277"/>
      <c r="AU186" s="277"/>
      <c r="AV186" s="277"/>
      <c r="AW186" s="277"/>
      <c r="AX186" s="277"/>
      <c r="AY186" s="277"/>
      <c r="AZ186" s="313">
        <v>9.25</v>
      </c>
      <c r="BA186" s="277"/>
    </row>
    <row r="187" spans="1:53" s="324" customFormat="1" ht="15" customHeight="1" x14ac:dyDescent="0.2">
      <c r="A187" s="279"/>
      <c r="B187" s="307"/>
      <c r="C187" s="286" t="s">
        <v>125</v>
      </c>
      <c r="D187" s="308"/>
      <c r="E187" s="292"/>
      <c r="F187" s="292"/>
      <c r="G187" s="292"/>
      <c r="H187" s="175"/>
      <c r="I187" s="175"/>
      <c r="J187" s="175"/>
      <c r="K187" s="175"/>
      <c r="L187" s="288"/>
      <c r="M187" s="288"/>
      <c r="N187" s="288">
        <v>14</v>
      </c>
      <c r="O187" s="288">
        <v>14</v>
      </c>
      <c r="P187" s="318"/>
      <c r="Q187" s="319"/>
      <c r="R187" s="192"/>
      <c r="S187" s="192"/>
      <c r="T187" s="180"/>
      <c r="U187" s="320"/>
      <c r="V187" s="179"/>
      <c r="W187" s="180"/>
      <c r="X187" s="321"/>
      <c r="Y187" s="322"/>
      <c r="Z187" s="323"/>
      <c r="AA187" s="323"/>
      <c r="AB187" s="323"/>
      <c r="AC187" s="323"/>
      <c r="AD187" s="323"/>
      <c r="AE187" s="323"/>
      <c r="AF187" s="323"/>
      <c r="AG187" s="323"/>
      <c r="AH187" s="323"/>
      <c r="AI187" s="323"/>
      <c r="AJ187" s="323"/>
      <c r="AK187" s="323"/>
      <c r="AL187" s="323"/>
      <c r="AM187" s="323"/>
      <c r="AN187" s="97">
        <f t="shared" si="26"/>
        <v>0</v>
      </c>
      <c r="AO187" s="97">
        <f t="shared" si="26"/>
        <v>0</v>
      </c>
      <c r="AP187" s="97">
        <f t="shared" si="26"/>
        <v>14</v>
      </c>
      <c r="AQ187" s="97">
        <f t="shared" si="25"/>
        <v>14</v>
      </c>
      <c r="AR187" s="289">
        <f>SUM(AR184:AR186)</f>
        <v>0.1295</v>
      </c>
      <c r="AS187" s="289">
        <f>SUM(AS184:AS186)</f>
        <v>0.1295</v>
      </c>
      <c r="AT187" s="323"/>
      <c r="AU187" s="323"/>
      <c r="AV187" s="323"/>
      <c r="AW187" s="323"/>
      <c r="AX187" s="323"/>
      <c r="AY187" s="323"/>
      <c r="AZ187" s="337"/>
      <c r="BA187" s="323"/>
    </row>
    <row r="188" spans="1:53" s="284" customFormat="1" ht="15" customHeight="1" x14ac:dyDescent="0.2">
      <c r="A188" s="267">
        <v>1</v>
      </c>
      <c r="B188" s="312">
        <v>51000000755</v>
      </c>
      <c r="C188" s="316" t="s">
        <v>265</v>
      </c>
      <c r="D188" s="270" t="s">
        <v>28</v>
      </c>
      <c r="E188" s="268" t="s">
        <v>75</v>
      </c>
      <c r="F188" s="268" t="s">
        <v>147</v>
      </c>
      <c r="G188" s="268" t="s">
        <v>47</v>
      </c>
      <c r="H188" s="160"/>
      <c r="I188" s="160"/>
      <c r="J188" s="160"/>
      <c r="K188" s="160"/>
      <c r="L188" s="272"/>
      <c r="M188" s="272"/>
      <c r="N188" s="272">
        <v>1</v>
      </c>
      <c r="O188" s="272">
        <v>1</v>
      </c>
      <c r="P188" s="273"/>
      <c r="Q188" s="274"/>
      <c r="R188" s="150"/>
      <c r="S188" s="150"/>
      <c r="T188" s="108"/>
      <c r="U188" s="185"/>
      <c r="V188" s="121"/>
      <c r="W188" s="108"/>
      <c r="X188" s="275"/>
      <c r="Y188" s="276"/>
      <c r="Z188" s="277"/>
      <c r="AA188" s="277"/>
      <c r="AB188" s="277"/>
      <c r="AC188" s="277"/>
      <c r="AD188" s="277"/>
      <c r="AE188" s="277"/>
      <c r="AF188" s="277"/>
      <c r="AG188" s="277"/>
      <c r="AH188" s="277"/>
      <c r="AI188" s="277"/>
      <c r="AJ188" s="277"/>
      <c r="AK188" s="277"/>
      <c r="AL188" s="277"/>
      <c r="AM188" s="277"/>
      <c r="AN188" s="86">
        <f t="shared" si="26"/>
        <v>0</v>
      </c>
      <c r="AO188" s="86">
        <f t="shared" si="26"/>
        <v>0</v>
      </c>
      <c r="AP188" s="86">
        <f t="shared" si="26"/>
        <v>1</v>
      </c>
      <c r="AQ188" s="86">
        <f t="shared" si="25"/>
        <v>1</v>
      </c>
      <c r="AR188" s="278">
        <f>(AQ188*AZ188)/1000</f>
        <v>1.5599999999999999E-2</v>
      </c>
      <c r="AS188" s="278">
        <f t="shared" si="31"/>
        <v>1.5599999999999999E-2</v>
      </c>
      <c r="AT188" s="277"/>
      <c r="AU188" s="277"/>
      <c r="AV188" s="277"/>
      <c r="AW188" s="277"/>
      <c r="AX188" s="277"/>
      <c r="AY188" s="277"/>
      <c r="AZ188" s="313">
        <v>15.6</v>
      </c>
      <c r="BA188" s="277"/>
    </row>
    <row r="189" spans="1:53" s="324" customFormat="1" ht="15" customHeight="1" x14ac:dyDescent="0.2">
      <c r="A189" s="279"/>
      <c r="B189" s="307"/>
      <c r="C189" s="286" t="s">
        <v>125</v>
      </c>
      <c r="D189" s="308" t="s">
        <v>28</v>
      </c>
      <c r="E189" s="292"/>
      <c r="F189" s="292"/>
      <c r="G189" s="292"/>
      <c r="H189" s="175"/>
      <c r="I189" s="175"/>
      <c r="J189" s="175"/>
      <c r="K189" s="175"/>
      <c r="L189" s="288"/>
      <c r="M189" s="288"/>
      <c r="N189" s="288">
        <v>1</v>
      </c>
      <c r="O189" s="288">
        <v>1</v>
      </c>
      <c r="P189" s="318"/>
      <c r="Q189" s="319"/>
      <c r="R189" s="192"/>
      <c r="S189" s="192"/>
      <c r="T189" s="180"/>
      <c r="U189" s="320"/>
      <c r="V189" s="179"/>
      <c r="W189" s="180"/>
      <c r="X189" s="321"/>
      <c r="Y189" s="322"/>
      <c r="Z189" s="323"/>
      <c r="AA189" s="323"/>
      <c r="AB189" s="323"/>
      <c r="AC189" s="323"/>
      <c r="AD189" s="323"/>
      <c r="AE189" s="323"/>
      <c r="AF189" s="323"/>
      <c r="AG189" s="323"/>
      <c r="AH189" s="323"/>
      <c r="AI189" s="323"/>
      <c r="AJ189" s="323"/>
      <c r="AK189" s="323"/>
      <c r="AL189" s="323"/>
      <c r="AM189" s="323"/>
      <c r="AN189" s="97">
        <f t="shared" si="26"/>
        <v>0</v>
      </c>
      <c r="AO189" s="97">
        <f t="shared" si="26"/>
        <v>0</v>
      </c>
      <c r="AP189" s="97">
        <f t="shared" si="26"/>
        <v>1</v>
      </c>
      <c r="AQ189" s="97">
        <f t="shared" si="25"/>
        <v>1</v>
      </c>
      <c r="AR189" s="289">
        <f>SUM(AR188)</f>
        <v>1.5599999999999999E-2</v>
      </c>
      <c r="AS189" s="289">
        <f>SUM(AS188)</f>
        <v>1.5599999999999999E-2</v>
      </c>
      <c r="AT189" s="323"/>
      <c r="AU189" s="323"/>
      <c r="AV189" s="323"/>
      <c r="AW189" s="323"/>
      <c r="AX189" s="323"/>
      <c r="AY189" s="323"/>
      <c r="AZ189" s="323"/>
      <c r="BA189" s="323"/>
    </row>
    <row r="190" spans="1:53" s="284" customFormat="1" ht="30" x14ac:dyDescent="0.2">
      <c r="A190" s="267">
        <v>1</v>
      </c>
      <c r="B190" s="312">
        <v>51000000098</v>
      </c>
      <c r="C190" s="338" t="s">
        <v>266</v>
      </c>
      <c r="D190" s="270" t="s">
        <v>28</v>
      </c>
      <c r="E190" s="267">
        <v>2</v>
      </c>
      <c r="F190" s="267">
        <v>83</v>
      </c>
      <c r="G190" s="267">
        <v>46</v>
      </c>
      <c r="H190" s="160"/>
      <c r="I190" s="160"/>
      <c r="J190" s="160"/>
      <c r="K190" s="160"/>
      <c r="L190" s="272"/>
      <c r="M190" s="272"/>
      <c r="N190" s="339">
        <v>6</v>
      </c>
      <c r="O190" s="339">
        <v>6</v>
      </c>
      <c r="P190" s="273"/>
      <c r="Q190" s="274"/>
      <c r="R190" s="150"/>
      <c r="S190" s="150"/>
      <c r="T190" s="108"/>
      <c r="U190" s="185"/>
      <c r="V190" s="121"/>
      <c r="W190" s="108"/>
      <c r="X190" s="275"/>
      <c r="Y190" s="276"/>
      <c r="Z190" s="277"/>
      <c r="AA190" s="277"/>
      <c r="AB190" s="277"/>
      <c r="AC190" s="277"/>
      <c r="AD190" s="277"/>
      <c r="AE190" s="277"/>
      <c r="AF190" s="277"/>
      <c r="AG190" s="277"/>
      <c r="AH190" s="277"/>
      <c r="AI190" s="277"/>
      <c r="AJ190" s="277"/>
      <c r="AK190" s="277"/>
      <c r="AL190" s="277"/>
      <c r="AM190" s="277"/>
      <c r="AN190" s="86">
        <f t="shared" si="26"/>
        <v>0</v>
      </c>
      <c r="AO190" s="86">
        <f t="shared" si="26"/>
        <v>0</v>
      </c>
      <c r="AP190" s="86">
        <f t="shared" si="26"/>
        <v>6</v>
      </c>
      <c r="AQ190" s="86">
        <f t="shared" si="25"/>
        <v>6</v>
      </c>
      <c r="AR190" s="278">
        <f>(AQ190*AZ190)/1000</f>
        <v>0.168624</v>
      </c>
      <c r="AS190" s="278">
        <f>(AQ190*AZ190)/1000</f>
        <v>0.168624</v>
      </c>
      <c r="AT190" s="267"/>
      <c r="AU190" s="340" t="s">
        <v>267</v>
      </c>
      <c r="AV190" s="341"/>
      <c r="AW190" s="342"/>
      <c r="AX190" s="312">
        <v>76</v>
      </c>
      <c r="AY190" s="297">
        <v>2</v>
      </c>
      <c r="AZ190" s="313">
        <v>28.103999999999999</v>
      </c>
      <c r="BA190" s="343"/>
    </row>
    <row r="191" spans="1:53" s="284" customFormat="1" ht="30" x14ac:dyDescent="0.2">
      <c r="A191" s="267">
        <v>2</v>
      </c>
      <c r="B191" s="312">
        <v>51000000098</v>
      </c>
      <c r="C191" s="338" t="s">
        <v>266</v>
      </c>
      <c r="D191" s="270" t="s">
        <v>28</v>
      </c>
      <c r="E191" s="267">
        <v>7</v>
      </c>
      <c r="F191" s="267">
        <v>84</v>
      </c>
      <c r="G191" s="267">
        <v>22</v>
      </c>
      <c r="H191" s="160"/>
      <c r="I191" s="160"/>
      <c r="J191" s="160"/>
      <c r="K191" s="160"/>
      <c r="L191" s="272"/>
      <c r="M191" s="272"/>
      <c r="N191" s="339">
        <v>6</v>
      </c>
      <c r="O191" s="339">
        <v>6</v>
      </c>
      <c r="P191" s="273"/>
      <c r="Q191" s="274"/>
      <c r="R191" s="150"/>
      <c r="S191" s="150"/>
      <c r="T191" s="108"/>
      <c r="U191" s="185"/>
      <c r="V191" s="121"/>
      <c r="W191" s="108"/>
      <c r="X191" s="275"/>
      <c r="Y191" s="276"/>
      <c r="Z191" s="277"/>
      <c r="AA191" s="277"/>
      <c r="AB191" s="277"/>
      <c r="AC191" s="277"/>
      <c r="AD191" s="277"/>
      <c r="AE191" s="277"/>
      <c r="AF191" s="277"/>
      <c r="AG191" s="277"/>
      <c r="AH191" s="277"/>
      <c r="AI191" s="277"/>
      <c r="AJ191" s="277"/>
      <c r="AK191" s="277"/>
      <c r="AL191" s="277"/>
      <c r="AM191" s="277"/>
      <c r="AN191" s="86">
        <f t="shared" si="26"/>
        <v>0</v>
      </c>
      <c r="AO191" s="86">
        <f t="shared" si="26"/>
        <v>0</v>
      </c>
      <c r="AP191" s="86">
        <f t="shared" si="26"/>
        <v>6</v>
      </c>
      <c r="AQ191" s="86">
        <f t="shared" si="25"/>
        <v>6</v>
      </c>
      <c r="AR191" s="278">
        <f>(AQ191*AZ191)/1000</f>
        <v>0.168624</v>
      </c>
      <c r="AS191" s="278">
        <f>(AQ191*AZ191)/1000</f>
        <v>0.168624</v>
      </c>
      <c r="AT191" s="267"/>
      <c r="AU191" s="344" t="s">
        <v>267</v>
      </c>
      <c r="AV191" s="341"/>
      <c r="AW191" s="342"/>
      <c r="AX191" s="312">
        <v>76</v>
      </c>
      <c r="AY191" s="297">
        <v>2</v>
      </c>
      <c r="AZ191" s="313">
        <v>28.103999999999999</v>
      </c>
      <c r="BA191" s="343"/>
    </row>
    <row r="192" spans="1:53" s="324" customFormat="1" ht="15" customHeight="1" x14ac:dyDescent="0.2">
      <c r="A192" s="279"/>
      <c r="B192" s="307"/>
      <c r="C192" s="286" t="s">
        <v>125</v>
      </c>
      <c r="D192" s="308" t="s">
        <v>28</v>
      </c>
      <c r="E192" s="292"/>
      <c r="F192" s="292"/>
      <c r="G192" s="292"/>
      <c r="H192" s="175"/>
      <c r="I192" s="175"/>
      <c r="J192" s="175"/>
      <c r="K192" s="175"/>
      <c r="L192" s="281"/>
      <c r="M192" s="281"/>
      <c r="N192" s="281">
        <f>SUM(N190:N191)</f>
        <v>12</v>
      </c>
      <c r="O192" s="281">
        <f>SUM(O190:O191)</f>
        <v>12</v>
      </c>
      <c r="P192" s="318"/>
      <c r="Q192" s="319"/>
      <c r="R192" s="192"/>
      <c r="S192" s="192"/>
      <c r="T192" s="180"/>
      <c r="U192" s="320"/>
      <c r="V192" s="179"/>
      <c r="W192" s="180"/>
      <c r="X192" s="321"/>
      <c r="Y192" s="322"/>
      <c r="Z192" s="323"/>
      <c r="AA192" s="323"/>
      <c r="AB192" s="323"/>
      <c r="AC192" s="323"/>
      <c r="AD192" s="323"/>
      <c r="AE192" s="323"/>
      <c r="AF192" s="323"/>
      <c r="AG192" s="323"/>
      <c r="AH192" s="323"/>
      <c r="AI192" s="323"/>
      <c r="AJ192" s="323"/>
      <c r="AK192" s="323"/>
      <c r="AL192" s="323"/>
      <c r="AM192" s="323"/>
      <c r="AN192" s="97">
        <f t="shared" si="26"/>
        <v>0</v>
      </c>
      <c r="AO192" s="97">
        <f t="shared" si="26"/>
        <v>0</v>
      </c>
      <c r="AP192" s="97">
        <f t="shared" si="26"/>
        <v>12</v>
      </c>
      <c r="AQ192" s="97">
        <f t="shared" si="25"/>
        <v>12</v>
      </c>
      <c r="AR192" s="289">
        <f>SUM(AR190:AR191)</f>
        <v>0.33724799999999999</v>
      </c>
      <c r="AS192" s="289">
        <f>SUM(AS190:AS191)</f>
        <v>0.33724799999999999</v>
      </c>
      <c r="AT192" s="323"/>
      <c r="AU192" s="323"/>
      <c r="AV192" s="323"/>
      <c r="AW192" s="323"/>
      <c r="AX192" s="323"/>
      <c r="AY192" s="323"/>
      <c r="AZ192" s="323"/>
      <c r="BA192" s="323"/>
    </row>
    <row r="193" spans="1:53" s="284" customFormat="1" ht="15" customHeight="1" x14ac:dyDescent="0.25">
      <c r="A193" s="299">
        <v>1</v>
      </c>
      <c r="B193" s="268" t="s">
        <v>268</v>
      </c>
      <c r="C193" s="269" t="s">
        <v>269</v>
      </c>
      <c r="D193" s="270" t="s">
        <v>28</v>
      </c>
      <c r="E193" s="346">
        <v>23</v>
      </c>
      <c r="F193" s="346">
        <v>52</v>
      </c>
      <c r="G193" s="299">
        <v>11</v>
      </c>
      <c r="H193" s="160"/>
      <c r="I193" s="160"/>
      <c r="J193" s="160"/>
      <c r="K193" s="160"/>
      <c r="L193" s="271"/>
      <c r="M193" s="271"/>
      <c r="N193" s="271">
        <v>53</v>
      </c>
      <c r="O193" s="272">
        <v>53</v>
      </c>
      <c r="P193" s="273"/>
      <c r="Q193" s="274"/>
      <c r="R193" s="150"/>
      <c r="S193" s="150"/>
      <c r="T193" s="108"/>
      <c r="U193" s="185"/>
      <c r="V193" s="121"/>
      <c r="W193" s="108"/>
      <c r="X193" s="275"/>
      <c r="Y193" s="276"/>
      <c r="Z193" s="277"/>
      <c r="AA193" s="277"/>
      <c r="AB193" s="277"/>
      <c r="AC193" s="277"/>
      <c r="AD193" s="277"/>
      <c r="AE193" s="277"/>
      <c r="AF193" s="277"/>
      <c r="AG193" s="277"/>
      <c r="AH193" s="277"/>
      <c r="AI193" s="277"/>
      <c r="AJ193" s="277"/>
      <c r="AK193" s="277"/>
      <c r="AL193" s="277"/>
      <c r="AM193" s="277"/>
      <c r="AN193" s="86">
        <f t="shared" si="26"/>
        <v>0</v>
      </c>
      <c r="AO193" s="86">
        <f t="shared" si="26"/>
        <v>0</v>
      </c>
      <c r="AP193" s="86">
        <f t="shared" si="26"/>
        <v>53</v>
      </c>
      <c r="AQ193" s="86">
        <f t="shared" si="25"/>
        <v>53</v>
      </c>
      <c r="AR193" s="278">
        <f t="shared" ref="AR193" si="41">(AQ193*AZ193)/1000</f>
        <v>0.22260000000000002</v>
      </c>
      <c r="AS193" s="278">
        <f t="shared" ref="AS193" si="42">(AQ193*AZ193)/1000</f>
        <v>0.22260000000000002</v>
      </c>
      <c r="AT193" s="345"/>
      <c r="AU193" s="345"/>
      <c r="AV193" s="341"/>
      <c r="AW193" s="342"/>
      <c r="AX193" s="282"/>
      <c r="AY193" s="297"/>
      <c r="AZ193" s="313">
        <v>4.2</v>
      </c>
      <c r="BA193" s="343"/>
    </row>
    <row r="194" spans="1:53" s="324" customFormat="1" ht="15" customHeight="1" x14ac:dyDescent="0.2">
      <c r="A194" s="279"/>
      <c r="B194" s="307"/>
      <c r="C194" s="286" t="s">
        <v>125</v>
      </c>
      <c r="D194" s="308" t="s">
        <v>28</v>
      </c>
      <c r="E194" s="308"/>
      <c r="F194" s="308"/>
      <c r="G194" s="308"/>
      <c r="H194" s="175"/>
      <c r="I194" s="175"/>
      <c r="J194" s="175"/>
      <c r="K194" s="175"/>
      <c r="L194" s="288"/>
      <c r="M194" s="288"/>
      <c r="N194" s="288">
        <f>SUM(N193:N193)</f>
        <v>53</v>
      </c>
      <c r="O194" s="288">
        <f>SUM(O193:O193)</f>
        <v>53</v>
      </c>
      <c r="P194" s="318"/>
      <c r="Q194" s="319"/>
      <c r="R194" s="192"/>
      <c r="S194" s="192"/>
      <c r="T194" s="180"/>
      <c r="U194" s="320"/>
      <c r="V194" s="179"/>
      <c r="W194" s="180"/>
      <c r="X194" s="321"/>
      <c r="Y194" s="322"/>
      <c r="Z194" s="323"/>
      <c r="AA194" s="323"/>
      <c r="AB194" s="323"/>
      <c r="AC194" s="323"/>
      <c r="AD194" s="323"/>
      <c r="AE194" s="323"/>
      <c r="AF194" s="323"/>
      <c r="AG194" s="323"/>
      <c r="AH194" s="323"/>
      <c r="AI194" s="323"/>
      <c r="AJ194" s="323"/>
      <c r="AK194" s="323"/>
      <c r="AL194" s="323"/>
      <c r="AM194" s="323"/>
      <c r="AN194" s="97">
        <f t="shared" si="26"/>
        <v>0</v>
      </c>
      <c r="AO194" s="97">
        <f t="shared" si="26"/>
        <v>0</v>
      </c>
      <c r="AP194" s="97">
        <f t="shared" si="26"/>
        <v>53</v>
      </c>
      <c r="AQ194" s="97">
        <f t="shared" si="25"/>
        <v>53</v>
      </c>
      <c r="AR194" s="289">
        <f>SUM(AR193)</f>
        <v>0.22260000000000002</v>
      </c>
      <c r="AS194" s="289">
        <f>SUM(AS193)</f>
        <v>0.22260000000000002</v>
      </c>
      <c r="AT194" s="345"/>
      <c r="AU194" s="345"/>
      <c r="AV194" s="341"/>
      <c r="AW194" s="342"/>
      <c r="AX194" s="307"/>
      <c r="AY194" s="309"/>
      <c r="AZ194" s="310"/>
      <c r="BA194" s="343"/>
    </row>
    <row r="195" spans="1:53" s="356" customFormat="1" ht="15" customHeight="1" x14ac:dyDescent="0.25">
      <c r="A195" s="347"/>
      <c r="B195" s="348"/>
      <c r="C195" s="349" t="s">
        <v>42</v>
      </c>
      <c r="D195" s="348"/>
      <c r="E195" s="348"/>
      <c r="F195" s="348"/>
      <c r="G195" s="348"/>
      <c r="H195" s="350"/>
      <c r="I195" s="350"/>
      <c r="J195" s="350"/>
      <c r="K195" s="350"/>
      <c r="L195" s="351"/>
      <c r="M195" s="351"/>
      <c r="N195" s="351"/>
      <c r="O195" s="351"/>
      <c r="P195" s="351"/>
      <c r="Q195" s="351"/>
      <c r="R195" s="351"/>
      <c r="S195" s="351"/>
      <c r="T195" s="351"/>
      <c r="U195" s="351"/>
      <c r="V195" s="351"/>
      <c r="W195" s="351"/>
      <c r="X195" s="351"/>
      <c r="Y195" s="351"/>
      <c r="Z195" s="351"/>
      <c r="AA195" s="351"/>
      <c r="AB195" s="351"/>
      <c r="AC195" s="351"/>
      <c r="AD195" s="351"/>
      <c r="AE195" s="351"/>
      <c r="AF195" s="351"/>
      <c r="AG195" s="351"/>
      <c r="AH195" s="351"/>
      <c r="AI195" s="351"/>
      <c r="AJ195" s="351"/>
      <c r="AK195" s="351"/>
      <c r="AL195" s="351"/>
      <c r="AM195" s="351"/>
      <c r="AN195" s="351"/>
      <c r="AO195" s="351"/>
      <c r="AP195" s="351"/>
      <c r="AQ195" s="351"/>
      <c r="AR195" s="352">
        <f>SUM(AR8:AR194)/2</f>
        <v>253.57366455202282</v>
      </c>
      <c r="AS195" s="352">
        <f>SUM(AS8:AS194)/2</f>
        <v>105.52176468000003</v>
      </c>
      <c r="AT195" s="353"/>
      <c r="AU195" s="354"/>
      <c r="AV195" s="355"/>
      <c r="AW195" s="355"/>
      <c r="AX195" s="348"/>
      <c r="AY195" s="348"/>
      <c r="AZ195" s="348"/>
      <c r="BA195" s="353"/>
    </row>
    <row r="198" spans="1:53" x14ac:dyDescent="0.25">
      <c r="AQ198" s="814"/>
      <c r="AR198" s="815"/>
      <c r="AS198" s="815"/>
    </row>
    <row r="199" spans="1:53" x14ac:dyDescent="0.25">
      <c r="AQ199" s="814"/>
      <c r="AR199" s="815"/>
      <c r="AS199" s="815"/>
    </row>
    <row r="200" spans="1:53" x14ac:dyDescent="0.25">
      <c r="AQ200" s="814"/>
      <c r="AR200" s="815"/>
      <c r="AS200" s="815"/>
    </row>
    <row r="201" spans="1:53" s="816" customFormat="1" x14ac:dyDescent="0.25">
      <c r="B201" s="817"/>
      <c r="AQ201" s="813"/>
      <c r="AR201" s="818"/>
      <c r="AS201" s="818"/>
    </row>
    <row r="202" spans="1:53" x14ac:dyDescent="0.25">
      <c r="AQ202" s="814"/>
      <c r="AR202" s="815"/>
      <c r="AS202" s="815"/>
    </row>
    <row r="203" spans="1:53" x14ac:dyDescent="0.25">
      <c r="AQ203" s="814"/>
      <c r="AR203" s="815"/>
      <c r="AS203" s="815"/>
    </row>
    <row r="204" spans="1:53" s="816" customFormat="1" x14ac:dyDescent="0.25">
      <c r="B204" s="817"/>
      <c r="AQ204" s="813"/>
      <c r="AR204" s="818"/>
      <c r="AS204" s="818"/>
    </row>
    <row r="205" spans="1:53" s="816" customFormat="1" x14ac:dyDescent="0.25">
      <c r="B205" s="817"/>
      <c r="AQ205" s="813"/>
      <c r="AR205" s="818"/>
      <c r="AS205" s="818"/>
    </row>
    <row r="206" spans="1:53" s="816" customFormat="1" x14ac:dyDescent="0.25">
      <c r="B206" s="817"/>
      <c r="AQ206" s="813"/>
      <c r="AR206" s="818"/>
      <c r="AS206" s="818"/>
    </row>
    <row r="207" spans="1:53" x14ac:dyDescent="0.25">
      <c r="AQ207" s="814"/>
      <c r="AR207" s="815"/>
      <c r="AS207" s="815"/>
    </row>
    <row r="208" spans="1:53" x14ac:dyDescent="0.25">
      <c r="AQ208" s="814"/>
      <c r="AR208" s="815"/>
      <c r="AS208" s="815"/>
    </row>
    <row r="209" spans="43:45" x14ac:dyDescent="0.25">
      <c r="AQ209" s="814"/>
      <c r="AR209" s="815"/>
      <c r="AS209" s="815"/>
    </row>
  </sheetData>
  <mergeCells count="34">
    <mergeCell ref="AT3:AT7"/>
    <mergeCell ref="AY6:AY7"/>
    <mergeCell ref="AB3:AE5"/>
    <mergeCell ref="A3:A7"/>
    <mergeCell ref="B3:B7"/>
    <mergeCell ref="D3:D7"/>
    <mergeCell ref="E3:E7"/>
    <mergeCell ref="F3:F7"/>
    <mergeCell ref="G3:G7"/>
    <mergeCell ref="H3:K5"/>
    <mergeCell ref="L3:O5"/>
    <mergeCell ref="P3:S5"/>
    <mergeCell ref="T3:W5"/>
    <mergeCell ref="X3:AA5"/>
    <mergeCell ref="AR6:AR7"/>
    <mergeCell ref="AS6:AS7"/>
    <mergeCell ref="AB6:AE6"/>
    <mergeCell ref="AF6:AI6"/>
    <mergeCell ref="AJ6:AM6"/>
    <mergeCell ref="AN6:AQ6"/>
    <mergeCell ref="AF3:AI5"/>
    <mergeCell ref="AJ3:AM5"/>
    <mergeCell ref="AN3:AS5"/>
    <mergeCell ref="H6:K6"/>
    <mergeCell ref="L6:O6"/>
    <mergeCell ref="P6:S6"/>
    <mergeCell ref="T6:W6"/>
    <mergeCell ref="X6:AA6"/>
    <mergeCell ref="AU3:AU7"/>
    <mergeCell ref="AZ3:AZ7"/>
    <mergeCell ref="AW6:AW7"/>
    <mergeCell ref="AX6:AX7"/>
    <mergeCell ref="BA3:BA7"/>
    <mergeCell ref="AV6:AV7"/>
  </mergeCells>
  <printOptions horizontalCentered="1"/>
  <pageMargins left="0.43307086614173229" right="0.43307086614173229" top="0.94488188976377963" bottom="0.62992125984251968" header="0.62992125984251968" footer="0.43307086614173229"/>
  <pageSetup paperSize="9" scale="50" firstPageNumber="5" pageOrder="overThenDown" orientation="landscape" useFirstPageNumber="1" r:id="rId1"/>
  <headerFooter>
    <oddFooter>&amp;L&amp;A&amp;CСписък излишни ОБВВПИ към 01.01.2022 г.&amp;R&amp;"Times New Roman,Regular"&amp;12&amp;P</oddFooter>
  </headerFooter>
  <colBreaks count="2" manualBreakCount="2">
    <brk id="23" max="271" man="1"/>
    <brk id="39" max="2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17"/>
  <sheetViews>
    <sheetView view="pageBreakPreview" zoomScale="90" zoomScaleNormal="100" zoomScaleSheetLayoutView="90" workbookViewId="0">
      <selection activeCell="AA17" sqref="AA17"/>
    </sheetView>
  </sheetViews>
  <sheetFormatPr defaultRowHeight="12.75" x14ac:dyDescent="0.2"/>
  <cols>
    <col min="1" max="1" width="4.140625" style="511" customWidth="1"/>
    <col min="2" max="2" width="8.42578125" style="511" customWidth="1"/>
    <col min="3" max="3" width="22.28515625" style="509" customWidth="1"/>
    <col min="4" max="4" width="4" style="510" customWidth="1"/>
    <col min="5" max="6" width="4" style="511" customWidth="1"/>
    <col min="7" max="7" width="4.42578125" style="510" customWidth="1"/>
    <col min="8" max="8" width="2.5703125" style="510" customWidth="1"/>
    <col min="9" max="9" width="2.7109375" style="510" customWidth="1"/>
    <col min="10" max="10" width="3.28515625" style="510" customWidth="1"/>
    <col min="11" max="11" width="3.7109375" style="510" customWidth="1"/>
    <col min="12" max="12" width="3.5703125" style="510" customWidth="1"/>
    <col min="13" max="13" width="4.28515625" style="510" customWidth="1"/>
    <col min="14" max="14" width="3.5703125" style="510" customWidth="1"/>
    <col min="15" max="15" width="3.140625" style="510" customWidth="1"/>
    <col min="16" max="16" width="4.5703125" style="510" customWidth="1"/>
    <col min="17" max="17" width="4.140625" style="510" customWidth="1"/>
    <col min="18" max="18" width="3.7109375" style="510" customWidth="1"/>
    <col min="19" max="19" width="3.28515625" style="510" customWidth="1"/>
    <col min="20" max="20" width="3.42578125" style="510" customWidth="1"/>
    <col min="21" max="21" width="5" style="510" customWidth="1"/>
    <col min="22" max="22" width="3.42578125" style="510" customWidth="1"/>
    <col min="23" max="23" width="5.42578125" style="510" customWidth="1"/>
    <col min="24" max="24" width="3.7109375" style="508" customWidth="1"/>
    <col min="25" max="25" width="5.28515625" style="508" customWidth="1"/>
    <col min="26" max="26" width="3.5703125" style="508" customWidth="1"/>
    <col min="27" max="27" width="5" style="508" customWidth="1"/>
    <col min="28" max="28" width="7" style="508" customWidth="1"/>
    <col min="29" max="29" width="6.7109375" style="508" customWidth="1"/>
    <col min="30" max="31" width="3.28515625" style="508" customWidth="1"/>
    <col min="32" max="32" width="3.42578125" style="508" customWidth="1"/>
    <col min="33" max="33" width="5.5703125" style="508" customWidth="1"/>
    <col min="34" max="34" width="6" style="508" customWidth="1"/>
    <col min="35" max="35" width="5" style="508" customWidth="1"/>
    <col min="36" max="36" width="6.5703125" style="508" customWidth="1"/>
    <col min="37" max="37" width="11.28515625" style="508" customWidth="1"/>
    <col min="38" max="131" width="8.85546875" style="508"/>
    <col min="132" max="132" width="4.140625" style="508" customWidth="1"/>
    <col min="133" max="133" width="8.42578125" style="508" customWidth="1"/>
    <col min="134" max="134" width="22.28515625" style="508" customWidth="1"/>
    <col min="135" max="137" width="4" style="508" customWidth="1"/>
    <col min="138" max="138" width="4.42578125" style="508" customWidth="1"/>
    <col min="139" max="139" width="2.5703125" style="508" customWidth="1"/>
    <col min="140" max="140" width="2.7109375" style="508" customWidth="1"/>
    <col min="141" max="141" width="3.28515625" style="508" customWidth="1"/>
    <col min="142" max="142" width="3.7109375" style="508" customWidth="1"/>
    <col min="143" max="144" width="2.42578125" style="508" customWidth="1"/>
    <col min="145" max="145" width="3.5703125" style="508" customWidth="1"/>
    <col min="146" max="146" width="3.140625" style="508" customWidth="1"/>
    <col min="147" max="147" width="2.42578125" style="508" customWidth="1"/>
    <col min="148" max="149" width="2.85546875" style="508" customWidth="1"/>
    <col min="150" max="150" width="3.28515625" style="508" customWidth="1"/>
    <col min="151" max="151" width="2.5703125" style="508" customWidth="1"/>
    <col min="152" max="152" width="5" style="508" customWidth="1"/>
    <col min="153" max="153" width="3.42578125" style="508" customWidth="1"/>
    <col min="154" max="154" width="4.7109375" style="508" customWidth="1"/>
    <col min="155" max="155" width="2.5703125" style="508" customWidth="1"/>
    <col min="156" max="156" width="5.28515625" style="508" customWidth="1"/>
    <col min="157" max="157" width="3.5703125" style="508" customWidth="1"/>
    <col min="158" max="158" width="5" style="508" customWidth="1"/>
    <col min="159" max="159" width="7" style="508" customWidth="1"/>
    <col min="160" max="160" width="6.7109375" style="508" customWidth="1"/>
    <col min="161" max="162" width="3.28515625" style="508" customWidth="1"/>
    <col min="163" max="163" width="3.42578125" style="508" customWidth="1"/>
    <col min="164" max="164" width="5.5703125" style="508" customWidth="1"/>
    <col min="165" max="165" width="6" style="508" customWidth="1"/>
    <col min="166" max="166" width="5" style="508" customWidth="1"/>
    <col min="167" max="167" width="6.5703125" style="508" customWidth="1"/>
    <col min="168" max="168" width="3.7109375" style="508" customWidth="1"/>
    <col min="169" max="387" width="8.85546875" style="508"/>
    <col min="388" max="388" width="4.140625" style="508" customWidth="1"/>
    <col min="389" max="389" width="8.42578125" style="508" customWidth="1"/>
    <col min="390" max="390" width="22.28515625" style="508" customWidth="1"/>
    <col min="391" max="393" width="4" style="508" customWidth="1"/>
    <col min="394" max="394" width="4.42578125" style="508" customWidth="1"/>
    <col min="395" max="395" width="2.5703125" style="508" customWidth="1"/>
    <col min="396" max="396" width="2.7109375" style="508" customWidth="1"/>
    <col min="397" max="397" width="3.28515625" style="508" customWidth="1"/>
    <col min="398" max="398" width="3.7109375" style="508" customWidth="1"/>
    <col min="399" max="400" width="2.42578125" style="508" customWidth="1"/>
    <col min="401" max="401" width="3.5703125" style="508" customWidth="1"/>
    <col min="402" max="402" width="3.140625" style="508" customWidth="1"/>
    <col min="403" max="403" width="2.42578125" style="508" customWidth="1"/>
    <col min="404" max="405" width="2.85546875" style="508" customWidth="1"/>
    <col min="406" max="406" width="3.28515625" style="508" customWidth="1"/>
    <col min="407" max="407" width="2.5703125" style="508" customWidth="1"/>
    <col min="408" max="408" width="5" style="508" customWidth="1"/>
    <col min="409" max="409" width="3.42578125" style="508" customWidth="1"/>
    <col min="410" max="410" width="4.7109375" style="508" customWidth="1"/>
    <col min="411" max="411" width="2.5703125" style="508" customWidth="1"/>
    <col min="412" max="412" width="5.28515625" style="508" customWidth="1"/>
    <col min="413" max="413" width="3.5703125" style="508" customWidth="1"/>
    <col min="414" max="414" width="5" style="508" customWidth="1"/>
    <col min="415" max="415" width="7" style="508" customWidth="1"/>
    <col min="416" max="416" width="6.7109375" style="508" customWidth="1"/>
    <col min="417" max="418" width="3.28515625" style="508" customWidth="1"/>
    <col min="419" max="419" width="3.42578125" style="508" customWidth="1"/>
    <col min="420" max="420" width="5.5703125" style="508" customWidth="1"/>
    <col min="421" max="421" width="6" style="508" customWidth="1"/>
    <col min="422" max="422" width="5" style="508" customWidth="1"/>
    <col min="423" max="423" width="6.5703125" style="508" customWidth="1"/>
    <col min="424" max="424" width="3.7109375" style="508" customWidth="1"/>
    <col min="425" max="643" width="8.85546875" style="508"/>
    <col min="644" max="644" width="4.140625" style="508" customWidth="1"/>
    <col min="645" max="645" width="8.42578125" style="508" customWidth="1"/>
    <col min="646" max="646" width="22.28515625" style="508" customWidth="1"/>
    <col min="647" max="649" width="4" style="508" customWidth="1"/>
    <col min="650" max="650" width="4.42578125" style="508" customWidth="1"/>
    <col min="651" max="651" width="2.5703125" style="508" customWidth="1"/>
    <col min="652" max="652" width="2.7109375" style="508" customWidth="1"/>
    <col min="653" max="653" width="3.28515625" style="508" customWidth="1"/>
    <col min="654" max="654" width="3.7109375" style="508" customWidth="1"/>
    <col min="655" max="656" width="2.42578125" style="508" customWidth="1"/>
    <col min="657" max="657" width="3.5703125" style="508" customWidth="1"/>
    <col min="658" max="658" width="3.140625" style="508" customWidth="1"/>
    <col min="659" max="659" width="2.42578125" style="508" customWidth="1"/>
    <col min="660" max="661" width="2.85546875" style="508" customWidth="1"/>
    <col min="662" max="662" width="3.28515625" style="508" customWidth="1"/>
    <col min="663" max="663" width="2.5703125" style="508" customWidth="1"/>
    <col min="664" max="664" width="5" style="508" customWidth="1"/>
    <col min="665" max="665" width="3.42578125" style="508" customWidth="1"/>
    <col min="666" max="666" width="4.7109375" style="508" customWidth="1"/>
    <col min="667" max="667" width="2.5703125" style="508" customWidth="1"/>
    <col min="668" max="668" width="5.28515625" style="508" customWidth="1"/>
    <col min="669" max="669" width="3.5703125" style="508" customWidth="1"/>
    <col min="670" max="670" width="5" style="508" customWidth="1"/>
    <col min="671" max="671" width="7" style="508" customWidth="1"/>
    <col min="672" max="672" width="6.7109375" style="508" customWidth="1"/>
    <col min="673" max="674" width="3.28515625" style="508" customWidth="1"/>
    <col min="675" max="675" width="3.42578125" style="508" customWidth="1"/>
    <col min="676" max="676" width="5.5703125" style="508" customWidth="1"/>
    <col min="677" max="677" width="6" style="508" customWidth="1"/>
    <col min="678" max="678" width="5" style="508" customWidth="1"/>
    <col min="679" max="679" width="6.5703125" style="508" customWidth="1"/>
    <col min="680" max="680" width="3.7109375" style="508" customWidth="1"/>
    <col min="681" max="899" width="8.85546875" style="508"/>
    <col min="900" max="900" width="4.140625" style="508" customWidth="1"/>
    <col min="901" max="901" width="8.42578125" style="508" customWidth="1"/>
    <col min="902" max="902" width="22.28515625" style="508" customWidth="1"/>
    <col min="903" max="905" width="4" style="508" customWidth="1"/>
    <col min="906" max="906" width="4.42578125" style="508" customWidth="1"/>
    <col min="907" max="907" width="2.5703125" style="508" customWidth="1"/>
    <col min="908" max="908" width="2.7109375" style="508" customWidth="1"/>
    <col min="909" max="909" width="3.28515625" style="508" customWidth="1"/>
    <col min="910" max="910" width="3.7109375" style="508" customWidth="1"/>
    <col min="911" max="912" width="2.42578125" style="508" customWidth="1"/>
    <col min="913" max="913" width="3.5703125" style="508" customWidth="1"/>
    <col min="914" max="914" width="3.140625" style="508" customWidth="1"/>
    <col min="915" max="915" width="2.42578125" style="508" customWidth="1"/>
    <col min="916" max="917" width="2.85546875" style="508" customWidth="1"/>
    <col min="918" max="918" width="3.28515625" style="508" customWidth="1"/>
    <col min="919" max="919" width="2.5703125" style="508" customWidth="1"/>
    <col min="920" max="920" width="5" style="508" customWidth="1"/>
    <col min="921" max="921" width="3.42578125" style="508" customWidth="1"/>
    <col min="922" max="922" width="4.7109375" style="508" customWidth="1"/>
    <col min="923" max="923" width="2.5703125" style="508" customWidth="1"/>
    <col min="924" max="924" width="5.28515625" style="508" customWidth="1"/>
    <col min="925" max="925" width="3.5703125" style="508" customWidth="1"/>
    <col min="926" max="926" width="5" style="508" customWidth="1"/>
    <col min="927" max="927" width="7" style="508" customWidth="1"/>
    <col min="928" max="928" width="6.7109375" style="508" customWidth="1"/>
    <col min="929" max="930" width="3.28515625" style="508" customWidth="1"/>
    <col min="931" max="931" width="3.42578125" style="508" customWidth="1"/>
    <col min="932" max="932" width="5.5703125" style="508" customWidth="1"/>
    <col min="933" max="933" width="6" style="508" customWidth="1"/>
    <col min="934" max="934" width="5" style="508" customWidth="1"/>
    <col min="935" max="935" width="6.5703125" style="508" customWidth="1"/>
    <col min="936" max="936" width="3.7109375" style="508" customWidth="1"/>
    <col min="937" max="1155" width="8.85546875" style="508"/>
    <col min="1156" max="1156" width="4.140625" style="508" customWidth="1"/>
    <col min="1157" max="1157" width="8.42578125" style="508" customWidth="1"/>
    <col min="1158" max="1158" width="22.28515625" style="508" customWidth="1"/>
    <col min="1159" max="1161" width="4" style="508" customWidth="1"/>
    <col min="1162" max="1162" width="4.42578125" style="508" customWidth="1"/>
    <col min="1163" max="1163" width="2.5703125" style="508" customWidth="1"/>
    <col min="1164" max="1164" width="2.7109375" style="508" customWidth="1"/>
    <col min="1165" max="1165" width="3.28515625" style="508" customWidth="1"/>
    <col min="1166" max="1166" width="3.7109375" style="508" customWidth="1"/>
    <col min="1167" max="1168" width="2.42578125" style="508" customWidth="1"/>
    <col min="1169" max="1169" width="3.5703125" style="508" customWidth="1"/>
    <col min="1170" max="1170" width="3.140625" style="508" customWidth="1"/>
    <col min="1171" max="1171" width="2.42578125" style="508" customWidth="1"/>
    <col min="1172" max="1173" width="2.85546875" style="508" customWidth="1"/>
    <col min="1174" max="1174" width="3.28515625" style="508" customWidth="1"/>
    <col min="1175" max="1175" width="2.5703125" style="508" customWidth="1"/>
    <col min="1176" max="1176" width="5" style="508" customWidth="1"/>
    <col min="1177" max="1177" width="3.42578125" style="508" customWidth="1"/>
    <col min="1178" max="1178" width="4.7109375" style="508" customWidth="1"/>
    <col min="1179" max="1179" width="2.5703125" style="508" customWidth="1"/>
    <col min="1180" max="1180" width="5.28515625" style="508" customWidth="1"/>
    <col min="1181" max="1181" width="3.5703125" style="508" customWidth="1"/>
    <col min="1182" max="1182" width="5" style="508" customWidth="1"/>
    <col min="1183" max="1183" width="7" style="508" customWidth="1"/>
    <col min="1184" max="1184" width="6.7109375" style="508" customWidth="1"/>
    <col min="1185" max="1186" width="3.28515625" style="508" customWidth="1"/>
    <col min="1187" max="1187" width="3.42578125" style="508" customWidth="1"/>
    <col min="1188" max="1188" width="5.5703125" style="508" customWidth="1"/>
    <col min="1189" max="1189" width="6" style="508" customWidth="1"/>
    <col min="1190" max="1190" width="5" style="508" customWidth="1"/>
    <col min="1191" max="1191" width="6.5703125" style="508" customWidth="1"/>
    <col min="1192" max="1192" width="3.7109375" style="508" customWidth="1"/>
    <col min="1193" max="1411" width="8.85546875" style="508"/>
    <col min="1412" max="1412" width="4.140625" style="508" customWidth="1"/>
    <col min="1413" max="1413" width="8.42578125" style="508" customWidth="1"/>
    <col min="1414" max="1414" width="22.28515625" style="508" customWidth="1"/>
    <col min="1415" max="1417" width="4" style="508" customWidth="1"/>
    <col min="1418" max="1418" width="4.42578125" style="508" customWidth="1"/>
    <col min="1419" max="1419" width="2.5703125" style="508" customWidth="1"/>
    <col min="1420" max="1420" width="2.7109375" style="508" customWidth="1"/>
    <col min="1421" max="1421" width="3.28515625" style="508" customWidth="1"/>
    <col min="1422" max="1422" width="3.7109375" style="508" customWidth="1"/>
    <col min="1423" max="1424" width="2.42578125" style="508" customWidth="1"/>
    <col min="1425" max="1425" width="3.5703125" style="508" customWidth="1"/>
    <col min="1426" max="1426" width="3.140625" style="508" customWidth="1"/>
    <col min="1427" max="1427" width="2.42578125" style="508" customWidth="1"/>
    <col min="1428" max="1429" width="2.85546875" style="508" customWidth="1"/>
    <col min="1430" max="1430" width="3.28515625" style="508" customWidth="1"/>
    <col min="1431" max="1431" width="2.5703125" style="508" customWidth="1"/>
    <col min="1432" max="1432" width="5" style="508" customWidth="1"/>
    <col min="1433" max="1433" width="3.42578125" style="508" customWidth="1"/>
    <col min="1434" max="1434" width="4.7109375" style="508" customWidth="1"/>
    <col min="1435" max="1435" width="2.5703125" style="508" customWidth="1"/>
    <col min="1436" max="1436" width="5.28515625" style="508" customWidth="1"/>
    <col min="1437" max="1437" width="3.5703125" style="508" customWidth="1"/>
    <col min="1438" max="1438" width="5" style="508" customWidth="1"/>
    <col min="1439" max="1439" width="7" style="508" customWidth="1"/>
    <col min="1440" max="1440" width="6.7109375" style="508" customWidth="1"/>
    <col min="1441" max="1442" width="3.28515625" style="508" customWidth="1"/>
    <col min="1443" max="1443" width="3.42578125" style="508" customWidth="1"/>
    <col min="1444" max="1444" width="5.5703125" style="508" customWidth="1"/>
    <col min="1445" max="1445" width="6" style="508" customWidth="1"/>
    <col min="1446" max="1446" width="5" style="508" customWidth="1"/>
    <col min="1447" max="1447" width="6.5703125" style="508" customWidth="1"/>
    <col min="1448" max="1448" width="3.7109375" style="508" customWidth="1"/>
    <col min="1449" max="1667" width="8.85546875" style="508"/>
    <col min="1668" max="1668" width="4.140625" style="508" customWidth="1"/>
    <col min="1669" max="1669" width="8.42578125" style="508" customWidth="1"/>
    <col min="1670" max="1670" width="22.28515625" style="508" customWidth="1"/>
    <col min="1671" max="1673" width="4" style="508" customWidth="1"/>
    <col min="1674" max="1674" width="4.42578125" style="508" customWidth="1"/>
    <col min="1675" max="1675" width="2.5703125" style="508" customWidth="1"/>
    <col min="1676" max="1676" width="2.7109375" style="508" customWidth="1"/>
    <col min="1677" max="1677" width="3.28515625" style="508" customWidth="1"/>
    <col min="1678" max="1678" width="3.7109375" style="508" customWidth="1"/>
    <col min="1679" max="1680" width="2.42578125" style="508" customWidth="1"/>
    <col min="1681" max="1681" width="3.5703125" style="508" customWidth="1"/>
    <col min="1682" max="1682" width="3.140625" style="508" customWidth="1"/>
    <col min="1683" max="1683" width="2.42578125" style="508" customWidth="1"/>
    <col min="1684" max="1685" width="2.85546875" style="508" customWidth="1"/>
    <col min="1686" max="1686" width="3.28515625" style="508" customWidth="1"/>
    <col min="1687" max="1687" width="2.5703125" style="508" customWidth="1"/>
    <col min="1688" max="1688" width="5" style="508" customWidth="1"/>
    <col min="1689" max="1689" width="3.42578125" style="508" customWidth="1"/>
    <col min="1690" max="1690" width="4.7109375" style="508" customWidth="1"/>
    <col min="1691" max="1691" width="2.5703125" style="508" customWidth="1"/>
    <col min="1692" max="1692" width="5.28515625" style="508" customWidth="1"/>
    <col min="1693" max="1693" width="3.5703125" style="508" customWidth="1"/>
    <col min="1694" max="1694" width="5" style="508" customWidth="1"/>
    <col min="1695" max="1695" width="7" style="508" customWidth="1"/>
    <col min="1696" max="1696" width="6.7109375" style="508" customWidth="1"/>
    <col min="1697" max="1698" width="3.28515625" style="508" customWidth="1"/>
    <col min="1699" max="1699" width="3.42578125" style="508" customWidth="1"/>
    <col min="1700" max="1700" width="5.5703125" style="508" customWidth="1"/>
    <col min="1701" max="1701" width="6" style="508" customWidth="1"/>
    <col min="1702" max="1702" width="5" style="508" customWidth="1"/>
    <col min="1703" max="1703" width="6.5703125" style="508" customWidth="1"/>
    <col min="1704" max="1704" width="3.7109375" style="508" customWidth="1"/>
    <col min="1705" max="1923" width="8.85546875" style="508"/>
    <col min="1924" max="1924" width="4.140625" style="508" customWidth="1"/>
    <col min="1925" max="1925" width="8.42578125" style="508" customWidth="1"/>
    <col min="1926" max="1926" width="22.28515625" style="508" customWidth="1"/>
    <col min="1927" max="1929" width="4" style="508" customWidth="1"/>
    <col min="1930" max="1930" width="4.42578125" style="508" customWidth="1"/>
    <col min="1931" max="1931" width="2.5703125" style="508" customWidth="1"/>
    <col min="1932" max="1932" width="2.7109375" style="508" customWidth="1"/>
    <col min="1933" max="1933" width="3.28515625" style="508" customWidth="1"/>
    <col min="1934" max="1934" width="3.7109375" style="508" customWidth="1"/>
    <col min="1935" max="1936" width="2.42578125" style="508" customWidth="1"/>
    <col min="1937" max="1937" width="3.5703125" style="508" customWidth="1"/>
    <col min="1938" max="1938" width="3.140625" style="508" customWidth="1"/>
    <col min="1939" max="1939" width="2.42578125" style="508" customWidth="1"/>
    <col min="1940" max="1941" width="2.85546875" style="508" customWidth="1"/>
    <col min="1942" max="1942" width="3.28515625" style="508" customWidth="1"/>
    <col min="1943" max="1943" width="2.5703125" style="508" customWidth="1"/>
    <col min="1944" max="1944" width="5" style="508" customWidth="1"/>
    <col min="1945" max="1945" width="3.42578125" style="508" customWidth="1"/>
    <col min="1946" max="1946" width="4.7109375" style="508" customWidth="1"/>
    <col min="1947" max="1947" width="2.5703125" style="508" customWidth="1"/>
    <col min="1948" max="1948" width="5.28515625" style="508" customWidth="1"/>
    <col min="1949" max="1949" width="3.5703125" style="508" customWidth="1"/>
    <col min="1950" max="1950" width="5" style="508" customWidth="1"/>
    <col min="1951" max="1951" width="7" style="508" customWidth="1"/>
    <col min="1952" max="1952" width="6.7109375" style="508" customWidth="1"/>
    <col min="1953" max="1954" width="3.28515625" style="508" customWidth="1"/>
    <col min="1955" max="1955" width="3.42578125" style="508" customWidth="1"/>
    <col min="1956" max="1956" width="5.5703125" style="508" customWidth="1"/>
    <col min="1957" max="1957" width="6" style="508" customWidth="1"/>
    <col min="1958" max="1958" width="5" style="508" customWidth="1"/>
    <col min="1959" max="1959" width="6.5703125" style="508" customWidth="1"/>
    <col min="1960" max="1960" width="3.7109375" style="508" customWidth="1"/>
    <col min="1961" max="2179" width="8.85546875" style="508"/>
    <col min="2180" max="2180" width="4.140625" style="508" customWidth="1"/>
    <col min="2181" max="2181" width="8.42578125" style="508" customWidth="1"/>
    <col min="2182" max="2182" width="22.28515625" style="508" customWidth="1"/>
    <col min="2183" max="2185" width="4" style="508" customWidth="1"/>
    <col min="2186" max="2186" width="4.42578125" style="508" customWidth="1"/>
    <col min="2187" max="2187" width="2.5703125" style="508" customWidth="1"/>
    <col min="2188" max="2188" width="2.7109375" style="508" customWidth="1"/>
    <col min="2189" max="2189" width="3.28515625" style="508" customWidth="1"/>
    <col min="2190" max="2190" width="3.7109375" style="508" customWidth="1"/>
    <col min="2191" max="2192" width="2.42578125" style="508" customWidth="1"/>
    <col min="2193" max="2193" width="3.5703125" style="508" customWidth="1"/>
    <col min="2194" max="2194" width="3.140625" style="508" customWidth="1"/>
    <col min="2195" max="2195" width="2.42578125" style="508" customWidth="1"/>
    <col min="2196" max="2197" width="2.85546875" style="508" customWidth="1"/>
    <col min="2198" max="2198" width="3.28515625" style="508" customWidth="1"/>
    <col min="2199" max="2199" width="2.5703125" style="508" customWidth="1"/>
    <col min="2200" max="2200" width="5" style="508" customWidth="1"/>
    <col min="2201" max="2201" width="3.42578125" style="508" customWidth="1"/>
    <col min="2202" max="2202" width="4.7109375" style="508" customWidth="1"/>
    <col min="2203" max="2203" width="2.5703125" style="508" customWidth="1"/>
    <col min="2204" max="2204" width="5.28515625" style="508" customWidth="1"/>
    <col min="2205" max="2205" width="3.5703125" style="508" customWidth="1"/>
    <col min="2206" max="2206" width="5" style="508" customWidth="1"/>
    <col min="2207" max="2207" width="7" style="508" customWidth="1"/>
    <col min="2208" max="2208" width="6.7109375" style="508" customWidth="1"/>
    <col min="2209" max="2210" width="3.28515625" style="508" customWidth="1"/>
    <col min="2211" max="2211" width="3.42578125" style="508" customWidth="1"/>
    <col min="2212" max="2212" width="5.5703125" style="508" customWidth="1"/>
    <col min="2213" max="2213" width="6" style="508" customWidth="1"/>
    <col min="2214" max="2214" width="5" style="508" customWidth="1"/>
    <col min="2215" max="2215" width="6.5703125" style="508" customWidth="1"/>
    <col min="2216" max="2216" width="3.7109375" style="508" customWidth="1"/>
    <col min="2217" max="2435" width="8.85546875" style="508"/>
    <col min="2436" max="2436" width="4.140625" style="508" customWidth="1"/>
    <col min="2437" max="2437" width="8.42578125" style="508" customWidth="1"/>
    <col min="2438" max="2438" width="22.28515625" style="508" customWidth="1"/>
    <col min="2439" max="2441" width="4" style="508" customWidth="1"/>
    <col min="2442" max="2442" width="4.42578125" style="508" customWidth="1"/>
    <col min="2443" max="2443" width="2.5703125" style="508" customWidth="1"/>
    <col min="2444" max="2444" width="2.7109375" style="508" customWidth="1"/>
    <col min="2445" max="2445" width="3.28515625" style="508" customWidth="1"/>
    <col min="2446" max="2446" width="3.7109375" style="508" customWidth="1"/>
    <col min="2447" max="2448" width="2.42578125" style="508" customWidth="1"/>
    <col min="2449" max="2449" width="3.5703125" style="508" customWidth="1"/>
    <col min="2450" max="2450" width="3.140625" style="508" customWidth="1"/>
    <col min="2451" max="2451" width="2.42578125" style="508" customWidth="1"/>
    <col min="2452" max="2453" width="2.85546875" style="508" customWidth="1"/>
    <col min="2454" max="2454" width="3.28515625" style="508" customWidth="1"/>
    <col min="2455" max="2455" width="2.5703125" style="508" customWidth="1"/>
    <col min="2456" max="2456" width="5" style="508" customWidth="1"/>
    <col min="2457" max="2457" width="3.42578125" style="508" customWidth="1"/>
    <col min="2458" max="2458" width="4.7109375" style="508" customWidth="1"/>
    <col min="2459" max="2459" width="2.5703125" style="508" customWidth="1"/>
    <col min="2460" max="2460" width="5.28515625" style="508" customWidth="1"/>
    <col min="2461" max="2461" width="3.5703125" style="508" customWidth="1"/>
    <col min="2462" max="2462" width="5" style="508" customWidth="1"/>
    <col min="2463" max="2463" width="7" style="508" customWidth="1"/>
    <col min="2464" max="2464" width="6.7109375" style="508" customWidth="1"/>
    <col min="2465" max="2466" width="3.28515625" style="508" customWidth="1"/>
    <col min="2467" max="2467" width="3.42578125" style="508" customWidth="1"/>
    <col min="2468" max="2468" width="5.5703125" style="508" customWidth="1"/>
    <col min="2469" max="2469" width="6" style="508" customWidth="1"/>
    <col min="2470" max="2470" width="5" style="508" customWidth="1"/>
    <col min="2471" max="2471" width="6.5703125" style="508" customWidth="1"/>
    <col min="2472" max="2472" width="3.7109375" style="508" customWidth="1"/>
    <col min="2473" max="2691" width="8.85546875" style="508"/>
    <col min="2692" max="2692" width="4.140625" style="508" customWidth="1"/>
    <col min="2693" max="2693" width="8.42578125" style="508" customWidth="1"/>
    <col min="2694" max="2694" width="22.28515625" style="508" customWidth="1"/>
    <col min="2695" max="2697" width="4" style="508" customWidth="1"/>
    <col min="2698" max="2698" width="4.42578125" style="508" customWidth="1"/>
    <col min="2699" max="2699" width="2.5703125" style="508" customWidth="1"/>
    <col min="2700" max="2700" width="2.7109375" style="508" customWidth="1"/>
    <col min="2701" max="2701" width="3.28515625" style="508" customWidth="1"/>
    <col min="2702" max="2702" width="3.7109375" style="508" customWidth="1"/>
    <col min="2703" max="2704" width="2.42578125" style="508" customWidth="1"/>
    <col min="2705" max="2705" width="3.5703125" style="508" customWidth="1"/>
    <col min="2706" max="2706" width="3.140625" style="508" customWidth="1"/>
    <col min="2707" max="2707" width="2.42578125" style="508" customWidth="1"/>
    <col min="2708" max="2709" width="2.85546875" style="508" customWidth="1"/>
    <col min="2710" max="2710" width="3.28515625" style="508" customWidth="1"/>
    <col min="2711" max="2711" width="2.5703125" style="508" customWidth="1"/>
    <col min="2712" max="2712" width="5" style="508" customWidth="1"/>
    <col min="2713" max="2713" width="3.42578125" style="508" customWidth="1"/>
    <col min="2714" max="2714" width="4.7109375" style="508" customWidth="1"/>
    <col min="2715" max="2715" width="2.5703125" style="508" customWidth="1"/>
    <col min="2716" max="2716" width="5.28515625" style="508" customWidth="1"/>
    <col min="2717" max="2717" width="3.5703125" style="508" customWidth="1"/>
    <col min="2718" max="2718" width="5" style="508" customWidth="1"/>
    <col min="2719" max="2719" width="7" style="508" customWidth="1"/>
    <col min="2720" max="2720" width="6.7109375" style="508" customWidth="1"/>
    <col min="2721" max="2722" width="3.28515625" style="508" customWidth="1"/>
    <col min="2723" max="2723" width="3.42578125" style="508" customWidth="1"/>
    <col min="2724" max="2724" width="5.5703125" style="508" customWidth="1"/>
    <col min="2725" max="2725" width="6" style="508" customWidth="1"/>
    <col min="2726" max="2726" width="5" style="508" customWidth="1"/>
    <col min="2727" max="2727" width="6.5703125" style="508" customWidth="1"/>
    <col min="2728" max="2728" width="3.7109375" style="508" customWidth="1"/>
    <col min="2729" max="2947" width="8.85546875" style="508"/>
    <col min="2948" max="2948" width="4.140625" style="508" customWidth="1"/>
    <col min="2949" max="2949" width="8.42578125" style="508" customWidth="1"/>
    <col min="2950" max="2950" width="22.28515625" style="508" customWidth="1"/>
    <col min="2951" max="2953" width="4" style="508" customWidth="1"/>
    <col min="2954" max="2954" width="4.42578125" style="508" customWidth="1"/>
    <col min="2955" max="2955" width="2.5703125" style="508" customWidth="1"/>
    <col min="2956" max="2956" width="2.7109375" style="508" customWidth="1"/>
    <col min="2957" max="2957" width="3.28515625" style="508" customWidth="1"/>
    <col min="2958" max="2958" width="3.7109375" style="508" customWidth="1"/>
    <col min="2959" max="2960" width="2.42578125" style="508" customWidth="1"/>
    <col min="2961" max="2961" width="3.5703125" style="508" customWidth="1"/>
    <col min="2962" max="2962" width="3.140625" style="508" customWidth="1"/>
    <col min="2963" max="2963" width="2.42578125" style="508" customWidth="1"/>
    <col min="2964" max="2965" width="2.85546875" style="508" customWidth="1"/>
    <col min="2966" max="2966" width="3.28515625" style="508" customWidth="1"/>
    <col min="2967" max="2967" width="2.5703125" style="508" customWidth="1"/>
    <col min="2968" max="2968" width="5" style="508" customWidth="1"/>
    <col min="2969" max="2969" width="3.42578125" style="508" customWidth="1"/>
    <col min="2970" max="2970" width="4.7109375" style="508" customWidth="1"/>
    <col min="2971" max="2971" width="2.5703125" style="508" customWidth="1"/>
    <col min="2972" max="2972" width="5.28515625" style="508" customWidth="1"/>
    <col min="2973" max="2973" width="3.5703125" style="508" customWidth="1"/>
    <col min="2974" max="2974" width="5" style="508" customWidth="1"/>
    <col min="2975" max="2975" width="7" style="508" customWidth="1"/>
    <col min="2976" max="2976" width="6.7109375" style="508" customWidth="1"/>
    <col min="2977" max="2978" width="3.28515625" style="508" customWidth="1"/>
    <col min="2979" max="2979" width="3.42578125" style="508" customWidth="1"/>
    <col min="2980" max="2980" width="5.5703125" style="508" customWidth="1"/>
    <col min="2981" max="2981" width="6" style="508" customWidth="1"/>
    <col min="2982" max="2982" width="5" style="508" customWidth="1"/>
    <col min="2983" max="2983" width="6.5703125" style="508" customWidth="1"/>
    <col min="2984" max="2984" width="3.7109375" style="508" customWidth="1"/>
    <col min="2985" max="3203" width="8.85546875" style="508"/>
    <col min="3204" max="3204" width="4.140625" style="508" customWidth="1"/>
    <col min="3205" max="3205" width="8.42578125" style="508" customWidth="1"/>
    <col min="3206" max="3206" width="22.28515625" style="508" customWidth="1"/>
    <col min="3207" max="3209" width="4" style="508" customWidth="1"/>
    <col min="3210" max="3210" width="4.42578125" style="508" customWidth="1"/>
    <col min="3211" max="3211" width="2.5703125" style="508" customWidth="1"/>
    <col min="3212" max="3212" width="2.7109375" style="508" customWidth="1"/>
    <col min="3213" max="3213" width="3.28515625" style="508" customWidth="1"/>
    <col min="3214" max="3214" width="3.7109375" style="508" customWidth="1"/>
    <col min="3215" max="3216" width="2.42578125" style="508" customWidth="1"/>
    <col min="3217" max="3217" width="3.5703125" style="508" customWidth="1"/>
    <col min="3218" max="3218" width="3.140625" style="508" customWidth="1"/>
    <col min="3219" max="3219" width="2.42578125" style="508" customWidth="1"/>
    <col min="3220" max="3221" width="2.85546875" style="508" customWidth="1"/>
    <col min="3222" max="3222" width="3.28515625" style="508" customWidth="1"/>
    <col min="3223" max="3223" width="2.5703125" style="508" customWidth="1"/>
    <col min="3224" max="3224" width="5" style="508" customWidth="1"/>
    <col min="3225" max="3225" width="3.42578125" style="508" customWidth="1"/>
    <col min="3226" max="3226" width="4.7109375" style="508" customWidth="1"/>
    <col min="3227" max="3227" width="2.5703125" style="508" customWidth="1"/>
    <col min="3228" max="3228" width="5.28515625" style="508" customWidth="1"/>
    <col min="3229" max="3229" width="3.5703125" style="508" customWidth="1"/>
    <col min="3230" max="3230" width="5" style="508" customWidth="1"/>
    <col min="3231" max="3231" width="7" style="508" customWidth="1"/>
    <col min="3232" max="3232" width="6.7109375" style="508" customWidth="1"/>
    <col min="3233" max="3234" width="3.28515625" style="508" customWidth="1"/>
    <col min="3235" max="3235" width="3.42578125" style="508" customWidth="1"/>
    <col min="3236" max="3236" width="5.5703125" style="508" customWidth="1"/>
    <col min="3237" max="3237" width="6" style="508" customWidth="1"/>
    <col min="3238" max="3238" width="5" style="508" customWidth="1"/>
    <col min="3239" max="3239" width="6.5703125" style="508" customWidth="1"/>
    <col min="3240" max="3240" width="3.7109375" style="508" customWidth="1"/>
    <col min="3241" max="3459" width="8.85546875" style="508"/>
    <col min="3460" max="3460" width="4.140625" style="508" customWidth="1"/>
    <col min="3461" max="3461" width="8.42578125" style="508" customWidth="1"/>
    <col min="3462" max="3462" width="22.28515625" style="508" customWidth="1"/>
    <col min="3463" max="3465" width="4" style="508" customWidth="1"/>
    <col min="3466" max="3466" width="4.42578125" style="508" customWidth="1"/>
    <col min="3467" max="3467" width="2.5703125" style="508" customWidth="1"/>
    <col min="3468" max="3468" width="2.7109375" style="508" customWidth="1"/>
    <col min="3469" max="3469" width="3.28515625" style="508" customWidth="1"/>
    <col min="3470" max="3470" width="3.7109375" style="508" customWidth="1"/>
    <col min="3471" max="3472" width="2.42578125" style="508" customWidth="1"/>
    <col min="3473" max="3473" width="3.5703125" style="508" customWidth="1"/>
    <col min="3474" max="3474" width="3.140625" style="508" customWidth="1"/>
    <col min="3475" max="3475" width="2.42578125" style="508" customWidth="1"/>
    <col min="3476" max="3477" width="2.85546875" style="508" customWidth="1"/>
    <col min="3478" max="3478" width="3.28515625" style="508" customWidth="1"/>
    <col min="3479" max="3479" width="2.5703125" style="508" customWidth="1"/>
    <col min="3480" max="3480" width="5" style="508" customWidth="1"/>
    <col min="3481" max="3481" width="3.42578125" style="508" customWidth="1"/>
    <col min="3482" max="3482" width="4.7109375" style="508" customWidth="1"/>
    <col min="3483" max="3483" width="2.5703125" style="508" customWidth="1"/>
    <col min="3484" max="3484" width="5.28515625" style="508" customWidth="1"/>
    <col min="3485" max="3485" width="3.5703125" style="508" customWidth="1"/>
    <col min="3486" max="3486" width="5" style="508" customWidth="1"/>
    <col min="3487" max="3487" width="7" style="508" customWidth="1"/>
    <col min="3488" max="3488" width="6.7109375" style="508" customWidth="1"/>
    <col min="3489" max="3490" width="3.28515625" style="508" customWidth="1"/>
    <col min="3491" max="3491" width="3.42578125" style="508" customWidth="1"/>
    <col min="3492" max="3492" width="5.5703125" style="508" customWidth="1"/>
    <col min="3493" max="3493" width="6" style="508" customWidth="1"/>
    <col min="3494" max="3494" width="5" style="508" customWidth="1"/>
    <col min="3495" max="3495" width="6.5703125" style="508" customWidth="1"/>
    <col min="3496" max="3496" width="3.7109375" style="508" customWidth="1"/>
    <col min="3497" max="3715" width="8.85546875" style="508"/>
    <col min="3716" max="3716" width="4.140625" style="508" customWidth="1"/>
    <col min="3717" max="3717" width="8.42578125" style="508" customWidth="1"/>
    <col min="3718" max="3718" width="22.28515625" style="508" customWidth="1"/>
    <col min="3719" max="3721" width="4" style="508" customWidth="1"/>
    <col min="3722" max="3722" width="4.42578125" style="508" customWidth="1"/>
    <col min="3723" max="3723" width="2.5703125" style="508" customWidth="1"/>
    <col min="3724" max="3724" width="2.7109375" style="508" customWidth="1"/>
    <col min="3725" max="3725" width="3.28515625" style="508" customWidth="1"/>
    <col min="3726" max="3726" width="3.7109375" style="508" customWidth="1"/>
    <col min="3727" max="3728" width="2.42578125" style="508" customWidth="1"/>
    <col min="3729" max="3729" width="3.5703125" style="508" customWidth="1"/>
    <col min="3730" max="3730" width="3.140625" style="508" customWidth="1"/>
    <col min="3731" max="3731" width="2.42578125" style="508" customWidth="1"/>
    <col min="3732" max="3733" width="2.85546875" style="508" customWidth="1"/>
    <col min="3734" max="3734" width="3.28515625" style="508" customWidth="1"/>
    <col min="3735" max="3735" width="2.5703125" style="508" customWidth="1"/>
    <col min="3736" max="3736" width="5" style="508" customWidth="1"/>
    <col min="3737" max="3737" width="3.42578125" style="508" customWidth="1"/>
    <col min="3738" max="3738" width="4.7109375" style="508" customWidth="1"/>
    <col min="3739" max="3739" width="2.5703125" style="508" customWidth="1"/>
    <col min="3740" max="3740" width="5.28515625" style="508" customWidth="1"/>
    <col min="3741" max="3741" width="3.5703125" style="508" customWidth="1"/>
    <col min="3742" max="3742" width="5" style="508" customWidth="1"/>
    <col min="3743" max="3743" width="7" style="508" customWidth="1"/>
    <col min="3744" max="3744" width="6.7109375" style="508" customWidth="1"/>
    <col min="3745" max="3746" width="3.28515625" style="508" customWidth="1"/>
    <col min="3747" max="3747" width="3.42578125" style="508" customWidth="1"/>
    <col min="3748" max="3748" width="5.5703125" style="508" customWidth="1"/>
    <col min="3749" max="3749" width="6" style="508" customWidth="1"/>
    <col min="3750" max="3750" width="5" style="508" customWidth="1"/>
    <col min="3751" max="3751" width="6.5703125" style="508" customWidth="1"/>
    <col min="3752" max="3752" width="3.7109375" style="508" customWidth="1"/>
    <col min="3753" max="3971" width="8.85546875" style="508"/>
    <col min="3972" max="3972" width="4.140625" style="508" customWidth="1"/>
    <col min="3973" max="3973" width="8.42578125" style="508" customWidth="1"/>
    <col min="3974" max="3974" width="22.28515625" style="508" customWidth="1"/>
    <col min="3975" max="3977" width="4" style="508" customWidth="1"/>
    <col min="3978" max="3978" width="4.42578125" style="508" customWidth="1"/>
    <col min="3979" max="3979" width="2.5703125" style="508" customWidth="1"/>
    <col min="3980" max="3980" width="2.7109375" style="508" customWidth="1"/>
    <col min="3981" max="3981" width="3.28515625" style="508" customWidth="1"/>
    <col min="3982" max="3982" width="3.7109375" style="508" customWidth="1"/>
    <col min="3983" max="3984" width="2.42578125" style="508" customWidth="1"/>
    <col min="3985" max="3985" width="3.5703125" style="508" customWidth="1"/>
    <col min="3986" max="3986" width="3.140625" style="508" customWidth="1"/>
    <col min="3987" max="3987" width="2.42578125" style="508" customWidth="1"/>
    <col min="3988" max="3989" width="2.85546875" style="508" customWidth="1"/>
    <col min="3990" max="3990" width="3.28515625" style="508" customWidth="1"/>
    <col min="3991" max="3991" width="2.5703125" style="508" customWidth="1"/>
    <col min="3992" max="3992" width="5" style="508" customWidth="1"/>
    <col min="3993" max="3993" width="3.42578125" style="508" customWidth="1"/>
    <col min="3994" max="3994" width="4.7109375" style="508" customWidth="1"/>
    <col min="3995" max="3995" width="2.5703125" style="508" customWidth="1"/>
    <col min="3996" max="3996" width="5.28515625" style="508" customWidth="1"/>
    <col min="3997" max="3997" width="3.5703125" style="508" customWidth="1"/>
    <col min="3998" max="3998" width="5" style="508" customWidth="1"/>
    <col min="3999" max="3999" width="7" style="508" customWidth="1"/>
    <col min="4000" max="4000" width="6.7109375" style="508" customWidth="1"/>
    <col min="4001" max="4002" width="3.28515625" style="508" customWidth="1"/>
    <col min="4003" max="4003" width="3.42578125" style="508" customWidth="1"/>
    <col min="4004" max="4004" width="5.5703125" style="508" customWidth="1"/>
    <col min="4005" max="4005" width="6" style="508" customWidth="1"/>
    <col min="4006" max="4006" width="5" style="508" customWidth="1"/>
    <col min="4007" max="4007" width="6.5703125" style="508" customWidth="1"/>
    <col min="4008" max="4008" width="3.7109375" style="508" customWidth="1"/>
    <col min="4009" max="4227" width="8.85546875" style="508"/>
    <col min="4228" max="4228" width="4.140625" style="508" customWidth="1"/>
    <col min="4229" max="4229" width="8.42578125" style="508" customWidth="1"/>
    <col min="4230" max="4230" width="22.28515625" style="508" customWidth="1"/>
    <col min="4231" max="4233" width="4" style="508" customWidth="1"/>
    <col min="4234" max="4234" width="4.42578125" style="508" customWidth="1"/>
    <col min="4235" max="4235" width="2.5703125" style="508" customWidth="1"/>
    <col min="4236" max="4236" width="2.7109375" style="508" customWidth="1"/>
    <col min="4237" max="4237" width="3.28515625" style="508" customWidth="1"/>
    <col min="4238" max="4238" width="3.7109375" style="508" customWidth="1"/>
    <col min="4239" max="4240" width="2.42578125" style="508" customWidth="1"/>
    <col min="4241" max="4241" width="3.5703125" style="508" customWidth="1"/>
    <col min="4242" max="4242" width="3.140625" style="508" customWidth="1"/>
    <col min="4243" max="4243" width="2.42578125" style="508" customWidth="1"/>
    <col min="4244" max="4245" width="2.85546875" style="508" customWidth="1"/>
    <col min="4246" max="4246" width="3.28515625" style="508" customWidth="1"/>
    <col min="4247" max="4247" width="2.5703125" style="508" customWidth="1"/>
    <col min="4248" max="4248" width="5" style="508" customWidth="1"/>
    <col min="4249" max="4249" width="3.42578125" style="508" customWidth="1"/>
    <col min="4250" max="4250" width="4.7109375" style="508" customWidth="1"/>
    <col min="4251" max="4251" width="2.5703125" style="508" customWidth="1"/>
    <col min="4252" max="4252" width="5.28515625" style="508" customWidth="1"/>
    <col min="4253" max="4253" width="3.5703125" style="508" customWidth="1"/>
    <col min="4254" max="4254" width="5" style="508" customWidth="1"/>
    <col min="4255" max="4255" width="7" style="508" customWidth="1"/>
    <col min="4256" max="4256" width="6.7109375" style="508" customWidth="1"/>
    <col min="4257" max="4258" width="3.28515625" style="508" customWidth="1"/>
    <col min="4259" max="4259" width="3.42578125" style="508" customWidth="1"/>
    <col min="4260" max="4260" width="5.5703125" style="508" customWidth="1"/>
    <col min="4261" max="4261" width="6" style="508" customWidth="1"/>
    <col min="4262" max="4262" width="5" style="508" customWidth="1"/>
    <col min="4263" max="4263" width="6.5703125" style="508" customWidth="1"/>
    <col min="4264" max="4264" width="3.7109375" style="508" customWidth="1"/>
    <col min="4265" max="4483" width="8.85546875" style="508"/>
    <col min="4484" max="4484" width="4.140625" style="508" customWidth="1"/>
    <col min="4485" max="4485" width="8.42578125" style="508" customWidth="1"/>
    <col min="4486" max="4486" width="22.28515625" style="508" customWidth="1"/>
    <col min="4487" max="4489" width="4" style="508" customWidth="1"/>
    <col min="4490" max="4490" width="4.42578125" style="508" customWidth="1"/>
    <col min="4491" max="4491" width="2.5703125" style="508" customWidth="1"/>
    <col min="4492" max="4492" width="2.7109375" style="508" customWidth="1"/>
    <col min="4493" max="4493" width="3.28515625" style="508" customWidth="1"/>
    <col min="4494" max="4494" width="3.7109375" style="508" customWidth="1"/>
    <col min="4495" max="4496" width="2.42578125" style="508" customWidth="1"/>
    <col min="4497" max="4497" width="3.5703125" style="508" customWidth="1"/>
    <col min="4498" max="4498" width="3.140625" style="508" customWidth="1"/>
    <col min="4499" max="4499" width="2.42578125" style="508" customWidth="1"/>
    <col min="4500" max="4501" width="2.85546875" style="508" customWidth="1"/>
    <col min="4502" max="4502" width="3.28515625" style="508" customWidth="1"/>
    <col min="4503" max="4503" width="2.5703125" style="508" customWidth="1"/>
    <col min="4504" max="4504" width="5" style="508" customWidth="1"/>
    <col min="4505" max="4505" width="3.42578125" style="508" customWidth="1"/>
    <col min="4506" max="4506" width="4.7109375" style="508" customWidth="1"/>
    <col min="4507" max="4507" width="2.5703125" style="508" customWidth="1"/>
    <col min="4508" max="4508" width="5.28515625" style="508" customWidth="1"/>
    <col min="4509" max="4509" width="3.5703125" style="508" customWidth="1"/>
    <col min="4510" max="4510" width="5" style="508" customWidth="1"/>
    <col min="4511" max="4511" width="7" style="508" customWidth="1"/>
    <col min="4512" max="4512" width="6.7109375" style="508" customWidth="1"/>
    <col min="4513" max="4514" width="3.28515625" style="508" customWidth="1"/>
    <col min="4515" max="4515" width="3.42578125" style="508" customWidth="1"/>
    <col min="4516" max="4516" width="5.5703125" style="508" customWidth="1"/>
    <col min="4517" max="4517" width="6" style="508" customWidth="1"/>
    <col min="4518" max="4518" width="5" style="508" customWidth="1"/>
    <col min="4519" max="4519" width="6.5703125" style="508" customWidth="1"/>
    <col min="4520" max="4520" width="3.7109375" style="508" customWidth="1"/>
    <col min="4521" max="4739" width="8.85546875" style="508"/>
    <col min="4740" max="4740" width="4.140625" style="508" customWidth="1"/>
    <col min="4741" max="4741" width="8.42578125" style="508" customWidth="1"/>
    <col min="4742" max="4742" width="22.28515625" style="508" customWidth="1"/>
    <col min="4743" max="4745" width="4" style="508" customWidth="1"/>
    <col min="4746" max="4746" width="4.42578125" style="508" customWidth="1"/>
    <col min="4747" max="4747" width="2.5703125" style="508" customWidth="1"/>
    <col min="4748" max="4748" width="2.7109375" style="508" customWidth="1"/>
    <col min="4749" max="4749" width="3.28515625" style="508" customWidth="1"/>
    <col min="4750" max="4750" width="3.7109375" style="508" customWidth="1"/>
    <col min="4751" max="4752" width="2.42578125" style="508" customWidth="1"/>
    <col min="4753" max="4753" width="3.5703125" style="508" customWidth="1"/>
    <col min="4754" max="4754" width="3.140625" style="508" customWidth="1"/>
    <col min="4755" max="4755" width="2.42578125" style="508" customWidth="1"/>
    <col min="4756" max="4757" width="2.85546875" style="508" customWidth="1"/>
    <col min="4758" max="4758" width="3.28515625" style="508" customWidth="1"/>
    <col min="4759" max="4759" width="2.5703125" style="508" customWidth="1"/>
    <col min="4760" max="4760" width="5" style="508" customWidth="1"/>
    <col min="4761" max="4761" width="3.42578125" style="508" customWidth="1"/>
    <col min="4762" max="4762" width="4.7109375" style="508" customWidth="1"/>
    <col min="4763" max="4763" width="2.5703125" style="508" customWidth="1"/>
    <col min="4764" max="4764" width="5.28515625" style="508" customWidth="1"/>
    <col min="4765" max="4765" width="3.5703125" style="508" customWidth="1"/>
    <col min="4766" max="4766" width="5" style="508" customWidth="1"/>
    <col min="4767" max="4767" width="7" style="508" customWidth="1"/>
    <col min="4768" max="4768" width="6.7109375" style="508" customWidth="1"/>
    <col min="4769" max="4770" width="3.28515625" style="508" customWidth="1"/>
    <col min="4771" max="4771" width="3.42578125" style="508" customWidth="1"/>
    <col min="4772" max="4772" width="5.5703125" style="508" customWidth="1"/>
    <col min="4773" max="4773" width="6" style="508" customWidth="1"/>
    <col min="4774" max="4774" width="5" style="508" customWidth="1"/>
    <col min="4775" max="4775" width="6.5703125" style="508" customWidth="1"/>
    <col min="4776" max="4776" width="3.7109375" style="508" customWidth="1"/>
    <col min="4777" max="4995" width="8.85546875" style="508"/>
    <col min="4996" max="4996" width="4.140625" style="508" customWidth="1"/>
    <col min="4997" max="4997" width="8.42578125" style="508" customWidth="1"/>
    <col min="4998" max="4998" width="22.28515625" style="508" customWidth="1"/>
    <col min="4999" max="5001" width="4" style="508" customWidth="1"/>
    <col min="5002" max="5002" width="4.42578125" style="508" customWidth="1"/>
    <col min="5003" max="5003" width="2.5703125" style="508" customWidth="1"/>
    <col min="5004" max="5004" width="2.7109375" style="508" customWidth="1"/>
    <col min="5005" max="5005" width="3.28515625" style="508" customWidth="1"/>
    <col min="5006" max="5006" width="3.7109375" style="508" customWidth="1"/>
    <col min="5007" max="5008" width="2.42578125" style="508" customWidth="1"/>
    <col min="5009" max="5009" width="3.5703125" style="508" customWidth="1"/>
    <col min="5010" max="5010" width="3.140625" style="508" customWidth="1"/>
    <col min="5011" max="5011" width="2.42578125" style="508" customWidth="1"/>
    <col min="5012" max="5013" width="2.85546875" style="508" customWidth="1"/>
    <col min="5014" max="5014" width="3.28515625" style="508" customWidth="1"/>
    <col min="5015" max="5015" width="2.5703125" style="508" customWidth="1"/>
    <col min="5016" max="5016" width="5" style="508" customWidth="1"/>
    <col min="5017" max="5017" width="3.42578125" style="508" customWidth="1"/>
    <col min="5018" max="5018" width="4.7109375" style="508" customWidth="1"/>
    <col min="5019" max="5019" width="2.5703125" style="508" customWidth="1"/>
    <col min="5020" max="5020" width="5.28515625" style="508" customWidth="1"/>
    <col min="5021" max="5021" width="3.5703125" style="508" customWidth="1"/>
    <col min="5022" max="5022" width="5" style="508" customWidth="1"/>
    <col min="5023" max="5023" width="7" style="508" customWidth="1"/>
    <col min="5024" max="5024" width="6.7109375" style="508" customWidth="1"/>
    <col min="5025" max="5026" width="3.28515625" style="508" customWidth="1"/>
    <col min="5027" max="5027" width="3.42578125" style="508" customWidth="1"/>
    <col min="5028" max="5028" width="5.5703125" style="508" customWidth="1"/>
    <col min="5029" max="5029" width="6" style="508" customWidth="1"/>
    <col min="5030" max="5030" width="5" style="508" customWidth="1"/>
    <col min="5031" max="5031" width="6.5703125" style="508" customWidth="1"/>
    <col min="5032" max="5032" width="3.7109375" style="508" customWidth="1"/>
    <col min="5033" max="5251" width="8.85546875" style="508"/>
    <col min="5252" max="5252" width="4.140625" style="508" customWidth="1"/>
    <col min="5253" max="5253" width="8.42578125" style="508" customWidth="1"/>
    <col min="5254" max="5254" width="22.28515625" style="508" customWidth="1"/>
    <col min="5255" max="5257" width="4" style="508" customWidth="1"/>
    <col min="5258" max="5258" width="4.42578125" style="508" customWidth="1"/>
    <col min="5259" max="5259" width="2.5703125" style="508" customWidth="1"/>
    <col min="5260" max="5260" width="2.7109375" style="508" customWidth="1"/>
    <col min="5261" max="5261" width="3.28515625" style="508" customWidth="1"/>
    <col min="5262" max="5262" width="3.7109375" style="508" customWidth="1"/>
    <col min="5263" max="5264" width="2.42578125" style="508" customWidth="1"/>
    <col min="5265" max="5265" width="3.5703125" style="508" customWidth="1"/>
    <col min="5266" max="5266" width="3.140625" style="508" customWidth="1"/>
    <col min="5267" max="5267" width="2.42578125" style="508" customWidth="1"/>
    <col min="5268" max="5269" width="2.85546875" style="508" customWidth="1"/>
    <col min="5270" max="5270" width="3.28515625" style="508" customWidth="1"/>
    <col min="5271" max="5271" width="2.5703125" style="508" customWidth="1"/>
    <col min="5272" max="5272" width="5" style="508" customWidth="1"/>
    <col min="5273" max="5273" width="3.42578125" style="508" customWidth="1"/>
    <col min="5274" max="5274" width="4.7109375" style="508" customWidth="1"/>
    <col min="5275" max="5275" width="2.5703125" style="508" customWidth="1"/>
    <col min="5276" max="5276" width="5.28515625" style="508" customWidth="1"/>
    <col min="5277" max="5277" width="3.5703125" style="508" customWidth="1"/>
    <col min="5278" max="5278" width="5" style="508" customWidth="1"/>
    <col min="5279" max="5279" width="7" style="508" customWidth="1"/>
    <col min="5280" max="5280" width="6.7109375" style="508" customWidth="1"/>
    <col min="5281" max="5282" width="3.28515625" style="508" customWidth="1"/>
    <col min="5283" max="5283" width="3.42578125" style="508" customWidth="1"/>
    <col min="5284" max="5284" width="5.5703125" style="508" customWidth="1"/>
    <col min="5285" max="5285" width="6" style="508" customWidth="1"/>
    <col min="5286" max="5286" width="5" style="508" customWidth="1"/>
    <col min="5287" max="5287" width="6.5703125" style="508" customWidth="1"/>
    <col min="5288" max="5288" width="3.7109375" style="508" customWidth="1"/>
    <col min="5289" max="5507" width="8.85546875" style="508"/>
    <col min="5508" max="5508" width="4.140625" style="508" customWidth="1"/>
    <col min="5509" max="5509" width="8.42578125" style="508" customWidth="1"/>
    <col min="5510" max="5510" width="22.28515625" style="508" customWidth="1"/>
    <col min="5511" max="5513" width="4" style="508" customWidth="1"/>
    <col min="5514" max="5514" width="4.42578125" style="508" customWidth="1"/>
    <col min="5515" max="5515" width="2.5703125" style="508" customWidth="1"/>
    <col min="5516" max="5516" width="2.7109375" style="508" customWidth="1"/>
    <col min="5517" max="5517" width="3.28515625" style="508" customWidth="1"/>
    <col min="5518" max="5518" width="3.7109375" style="508" customWidth="1"/>
    <col min="5519" max="5520" width="2.42578125" style="508" customWidth="1"/>
    <col min="5521" max="5521" width="3.5703125" style="508" customWidth="1"/>
    <col min="5522" max="5522" width="3.140625" style="508" customWidth="1"/>
    <col min="5523" max="5523" width="2.42578125" style="508" customWidth="1"/>
    <col min="5524" max="5525" width="2.85546875" style="508" customWidth="1"/>
    <col min="5526" max="5526" width="3.28515625" style="508" customWidth="1"/>
    <col min="5527" max="5527" width="2.5703125" style="508" customWidth="1"/>
    <col min="5528" max="5528" width="5" style="508" customWidth="1"/>
    <col min="5529" max="5529" width="3.42578125" style="508" customWidth="1"/>
    <col min="5530" max="5530" width="4.7109375" style="508" customWidth="1"/>
    <col min="5531" max="5531" width="2.5703125" style="508" customWidth="1"/>
    <col min="5532" max="5532" width="5.28515625" style="508" customWidth="1"/>
    <col min="5533" max="5533" width="3.5703125" style="508" customWidth="1"/>
    <col min="5534" max="5534" width="5" style="508" customWidth="1"/>
    <col min="5535" max="5535" width="7" style="508" customWidth="1"/>
    <col min="5536" max="5536" width="6.7109375" style="508" customWidth="1"/>
    <col min="5537" max="5538" width="3.28515625" style="508" customWidth="1"/>
    <col min="5539" max="5539" width="3.42578125" style="508" customWidth="1"/>
    <col min="5540" max="5540" width="5.5703125" style="508" customWidth="1"/>
    <col min="5541" max="5541" width="6" style="508" customWidth="1"/>
    <col min="5542" max="5542" width="5" style="508" customWidth="1"/>
    <col min="5543" max="5543" width="6.5703125" style="508" customWidth="1"/>
    <col min="5544" max="5544" width="3.7109375" style="508" customWidth="1"/>
    <col min="5545" max="5763" width="8.85546875" style="508"/>
    <col min="5764" max="5764" width="4.140625" style="508" customWidth="1"/>
    <col min="5765" max="5765" width="8.42578125" style="508" customWidth="1"/>
    <col min="5766" max="5766" width="22.28515625" style="508" customWidth="1"/>
    <col min="5767" max="5769" width="4" style="508" customWidth="1"/>
    <col min="5770" max="5770" width="4.42578125" style="508" customWidth="1"/>
    <col min="5771" max="5771" width="2.5703125" style="508" customWidth="1"/>
    <col min="5772" max="5772" width="2.7109375" style="508" customWidth="1"/>
    <col min="5773" max="5773" width="3.28515625" style="508" customWidth="1"/>
    <col min="5774" max="5774" width="3.7109375" style="508" customWidth="1"/>
    <col min="5775" max="5776" width="2.42578125" style="508" customWidth="1"/>
    <col min="5777" max="5777" width="3.5703125" style="508" customWidth="1"/>
    <col min="5778" max="5778" width="3.140625" style="508" customWidth="1"/>
    <col min="5779" max="5779" width="2.42578125" style="508" customWidth="1"/>
    <col min="5780" max="5781" width="2.85546875" style="508" customWidth="1"/>
    <col min="5782" max="5782" width="3.28515625" style="508" customWidth="1"/>
    <col min="5783" max="5783" width="2.5703125" style="508" customWidth="1"/>
    <col min="5784" max="5784" width="5" style="508" customWidth="1"/>
    <col min="5785" max="5785" width="3.42578125" style="508" customWidth="1"/>
    <col min="5786" max="5786" width="4.7109375" style="508" customWidth="1"/>
    <col min="5787" max="5787" width="2.5703125" style="508" customWidth="1"/>
    <col min="5788" max="5788" width="5.28515625" style="508" customWidth="1"/>
    <col min="5789" max="5789" width="3.5703125" style="508" customWidth="1"/>
    <col min="5790" max="5790" width="5" style="508" customWidth="1"/>
    <col min="5791" max="5791" width="7" style="508" customWidth="1"/>
    <col min="5792" max="5792" width="6.7109375" style="508" customWidth="1"/>
    <col min="5793" max="5794" width="3.28515625" style="508" customWidth="1"/>
    <col min="5795" max="5795" width="3.42578125" style="508" customWidth="1"/>
    <col min="5796" max="5796" width="5.5703125" style="508" customWidth="1"/>
    <col min="5797" max="5797" width="6" style="508" customWidth="1"/>
    <col min="5798" max="5798" width="5" style="508" customWidth="1"/>
    <col min="5799" max="5799" width="6.5703125" style="508" customWidth="1"/>
    <col min="5800" max="5800" width="3.7109375" style="508" customWidth="1"/>
    <col min="5801" max="6019" width="8.85546875" style="508"/>
    <col min="6020" max="6020" width="4.140625" style="508" customWidth="1"/>
    <col min="6021" max="6021" width="8.42578125" style="508" customWidth="1"/>
    <col min="6022" max="6022" width="22.28515625" style="508" customWidth="1"/>
    <col min="6023" max="6025" width="4" style="508" customWidth="1"/>
    <col min="6026" max="6026" width="4.42578125" style="508" customWidth="1"/>
    <col min="6027" max="6027" width="2.5703125" style="508" customWidth="1"/>
    <col min="6028" max="6028" width="2.7109375" style="508" customWidth="1"/>
    <col min="6029" max="6029" width="3.28515625" style="508" customWidth="1"/>
    <col min="6030" max="6030" width="3.7109375" style="508" customWidth="1"/>
    <col min="6031" max="6032" width="2.42578125" style="508" customWidth="1"/>
    <col min="6033" max="6033" width="3.5703125" style="508" customWidth="1"/>
    <col min="6034" max="6034" width="3.140625" style="508" customWidth="1"/>
    <col min="6035" max="6035" width="2.42578125" style="508" customWidth="1"/>
    <col min="6036" max="6037" width="2.85546875" style="508" customWidth="1"/>
    <col min="6038" max="6038" width="3.28515625" style="508" customWidth="1"/>
    <col min="6039" max="6039" width="2.5703125" style="508" customWidth="1"/>
    <col min="6040" max="6040" width="5" style="508" customWidth="1"/>
    <col min="6041" max="6041" width="3.42578125" style="508" customWidth="1"/>
    <col min="6042" max="6042" width="4.7109375" style="508" customWidth="1"/>
    <col min="6043" max="6043" width="2.5703125" style="508" customWidth="1"/>
    <col min="6044" max="6044" width="5.28515625" style="508" customWidth="1"/>
    <col min="6045" max="6045" width="3.5703125" style="508" customWidth="1"/>
    <col min="6046" max="6046" width="5" style="508" customWidth="1"/>
    <col min="6047" max="6047" width="7" style="508" customWidth="1"/>
    <col min="6048" max="6048" width="6.7109375" style="508" customWidth="1"/>
    <col min="6049" max="6050" width="3.28515625" style="508" customWidth="1"/>
    <col min="6051" max="6051" width="3.42578125" style="508" customWidth="1"/>
    <col min="6052" max="6052" width="5.5703125" style="508" customWidth="1"/>
    <col min="6053" max="6053" width="6" style="508" customWidth="1"/>
    <col min="6054" max="6054" width="5" style="508" customWidth="1"/>
    <col min="6055" max="6055" width="6.5703125" style="508" customWidth="1"/>
    <col min="6056" max="6056" width="3.7109375" style="508" customWidth="1"/>
    <col min="6057" max="6275" width="8.85546875" style="508"/>
    <col min="6276" max="6276" width="4.140625" style="508" customWidth="1"/>
    <col min="6277" max="6277" width="8.42578125" style="508" customWidth="1"/>
    <col min="6278" max="6278" width="22.28515625" style="508" customWidth="1"/>
    <col min="6279" max="6281" width="4" style="508" customWidth="1"/>
    <col min="6282" max="6282" width="4.42578125" style="508" customWidth="1"/>
    <col min="6283" max="6283" width="2.5703125" style="508" customWidth="1"/>
    <col min="6284" max="6284" width="2.7109375" style="508" customWidth="1"/>
    <col min="6285" max="6285" width="3.28515625" style="508" customWidth="1"/>
    <col min="6286" max="6286" width="3.7109375" style="508" customWidth="1"/>
    <col min="6287" max="6288" width="2.42578125" style="508" customWidth="1"/>
    <col min="6289" max="6289" width="3.5703125" style="508" customWidth="1"/>
    <col min="6290" max="6290" width="3.140625" style="508" customWidth="1"/>
    <col min="6291" max="6291" width="2.42578125" style="508" customWidth="1"/>
    <col min="6292" max="6293" width="2.85546875" style="508" customWidth="1"/>
    <col min="6294" max="6294" width="3.28515625" style="508" customWidth="1"/>
    <col min="6295" max="6295" width="2.5703125" style="508" customWidth="1"/>
    <col min="6296" max="6296" width="5" style="508" customWidth="1"/>
    <col min="6297" max="6297" width="3.42578125" style="508" customWidth="1"/>
    <col min="6298" max="6298" width="4.7109375" style="508" customWidth="1"/>
    <col min="6299" max="6299" width="2.5703125" style="508" customWidth="1"/>
    <col min="6300" max="6300" width="5.28515625" style="508" customWidth="1"/>
    <col min="6301" max="6301" width="3.5703125" style="508" customWidth="1"/>
    <col min="6302" max="6302" width="5" style="508" customWidth="1"/>
    <col min="6303" max="6303" width="7" style="508" customWidth="1"/>
    <col min="6304" max="6304" width="6.7109375" style="508" customWidth="1"/>
    <col min="6305" max="6306" width="3.28515625" style="508" customWidth="1"/>
    <col min="6307" max="6307" width="3.42578125" style="508" customWidth="1"/>
    <col min="6308" max="6308" width="5.5703125" style="508" customWidth="1"/>
    <col min="6309" max="6309" width="6" style="508" customWidth="1"/>
    <col min="6310" max="6310" width="5" style="508" customWidth="1"/>
    <col min="6311" max="6311" width="6.5703125" style="508" customWidth="1"/>
    <col min="6312" max="6312" width="3.7109375" style="508" customWidth="1"/>
    <col min="6313" max="6531" width="8.85546875" style="508"/>
    <col min="6532" max="6532" width="4.140625" style="508" customWidth="1"/>
    <col min="6533" max="6533" width="8.42578125" style="508" customWidth="1"/>
    <col min="6534" max="6534" width="22.28515625" style="508" customWidth="1"/>
    <col min="6535" max="6537" width="4" style="508" customWidth="1"/>
    <col min="6538" max="6538" width="4.42578125" style="508" customWidth="1"/>
    <col min="6539" max="6539" width="2.5703125" style="508" customWidth="1"/>
    <col min="6540" max="6540" width="2.7109375" style="508" customWidth="1"/>
    <col min="6541" max="6541" width="3.28515625" style="508" customWidth="1"/>
    <col min="6542" max="6542" width="3.7109375" style="508" customWidth="1"/>
    <col min="6543" max="6544" width="2.42578125" style="508" customWidth="1"/>
    <col min="6545" max="6545" width="3.5703125" style="508" customWidth="1"/>
    <col min="6546" max="6546" width="3.140625" style="508" customWidth="1"/>
    <col min="6547" max="6547" width="2.42578125" style="508" customWidth="1"/>
    <col min="6548" max="6549" width="2.85546875" style="508" customWidth="1"/>
    <col min="6550" max="6550" width="3.28515625" style="508" customWidth="1"/>
    <col min="6551" max="6551" width="2.5703125" style="508" customWidth="1"/>
    <col min="6552" max="6552" width="5" style="508" customWidth="1"/>
    <col min="6553" max="6553" width="3.42578125" style="508" customWidth="1"/>
    <col min="6554" max="6554" width="4.7109375" style="508" customWidth="1"/>
    <col min="6555" max="6555" width="2.5703125" style="508" customWidth="1"/>
    <col min="6556" max="6556" width="5.28515625" style="508" customWidth="1"/>
    <col min="6557" max="6557" width="3.5703125" style="508" customWidth="1"/>
    <col min="6558" max="6558" width="5" style="508" customWidth="1"/>
    <col min="6559" max="6559" width="7" style="508" customWidth="1"/>
    <col min="6560" max="6560" width="6.7109375" style="508" customWidth="1"/>
    <col min="6561" max="6562" width="3.28515625" style="508" customWidth="1"/>
    <col min="6563" max="6563" width="3.42578125" style="508" customWidth="1"/>
    <col min="6564" max="6564" width="5.5703125" style="508" customWidth="1"/>
    <col min="6565" max="6565" width="6" style="508" customWidth="1"/>
    <col min="6566" max="6566" width="5" style="508" customWidth="1"/>
    <col min="6567" max="6567" width="6.5703125" style="508" customWidth="1"/>
    <col min="6568" max="6568" width="3.7109375" style="508" customWidth="1"/>
    <col min="6569" max="6787" width="8.85546875" style="508"/>
    <col min="6788" max="6788" width="4.140625" style="508" customWidth="1"/>
    <col min="6789" max="6789" width="8.42578125" style="508" customWidth="1"/>
    <col min="6790" max="6790" width="22.28515625" style="508" customWidth="1"/>
    <col min="6791" max="6793" width="4" style="508" customWidth="1"/>
    <col min="6794" max="6794" width="4.42578125" style="508" customWidth="1"/>
    <col min="6795" max="6795" width="2.5703125" style="508" customWidth="1"/>
    <col min="6796" max="6796" width="2.7109375" style="508" customWidth="1"/>
    <col min="6797" max="6797" width="3.28515625" style="508" customWidth="1"/>
    <col min="6798" max="6798" width="3.7109375" style="508" customWidth="1"/>
    <col min="6799" max="6800" width="2.42578125" style="508" customWidth="1"/>
    <col min="6801" max="6801" width="3.5703125" style="508" customWidth="1"/>
    <col min="6802" max="6802" width="3.140625" style="508" customWidth="1"/>
    <col min="6803" max="6803" width="2.42578125" style="508" customWidth="1"/>
    <col min="6804" max="6805" width="2.85546875" style="508" customWidth="1"/>
    <col min="6806" max="6806" width="3.28515625" style="508" customWidth="1"/>
    <col min="6807" max="6807" width="2.5703125" style="508" customWidth="1"/>
    <col min="6808" max="6808" width="5" style="508" customWidth="1"/>
    <col min="6809" max="6809" width="3.42578125" style="508" customWidth="1"/>
    <col min="6810" max="6810" width="4.7109375" style="508" customWidth="1"/>
    <col min="6811" max="6811" width="2.5703125" style="508" customWidth="1"/>
    <col min="6812" max="6812" width="5.28515625" style="508" customWidth="1"/>
    <col min="6813" max="6813" width="3.5703125" style="508" customWidth="1"/>
    <col min="6814" max="6814" width="5" style="508" customWidth="1"/>
    <col min="6815" max="6815" width="7" style="508" customWidth="1"/>
    <col min="6816" max="6816" width="6.7109375" style="508" customWidth="1"/>
    <col min="6817" max="6818" width="3.28515625" style="508" customWidth="1"/>
    <col min="6819" max="6819" width="3.42578125" style="508" customWidth="1"/>
    <col min="6820" max="6820" width="5.5703125" style="508" customWidth="1"/>
    <col min="6821" max="6821" width="6" style="508" customWidth="1"/>
    <col min="6822" max="6822" width="5" style="508" customWidth="1"/>
    <col min="6823" max="6823" width="6.5703125" style="508" customWidth="1"/>
    <col min="6824" max="6824" width="3.7109375" style="508" customWidth="1"/>
    <col min="6825" max="7043" width="8.85546875" style="508"/>
    <col min="7044" max="7044" width="4.140625" style="508" customWidth="1"/>
    <col min="7045" max="7045" width="8.42578125" style="508" customWidth="1"/>
    <col min="7046" max="7046" width="22.28515625" style="508" customWidth="1"/>
    <col min="7047" max="7049" width="4" style="508" customWidth="1"/>
    <col min="7050" max="7050" width="4.42578125" style="508" customWidth="1"/>
    <col min="7051" max="7051" width="2.5703125" style="508" customWidth="1"/>
    <col min="7052" max="7052" width="2.7109375" style="508" customWidth="1"/>
    <col min="7053" max="7053" width="3.28515625" style="508" customWidth="1"/>
    <col min="7054" max="7054" width="3.7109375" style="508" customWidth="1"/>
    <col min="7055" max="7056" width="2.42578125" style="508" customWidth="1"/>
    <col min="7057" max="7057" width="3.5703125" style="508" customWidth="1"/>
    <col min="7058" max="7058" width="3.140625" style="508" customWidth="1"/>
    <col min="7059" max="7059" width="2.42578125" style="508" customWidth="1"/>
    <col min="7060" max="7061" width="2.85546875" style="508" customWidth="1"/>
    <col min="7062" max="7062" width="3.28515625" style="508" customWidth="1"/>
    <col min="7063" max="7063" width="2.5703125" style="508" customWidth="1"/>
    <col min="7064" max="7064" width="5" style="508" customWidth="1"/>
    <col min="7065" max="7065" width="3.42578125" style="508" customWidth="1"/>
    <col min="7066" max="7066" width="4.7109375" style="508" customWidth="1"/>
    <col min="7067" max="7067" width="2.5703125" style="508" customWidth="1"/>
    <col min="7068" max="7068" width="5.28515625" style="508" customWidth="1"/>
    <col min="7069" max="7069" width="3.5703125" style="508" customWidth="1"/>
    <col min="7070" max="7070" width="5" style="508" customWidth="1"/>
    <col min="7071" max="7071" width="7" style="508" customWidth="1"/>
    <col min="7072" max="7072" width="6.7109375" style="508" customWidth="1"/>
    <col min="7073" max="7074" width="3.28515625" style="508" customWidth="1"/>
    <col min="7075" max="7075" width="3.42578125" style="508" customWidth="1"/>
    <col min="7076" max="7076" width="5.5703125" style="508" customWidth="1"/>
    <col min="7077" max="7077" width="6" style="508" customWidth="1"/>
    <col min="7078" max="7078" width="5" style="508" customWidth="1"/>
    <col min="7079" max="7079" width="6.5703125" style="508" customWidth="1"/>
    <col min="7080" max="7080" width="3.7109375" style="508" customWidth="1"/>
    <col min="7081" max="7299" width="8.85546875" style="508"/>
    <col min="7300" max="7300" width="4.140625" style="508" customWidth="1"/>
    <col min="7301" max="7301" width="8.42578125" style="508" customWidth="1"/>
    <col min="7302" max="7302" width="22.28515625" style="508" customWidth="1"/>
    <col min="7303" max="7305" width="4" style="508" customWidth="1"/>
    <col min="7306" max="7306" width="4.42578125" style="508" customWidth="1"/>
    <col min="7307" max="7307" width="2.5703125" style="508" customWidth="1"/>
    <col min="7308" max="7308" width="2.7109375" style="508" customWidth="1"/>
    <col min="7309" max="7309" width="3.28515625" style="508" customWidth="1"/>
    <col min="7310" max="7310" width="3.7109375" style="508" customWidth="1"/>
    <col min="7311" max="7312" width="2.42578125" style="508" customWidth="1"/>
    <col min="7313" max="7313" width="3.5703125" style="508" customWidth="1"/>
    <col min="7314" max="7314" width="3.140625" style="508" customWidth="1"/>
    <col min="7315" max="7315" width="2.42578125" style="508" customWidth="1"/>
    <col min="7316" max="7317" width="2.85546875" style="508" customWidth="1"/>
    <col min="7318" max="7318" width="3.28515625" style="508" customWidth="1"/>
    <col min="7319" max="7319" width="2.5703125" style="508" customWidth="1"/>
    <col min="7320" max="7320" width="5" style="508" customWidth="1"/>
    <col min="7321" max="7321" width="3.42578125" style="508" customWidth="1"/>
    <col min="7322" max="7322" width="4.7109375" style="508" customWidth="1"/>
    <col min="7323" max="7323" width="2.5703125" style="508" customWidth="1"/>
    <col min="7324" max="7324" width="5.28515625" style="508" customWidth="1"/>
    <col min="7325" max="7325" width="3.5703125" style="508" customWidth="1"/>
    <col min="7326" max="7326" width="5" style="508" customWidth="1"/>
    <col min="7327" max="7327" width="7" style="508" customWidth="1"/>
    <col min="7328" max="7328" width="6.7109375" style="508" customWidth="1"/>
    <col min="7329" max="7330" width="3.28515625" style="508" customWidth="1"/>
    <col min="7331" max="7331" width="3.42578125" style="508" customWidth="1"/>
    <col min="7332" max="7332" width="5.5703125" style="508" customWidth="1"/>
    <col min="7333" max="7333" width="6" style="508" customWidth="1"/>
    <col min="7334" max="7334" width="5" style="508" customWidth="1"/>
    <col min="7335" max="7335" width="6.5703125" style="508" customWidth="1"/>
    <col min="7336" max="7336" width="3.7109375" style="508" customWidth="1"/>
    <col min="7337" max="7555" width="8.85546875" style="508"/>
    <col min="7556" max="7556" width="4.140625" style="508" customWidth="1"/>
    <col min="7557" max="7557" width="8.42578125" style="508" customWidth="1"/>
    <col min="7558" max="7558" width="22.28515625" style="508" customWidth="1"/>
    <col min="7559" max="7561" width="4" style="508" customWidth="1"/>
    <col min="7562" max="7562" width="4.42578125" style="508" customWidth="1"/>
    <col min="7563" max="7563" width="2.5703125" style="508" customWidth="1"/>
    <col min="7564" max="7564" width="2.7109375" style="508" customWidth="1"/>
    <col min="7565" max="7565" width="3.28515625" style="508" customWidth="1"/>
    <col min="7566" max="7566" width="3.7109375" style="508" customWidth="1"/>
    <col min="7567" max="7568" width="2.42578125" style="508" customWidth="1"/>
    <col min="7569" max="7569" width="3.5703125" style="508" customWidth="1"/>
    <col min="7570" max="7570" width="3.140625" style="508" customWidth="1"/>
    <col min="7571" max="7571" width="2.42578125" style="508" customWidth="1"/>
    <col min="7572" max="7573" width="2.85546875" style="508" customWidth="1"/>
    <col min="7574" max="7574" width="3.28515625" style="508" customWidth="1"/>
    <col min="7575" max="7575" width="2.5703125" style="508" customWidth="1"/>
    <col min="7576" max="7576" width="5" style="508" customWidth="1"/>
    <col min="7577" max="7577" width="3.42578125" style="508" customWidth="1"/>
    <col min="7578" max="7578" width="4.7109375" style="508" customWidth="1"/>
    <col min="7579" max="7579" width="2.5703125" style="508" customWidth="1"/>
    <col min="7580" max="7580" width="5.28515625" style="508" customWidth="1"/>
    <col min="7581" max="7581" width="3.5703125" style="508" customWidth="1"/>
    <col min="7582" max="7582" width="5" style="508" customWidth="1"/>
    <col min="7583" max="7583" width="7" style="508" customWidth="1"/>
    <col min="7584" max="7584" width="6.7109375" style="508" customWidth="1"/>
    <col min="7585" max="7586" width="3.28515625" style="508" customWidth="1"/>
    <col min="7587" max="7587" width="3.42578125" style="508" customWidth="1"/>
    <col min="7588" max="7588" width="5.5703125" style="508" customWidth="1"/>
    <col min="7589" max="7589" width="6" style="508" customWidth="1"/>
    <col min="7590" max="7590" width="5" style="508" customWidth="1"/>
    <col min="7591" max="7591" width="6.5703125" style="508" customWidth="1"/>
    <col min="7592" max="7592" width="3.7109375" style="508" customWidth="1"/>
    <col min="7593" max="7811" width="8.85546875" style="508"/>
    <col min="7812" max="7812" width="4.140625" style="508" customWidth="1"/>
    <col min="7813" max="7813" width="8.42578125" style="508" customWidth="1"/>
    <col min="7814" max="7814" width="22.28515625" style="508" customWidth="1"/>
    <col min="7815" max="7817" width="4" style="508" customWidth="1"/>
    <col min="7818" max="7818" width="4.42578125" style="508" customWidth="1"/>
    <col min="7819" max="7819" width="2.5703125" style="508" customWidth="1"/>
    <col min="7820" max="7820" width="2.7109375" style="508" customWidth="1"/>
    <col min="7821" max="7821" width="3.28515625" style="508" customWidth="1"/>
    <col min="7822" max="7822" width="3.7109375" style="508" customWidth="1"/>
    <col min="7823" max="7824" width="2.42578125" style="508" customWidth="1"/>
    <col min="7825" max="7825" width="3.5703125" style="508" customWidth="1"/>
    <col min="7826" max="7826" width="3.140625" style="508" customWidth="1"/>
    <col min="7827" max="7827" width="2.42578125" style="508" customWidth="1"/>
    <col min="7828" max="7829" width="2.85546875" style="508" customWidth="1"/>
    <col min="7830" max="7830" width="3.28515625" style="508" customWidth="1"/>
    <col min="7831" max="7831" width="2.5703125" style="508" customWidth="1"/>
    <col min="7832" max="7832" width="5" style="508" customWidth="1"/>
    <col min="7833" max="7833" width="3.42578125" style="508" customWidth="1"/>
    <col min="7834" max="7834" width="4.7109375" style="508" customWidth="1"/>
    <col min="7835" max="7835" width="2.5703125" style="508" customWidth="1"/>
    <col min="7836" max="7836" width="5.28515625" style="508" customWidth="1"/>
    <col min="7837" max="7837" width="3.5703125" style="508" customWidth="1"/>
    <col min="7838" max="7838" width="5" style="508" customWidth="1"/>
    <col min="7839" max="7839" width="7" style="508" customWidth="1"/>
    <col min="7840" max="7840" width="6.7109375" style="508" customWidth="1"/>
    <col min="7841" max="7842" width="3.28515625" style="508" customWidth="1"/>
    <col min="7843" max="7843" width="3.42578125" style="508" customWidth="1"/>
    <col min="7844" max="7844" width="5.5703125" style="508" customWidth="1"/>
    <col min="7845" max="7845" width="6" style="508" customWidth="1"/>
    <col min="7846" max="7846" width="5" style="508" customWidth="1"/>
    <col min="7847" max="7847" width="6.5703125" style="508" customWidth="1"/>
    <col min="7848" max="7848" width="3.7109375" style="508" customWidth="1"/>
    <col min="7849" max="8067" width="8.85546875" style="508"/>
    <col min="8068" max="8068" width="4.140625" style="508" customWidth="1"/>
    <col min="8069" max="8069" width="8.42578125" style="508" customWidth="1"/>
    <col min="8070" max="8070" width="22.28515625" style="508" customWidth="1"/>
    <col min="8071" max="8073" width="4" style="508" customWidth="1"/>
    <col min="8074" max="8074" width="4.42578125" style="508" customWidth="1"/>
    <col min="8075" max="8075" width="2.5703125" style="508" customWidth="1"/>
    <col min="8076" max="8076" width="2.7109375" style="508" customWidth="1"/>
    <col min="8077" max="8077" width="3.28515625" style="508" customWidth="1"/>
    <col min="8078" max="8078" width="3.7109375" style="508" customWidth="1"/>
    <col min="8079" max="8080" width="2.42578125" style="508" customWidth="1"/>
    <col min="8081" max="8081" width="3.5703125" style="508" customWidth="1"/>
    <col min="8082" max="8082" width="3.140625" style="508" customWidth="1"/>
    <col min="8083" max="8083" width="2.42578125" style="508" customWidth="1"/>
    <col min="8084" max="8085" width="2.85546875" style="508" customWidth="1"/>
    <col min="8086" max="8086" width="3.28515625" style="508" customWidth="1"/>
    <col min="8087" max="8087" width="2.5703125" style="508" customWidth="1"/>
    <col min="8088" max="8088" width="5" style="508" customWidth="1"/>
    <col min="8089" max="8089" width="3.42578125" style="508" customWidth="1"/>
    <col min="8090" max="8090" width="4.7109375" style="508" customWidth="1"/>
    <col min="8091" max="8091" width="2.5703125" style="508" customWidth="1"/>
    <col min="8092" max="8092" width="5.28515625" style="508" customWidth="1"/>
    <col min="8093" max="8093" width="3.5703125" style="508" customWidth="1"/>
    <col min="8094" max="8094" width="5" style="508" customWidth="1"/>
    <col min="8095" max="8095" width="7" style="508" customWidth="1"/>
    <col min="8096" max="8096" width="6.7109375" style="508" customWidth="1"/>
    <col min="8097" max="8098" width="3.28515625" style="508" customWidth="1"/>
    <col min="8099" max="8099" width="3.42578125" style="508" customWidth="1"/>
    <col min="8100" max="8100" width="5.5703125" style="508" customWidth="1"/>
    <col min="8101" max="8101" width="6" style="508" customWidth="1"/>
    <col min="8102" max="8102" width="5" style="508" customWidth="1"/>
    <col min="8103" max="8103" width="6.5703125" style="508" customWidth="1"/>
    <col min="8104" max="8104" width="3.7109375" style="508" customWidth="1"/>
    <col min="8105" max="8323" width="8.85546875" style="508"/>
    <col min="8324" max="8324" width="4.140625" style="508" customWidth="1"/>
    <col min="8325" max="8325" width="8.42578125" style="508" customWidth="1"/>
    <col min="8326" max="8326" width="22.28515625" style="508" customWidth="1"/>
    <col min="8327" max="8329" width="4" style="508" customWidth="1"/>
    <col min="8330" max="8330" width="4.42578125" style="508" customWidth="1"/>
    <col min="8331" max="8331" width="2.5703125" style="508" customWidth="1"/>
    <col min="8332" max="8332" width="2.7109375" style="508" customWidth="1"/>
    <col min="8333" max="8333" width="3.28515625" style="508" customWidth="1"/>
    <col min="8334" max="8334" width="3.7109375" style="508" customWidth="1"/>
    <col min="8335" max="8336" width="2.42578125" style="508" customWidth="1"/>
    <col min="8337" max="8337" width="3.5703125" style="508" customWidth="1"/>
    <col min="8338" max="8338" width="3.140625" style="508" customWidth="1"/>
    <col min="8339" max="8339" width="2.42578125" style="508" customWidth="1"/>
    <col min="8340" max="8341" width="2.85546875" style="508" customWidth="1"/>
    <col min="8342" max="8342" width="3.28515625" style="508" customWidth="1"/>
    <col min="8343" max="8343" width="2.5703125" style="508" customWidth="1"/>
    <col min="8344" max="8344" width="5" style="508" customWidth="1"/>
    <col min="8345" max="8345" width="3.42578125" style="508" customWidth="1"/>
    <col min="8346" max="8346" width="4.7109375" style="508" customWidth="1"/>
    <col min="8347" max="8347" width="2.5703125" style="508" customWidth="1"/>
    <col min="8348" max="8348" width="5.28515625" style="508" customWidth="1"/>
    <col min="8349" max="8349" width="3.5703125" style="508" customWidth="1"/>
    <col min="8350" max="8350" width="5" style="508" customWidth="1"/>
    <col min="8351" max="8351" width="7" style="508" customWidth="1"/>
    <col min="8352" max="8352" width="6.7109375" style="508" customWidth="1"/>
    <col min="8353" max="8354" width="3.28515625" style="508" customWidth="1"/>
    <col min="8355" max="8355" width="3.42578125" style="508" customWidth="1"/>
    <col min="8356" max="8356" width="5.5703125" style="508" customWidth="1"/>
    <col min="8357" max="8357" width="6" style="508" customWidth="1"/>
    <col min="8358" max="8358" width="5" style="508" customWidth="1"/>
    <col min="8359" max="8359" width="6.5703125" style="508" customWidth="1"/>
    <col min="8360" max="8360" width="3.7109375" style="508" customWidth="1"/>
    <col min="8361" max="8579" width="8.85546875" style="508"/>
    <col min="8580" max="8580" width="4.140625" style="508" customWidth="1"/>
    <col min="8581" max="8581" width="8.42578125" style="508" customWidth="1"/>
    <col min="8582" max="8582" width="22.28515625" style="508" customWidth="1"/>
    <col min="8583" max="8585" width="4" style="508" customWidth="1"/>
    <col min="8586" max="8586" width="4.42578125" style="508" customWidth="1"/>
    <col min="8587" max="8587" width="2.5703125" style="508" customWidth="1"/>
    <col min="8588" max="8588" width="2.7109375" style="508" customWidth="1"/>
    <col min="8589" max="8589" width="3.28515625" style="508" customWidth="1"/>
    <col min="8590" max="8590" width="3.7109375" style="508" customWidth="1"/>
    <col min="8591" max="8592" width="2.42578125" style="508" customWidth="1"/>
    <col min="8593" max="8593" width="3.5703125" style="508" customWidth="1"/>
    <col min="8594" max="8594" width="3.140625" style="508" customWidth="1"/>
    <col min="8595" max="8595" width="2.42578125" style="508" customWidth="1"/>
    <col min="8596" max="8597" width="2.85546875" style="508" customWidth="1"/>
    <col min="8598" max="8598" width="3.28515625" style="508" customWidth="1"/>
    <col min="8599" max="8599" width="2.5703125" style="508" customWidth="1"/>
    <col min="8600" max="8600" width="5" style="508" customWidth="1"/>
    <col min="8601" max="8601" width="3.42578125" style="508" customWidth="1"/>
    <col min="8602" max="8602" width="4.7109375" style="508" customWidth="1"/>
    <col min="8603" max="8603" width="2.5703125" style="508" customWidth="1"/>
    <col min="8604" max="8604" width="5.28515625" style="508" customWidth="1"/>
    <col min="8605" max="8605" width="3.5703125" style="508" customWidth="1"/>
    <col min="8606" max="8606" width="5" style="508" customWidth="1"/>
    <col min="8607" max="8607" width="7" style="508" customWidth="1"/>
    <col min="8608" max="8608" width="6.7109375" style="508" customWidth="1"/>
    <col min="8609" max="8610" width="3.28515625" style="508" customWidth="1"/>
    <col min="8611" max="8611" width="3.42578125" style="508" customWidth="1"/>
    <col min="8612" max="8612" width="5.5703125" style="508" customWidth="1"/>
    <col min="8613" max="8613" width="6" style="508" customWidth="1"/>
    <col min="8614" max="8614" width="5" style="508" customWidth="1"/>
    <col min="8615" max="8615" width="6.5703125" style="508" customWidth="1"/>
    <col min="8616" max="8616" width="3.7109375" style="508" customWidth="1"/>
    <col min="8617" max="8835" width="8.85546875" style="508"/>
    <col min="8836" max="8836" width="4.140625" style="508" customWidth="1"/>
    <col min="8837" max="8837" width="8.42578125" style="508" customWidth="1"/>
    <col min="8838" max="8838" width="22.28515625" style="508" customWidth="1"/>
    <col min="8839" max="8841" width="4" style="508" customWidth="1"/>
    <col min="8842" max="8842" width="4.42578125" style="508" customWidth="1"/>
    <col min="8843" max="8843" width="2.5703125" style="508" customWidth="1"/>
    <col min="8844" max="8844" width="2.7109375" style="508" customWidth="1"/>
    <col min="8845" max="8845" width="3.28515625" style="508" customWidth="1"/>
    <col min="8846" max="8846" width="3.7109375" style="508" customWidth="1"/>
    <col min="8847" max="8848" width="2.42578125" style="508" customWidth="1"/>
    <col min="8849" max="8849" width="3.5703125" style="508" customWidth="1"/>
    <col min="8850" max="8850" width="3.140625" style="508" customWidth="1"/>
    <col min="8851" max="8851" width="2.42578125" style="508" customWidth="1"/>
    <col min="8852" max="8853" width="2.85546875" style="508" customWidth="1"/>
    <col min="8854" max="8854" width="3.28515625" style="508" customWidth="1"/>
    <col min="8855" max="8855" width="2.5703125" style="508" customWidth="1"/>
    <col min="8856" max="8856" width="5" style="508" customWidth="1"/>
    <col min="8857" max="8857" width="3.42578125" style="508" customWidth="1"/>
    <col min="8858" max="8858" width="4.7109375" style="508" customWidth="1"/>
    <col min="8859" max="8859" width="2.5703125" style="508" customWidth="1"/>
    <col min="8860" max="8860" width="5.28515625" style="508" customWidth="1"/>
    <col min="8861" max="8861" width="3.5703125" style="508" customWidth="1"/>
    <col min="8862" max="8862" width="5" style="508" customWidth="1"/>
    <col min="8863" max="8863" width="7" style="508" customWidth="1"/>
    <col min="8864" max="8864" width="6.7109375" style="508" customWidth="1"/>
    <col min="8865" max="8866" width="3.28515625" style="508" customWidth="1"/>
    <col min="8867" max="8867" width="3.42578125" style="508" customWidth="1"/>
    <col min="8868" max="8868" width="5.5703125" style="508" customWidth="1"/>
    <col min="8869" max="8869" width="6" style="508" customWidth="1"/>
    <col min="8870" max="8870" width="5" style="508" customWidth="1"/>
    <col min="8871" max="8871" width="6.5703125" style="508" customWidth="1"/>
    <col min="8872" max="8872" width="3.7109375" style="508" customWidth="1"/>
    <col min="8873" max="9091" width="8.85546875" style="508"/>
    <col min="9092" max="9092" width="4.140625" style="508" customWidth="1"/>
    <col min="9093" max="9093" width="8.42578125" style="508" customWidth="1"/>
    <col min="9094" max="9094" width="22.28515625" style="508" customWidth="1"/>
    <col min="9095" max="9097" width="4" style="508" customWidth="1"/>
    <col min="9098" max="9098" width="4.42578125" style="508" customWidth="1"/>
    <col min="9099" max="9099" width="2.5703125" style="508" customWidth="1"/>
    <col min="9100" max="9100" width="2.7109375" style="508" customWidth="1"/>
    <col min="9101" max="9101" width="3.28515625" style="508" customWidth="1"/>
    <col min="9102" max="9102" width="3.7109375" style="508" customWidth="1"/>
    <col min="9103" max="9104" width="2.42578125" style="508" customWidth="1"/>
    <col min="9105" max="9105" width="3.5703125" style="508" customWidth="1"/>
    <col min="9106" max="9106" width="3.140625" style="508" customWidth="1"/>
    <col min="9107" max="9107" width="2.42578125" style="508" customWidth="1"/>
    <col min="9108" max="9109" width="2.85546875" style="508" customWidth="1"/>
    <col min="9110" max="9110" width="3.28515625" style="508" customWidth="1"/>
    <col min="9111" max="9111" width="2.5703125" style="508" customWidth="1"/>
    <col min="9112" max="9112" width="5" style="508" customWidth="1"/>
    <col min="9113" max="9113" width="3.42578125" style="508" customWidth="1"/>
    <col min="9114" max="9114" width="4.7109375" style="508" customWidth="1"/>
    <col min="9115" max="9115" width="2.5703125" style="508" customWidth="1"/>
    <col min="9116" max="9116" width="5.28515625" style="508" customWidth="1"/>
    <col min="9117" max="9117" width="3.5703125" style="508" customWidth="1"/>
    <col min="9118" max="9118" width="5" style="508" customWidth="1"/>
    <col min="9119" max="9119" width="7" style="508" customWidth="1"/>
    <col min="9120" max="9120" width="6.7109375" style="508" customWidth="1"/>
    <col min="9121" max="9122" width="3.28515625" style="508" customWidth="1"/>
    <col min="9123" max="9123" width="3.42578125" style="508" customWidth="1"/>
    <col min="9124" max="9124" width="5.5703125" style="508" customWidth="1"/>
    <col min="9125" max="9125" width="6" style="508" customWidth="1"/>
    <col min="9126" max="9126" width="5" style="508" customWidth="1"/>
    <col min="9127" max="9127" width="6.5703125" style="508" customWidth="1"/>
    <col min="9128" max="9128" width="3.7109375" style="508" customWidth="1"/>
    <col min="9129" max="9347" width="8.85546875" style="508"/>
    <col min="9348" max="9348" width="4.140625" style="508" customWidth="1"/>
    <col min="9349" max="9349" width="8.42578125" style="508" customWidth="1"/>
    <col min="9350" max="9350" width="22.28515625" style="508" customWidth="1"/>
    <col min="9351" max="9353" width="4" style="508" customWidth="1"/>
    <col min="9354" max="9354" width="4.42578125" style="508" customWidth="1"/>
    <col min="9355" max="9355" width="2.5703125" style="508" customWidth="1"/>
    <col min="9356" max="9356" width="2.7109375" style="508" customWidth="1"/>
    <col min="9357" max="9357" width="3.28515625" style="508" customWidth="1"/>
    <col min="9358" max="9358" width="3.7109375" style="508" customWidth="1"/>
    <col min="9359" max="9360" width="2.42578125" style="508" customWidth="1"/>
    <col min="9361" max="9361" width="3.5703125" style="508" customWidth="1"/>
    <col min="9362" max="9362" width="3.140625" style="508" customWidth="1"/>
    <col min="9363" max="9363" width="2.42578125" style="508" customWidth="1"/>
    <col min="9364" max="9365" width="2.85546875" style="508" customWidth="1"/>
    <col min="9366" max="9366" width="3.28515625" style="508" customWidth="1"/>
    <col min="9367" max="9367" width="2.5703125" style="508" customWidth="1"/>
    <col min="9368" max="9368" width="5" style="508" customWidth="1"/>
    <col min="9369" max="9369" width="3.42578125" style="508" customWidth="1"/>
    <col min="9370" max="9370" width="4.7109375" style="508" customWidth="1"/>
    <col min="9371" max="9371" width="2.5703125" style="508" customWidth="1"/>
    <col min="9372" max="9372" width="5.28515625" style="508" customWidth="1"/>
    <col min="9373" max="9373" width="3.5703125" style="508" customWidth="1"/>
    <col min="9374" max="9374" width="5" style="508" customWidth="1"/>
    <col min="9375" max="9375" width="7" style="508" customWidth="1"/>
    <col min="9376" max="9376" width="6.7109375" style="508" customWidth="1"/>
    <col min="9377" max="9378" width="3.28515625" style="508" customWidth="1"/>
    <col min="9379" max="9379" width="3.42578125" style="508" customWidth="1"/>
    <col min="9380" max="9380" width="5.5703125" style="508" customWidth="1"/>
    <col min="9381" max="9381" width="6" style="508" customWidth="1"/>
    <col min="9382" max="9382" width="5" style="508" customWidth="1"/>
    <col min="9383" max="9383" width="6.5703125" style="508" customWidth="1"/>
    <col min="9384" max="9384" width="3.7109375" style="508" customWidth="1"/>
    <col min="9385" max="9603" width="8.85546875" style="508"/>
    <col min="9604" max="9604" width="4.140625" style="508" customWidth="1"/>
    <col min="9605" max="9605" width="8.42578125" style="508" customWidth="1"/>
    <col min="9606" max="9606" width="22.28515625" style="508" customWidth="1"/>
    <col min="9607" max="9609" width="4" style="508" customWidth="1"/>
    <col min="9610" max="9610" width="4.42578125" style="508" customWidth="1"/>
    <col min="9611" max="9611" width="2.5703125" style="508" customWidth="1"/>
    <col min="9612" max="9612" width="2.7109375" style="508" customWidth="1"/>
    <col min="9613" max="9613" width="3.28515625" style="508" customWidth="1"/>
    <col min="9614" max="9614" width="3.7109375" style="508" customWidth="1"/>
    <col min="9615" max="9616" width="2.42578125" style="508" customWidth="1"/>
    <col min="9617" max="9617" width="3.5703125" style="508" customWidth="1"/>
    <col min="9618" max="9618" width="3.140625" style="508" customWidth="1"/>
    <col min="9619" max="9619" width="2.42578125" style="508" customWidth="1"/>
    <col min="9620" max="9621" width="2.85546875" style="508" customWidth="1"/>
    <col min="9622" max="9622" width="3.28515625" style="508" customWidth="1"/>
    <col min="9623" max="9623" width="2.5703125" style="508" customWidth="1"/>
    <col min="9624" max="9624" width="5" style="508" customWidth="1"/>
    <col min="9625" max="9625" width="3.42578125" style="508" customWidth="1"/>
    <col min="9626" max="9626" width="4.7109375" style="508" customWidth="1"/>
    <col min="9627" max="9627" width="2.5703125" style="508" customWidth="1"/>
    <col min="9628" max="9628" width="5.28515625" style="508" customWidth="1"/>
    <col min="9629" max="9629" width="3.5703125" style="508" customWidth="1"/>
    <col min="9630" max="9630" width="5" style="508" customWidth="1"/>
    <col min="9631" max="9631" width="7" style="508" customWidth="1"/>
    <col min="9632" max="9632" width="6.7109375" style="508" customWidth="1"/>
    <col min="9633" max="9634" width="3.28515625" style="508" customWidth="1"/>
    <col min="9635" max="9635" width="3.42578125" style="508" customWidth="1"/>
    <col min="9636" max="9636" width="5.5703125" style="508" customWidth="1"/>
    <col min="9637" max="9637" width="6" style="508" customWidth="1"/>
    <col min="9638" max="9638" width="5" style="508" customWidth="1"/>
    <col min="9639" max="9639" width="6.5703125" style="508" customWidth="1"/>
    <col min="9640" max="9640" width="3.7109375" style="508" customWidth="1"/>
    <col min="9641" max="9859" width="8.85546875" style="508"/>
    <col min="9860" max="9860" width="4.140625" style="508" customWidth="1"/>
    <col min="9861" max="9861" width="8.42578125" style="508" customWidth="1"/>
    <col min="9862" max="9862" width="22.28515625" style="508" customWidth="1"/>
    <col min="9863" max="9865" width="4" style="508" customWidth="1"/>
    <col min="9866" max="9866" width="4.42578125" style="508" customWidth="1"/>
    <col min="9867" max="9867" width="2.5703125" style="508" customWidth="1"/>
    <col min="9868" max="9868" width="2.7109375" style="508" customWidth="1"/>
    <col min="9869" max="9869" width="3.28515625" style="508" customWidth="1"/>
    <col min="9870" max="9870" width="3.7109375" style="508" customWidth="1"/>
    <col min="9871" max="9872" width="2.42578125" style="508" customWidth="1"/>
    <col min="9873" max="9873" width="3.5703125" style="508" customWidth="1"/>
    <col min="9874" max="9874" width="3.140625" style="508" customWidth="1"/>
    <col min="9875" max="9875" width="2.42578125" style="508" customWidth="1"/>
    <col min="9876" max="9877" width="2.85546875" style="508" customWidth="1"/>
    <col min="9878" max="9878" width="3.28515625" style="508" customWidth="1"/>
    <col min="9879" max="9879" width="2.5703125" style="508" customWidth="1"/>
    <col min="9880" max="9880" width="5" style="508" customWidth="1"/>
    <col min="9881" max="9881" width="3.42578125" style="508" customWidth="1"/>
    <col min="9882" max="9882" width="4.7109375" style="508" customWidth="1"/>
    <col min="9883" max="9883" width="2.5703125" style="508" customWidth="1"/>
    <col min="9884" max="9884" width="5.28515625" style="508" customWidth="1"/>
    <col min="9885" max="9885" width="3.5703125" style="508" customWidth="1"/>
    <col min="9886" max="9886" width="5" style="508" customWidth="1"/>
    <col min="9887" max="9887" width="7" style="508" customWidth="1"/>
    <col min="9888" max="9888" width="6.7109375" style="508" customWidth="1"/>
    <col min="9889" max="9890" width="3.28515625" style="508" customWidth="1"/>
    <col min="9891" max="9891" width="3.42578125" style="508" customWidth="1"/>
    <col min="9892" max="9892" width="5.5703125" style="508" customWidth="1"/>
    <col min="9893" max="9893" width="6" style="508" customWidth="1"/>
    <col min="9894" max="9894" width="5" style="508" customWidth="1"/>
    <col min="9895" max="9895" width="6.5703125" style="508" customWidth="1"/>
    <col min="9896" max="9896" width="3.7109375" style="508" customWidth="1"/>
    <col min="9897" max="10115" width="8.85546875" style="508"/>
    <col min="10116" max="10116" width="4.140625" style="508" customWidth="1"/>
    <col min="10117" max="10117" width="8.42578125" style="508" customWidth="1"/>
    <col min="10118" max="10118" width="22.28515625" style="508" customWidth="1"/>
    <col min="10119" max="10121" width="4" style="508" customWidth="1"/>
    <col min="10122" max="10122" width="4.42578125" style="508" customWidth="1"/>
    <col min="10123" max="10123" width="2.5703125" style="508" customWidth="1"/>
    <col min="10124" max="10124" width="2.7109375" style="508" customWidth="1"/>
    <col min="10125" max="10125" width="3.28515625" style="508" customWidth="1"/>
    <col min="10126" max="10126" width="3.7109375" style="508" customWidth="1"/>
    <col min="10127" max="10128" width="2.42578125" style="508" customWidth="1"/>
    <col min="10129" max="10129" width="3.5703125" style="508" customWidth="1"/>
    <col min="10130" max="10130" width="3.140625" style="508" customWidth="1"/>
    <col min="10131" max="10131" width="2.42578125" style="508" customWidth="1"/>
    <col min="10132" max="10133" width="2.85546875" style="508" customWidth="1"/>
    <col min="10134" max="10134" width="3.28515625" style="508" customWidth="1"/>
    <col min="10135" max="10135" width="2.5703125" style="508" customWidth="1"/>
    <col min="10136" max="10136" width="5" style="508" customWidth="1"/>
    <col min="10137" max="10137" width="3.42578125" style="508" customWidth="1"/>
    <col min="10138" max="10138" width="4.7109375" style="508" customWidth="1"/>
    <col min="10139" max="10139" width="2.5703125" style="508" customWidth="1"/>
    <col min="10140" max="10140" width="5.28515625" style="508" customWidth="1"/>
    <col min="10141" max="10141" width="3.5703125" style="508" customWidth="1"/>
    <col min="10142" max="10142" width="5" style="508" customWidth="1"/>
    <col min="10143" max="10143" width="7" style="508" customWidth="1"/>
    <col min="10144" max="10144" width="6.7109375" style="508" customWidth="1"/>
    <col min="10145" max="10146" width="3.28515625" style="508" customWidth="1"/>
    <col min="10147" max="10147" width="3.42578125" style="508" customWidth="1"/>
    <col min="10148" max="10148" width="5.5703125" style="508" customWidth="1"/>
    <col min="10149" max="10149" width="6" style="508" customWidth="1"/>
    <col min="10150" max="10150" width="5" style="508" customWidth="1"/>
    <col min="10151" max="10151" width="6.5703125" style="508" customWidth="1"/>
    <col min="10152" max="10152" width="3.7109375" style="508" customWidth="1"/>
    <col min="10153" max="10371" width="8.85546875" style="508"/>
    <col min="10372" max="10372" width="4.140625" style="508" customWidth="1"/>
    <col min="10373" max="10373" width="8.42578125" style="508" customWidth="1"/>
    <col min="10374" max="10374" width="22.28515625" style="508" customWidth="1"/>
    <col min="10375" max="10377" width="4" style="508" customWidth="1"/>
    <col min="10378" max="10378" width="4.42578125" style="508" customWidth="1"/>
    <col min="10379" max="10379" width="2.5703125" style="508" customWidth="1"/>
    <col min="10380" max="10380" width="2.7109375" style="508" customWidth="1"/>
    <col min="10381" max="10381" width="3.28515625" style="508" customWidth="1"/>
    <col min="10382" max="10382" width="3.7109375" style="508" customWidth="1"/>
    <col min="10383" max="10384" width="2.42578125" style="508" customWidth="1"/>
    <col min="10385" max="10385" width="3.5703125" style="508" customWidth="1"/>
    <col min="10386" max="10386" width="3.140625" style="508" customWidth="1"/>
    <col min="10387" max="10387" width="2.42578125" style="508" customWidth="1"/>
    <col min="10388" max="10389" width="2.85546875" style="508" customWidth="1"/>
    <col min="10390" max="10390" width="3.28515625" style="508" customWidth="1"/>
    <col min="10391" max="10391" width="2.5703125" style="508" customWidth="1"/>
    <col min="10392" max="10392" width="5" style="508" customWidth="1"/>
    <col min="10393" max="10393" width="3.42578125" style="508" customWidth="1"/>
    <col min="10394" max="10394" width="4.7109375" style="508" customWidth="1"/>
    <col min="10395" max="10395" width="2.5703125" style="508" customWidth="1"/>
    <col min="10396" max="10396" width="5.28515625" style="508" customWidth="1"/>
    <col min="10397" max="10397" width="3.5703125" style="508" customWidth="1"/>
    <col min="10398" max="10398" width="5" style="508" customWidth="1"/>
    <col min="10399" max="10399" width="7" style="508" customWidth="1"/>
    <col min="10400" max="10400" width="6.7109375" style="508" customWidth="1"/>
    <col min="10401" max="10402" width="3.28515625" style="508" customWidth="1"/>
    <col min="10403" max="10403" width="3.42578125" style="508" customWidth="1"/>
    <col min="10404" max="10404" width="5.5703125" style="508" customWidth="1"/>
    <col min="10405" max="10405" width="6" style="508" customWidth="1"/>
    <col min="10406" max="10406" width="5" style="508" customWidth="1"/>
    <col min="10407" max="10407" width="6.5703125" style="508" customWidth="1"/>
    <col min="10408" max="10408" width="3.7109375" style="508" customWidth="1"/>
    <col min="10409" max="10627" width="8.85546875" style="508"/>
    <col min="10628" max="10628" width="4.140625" style="508" customWidth="1"/>
    <col min="10629" max="10629" width="8.42578125" style="508" customWidth="1"/>
    <col min="10630" max="10630" width="22.28515625" style="508" customWidth="1"/>
    <col min="10631" max="10633" width="4" style="508" customWidth="1"/>
    <col min="10634" max="10634" width="4.42578125" style="508" customWidth="1"/>
    <col min="10635" max="10635" width="2.5703125" style="508" customWidth="1"/>
    <col min="10636" max="10636" width="2.7109375" style="508" customWidth="1"/>
    <col min="10637" max="10637" width="3.28515625" style="508" customWidth="1"/>
    <col min="10638" max="10638" width="3.7109375" style="508" customWidth="1"/>
    <col min="10639" max="10640" width="2.42578125" style="508" customWidth="1"/>
    <col min="10641" max="10641" width="3.5703125" style="508" customWidth="1"/>
    <col min="10642" max="10642" width="3.140625" style="508" customWidth="1"/>
    <col min="10643" max="10643" width="2.42578125" style="508" customWidth="1"/>
    <col min="10644" max="10645" width="2.85546875" style="508" customWidth="1"/>
    <col min="10646" max="10646" width="3.28515625" style="508" customWidth="1"/>
    <col min="10647" max="10647" width="2.5703125" style="508" customWidth="1"/>
    <col min="10648" max="10648" width="5" style="508" customWidth="1"/>
    <col min="10649" max="10649" width="3.42578125" style="508" customWidth="1"/>
    <col min="10650" max="10650" width="4.7109375" style="508" customWidth="1"/>
    <col min="10651" max="10651" width="2.5703125" style="508" customWidth="1"/>
    <col min="10652" max="10652" width="5.28515625" style="508" customWidth="1"/>
    <col min="10653" max="10653" width="3.5703125" style="508" customWidth="1"/>
    <col min="10654" max="10654" width="5" style="508" customWidth="1"/>
    <col min="10655" max="10655" width="7" style="508" customWidth="1"/>
    <col min="10656" max="10656" width="6.7109375" style="508" customWidth="1"/>
    <col min="10657" max="10658" width="3.28515625" style="508" customWidth="1"/>
    <col min="10659" max="10659" width="3.42578125" style="508" customWidth="1"/>
    <col min="10660" max="10660" width="5.5703125" style="508" customWidth="1"/>
    <col min="10661" max="10661" width="6" style="508" customWidth="1"/>
    <col min="10662" max="10662" width="5" style="508" customWidth="1"/>
    <col min="10663" max="10663" width="6.5703125" style="508" customWidth="1"/>
    <col min="10664" max="10664" width="3.7109375" style="508" customWidth="1"/>
    <col min="10665" max="10883" width="8.85546875" style="508"/>
    <col min="10884" max="10884" width="4.140625" style="508" customWidth="1"/>
    <col min="10885" max="10885" width="8.42578125" style="508" customWidth="1"/>
    <col min="10886" max="10886" width="22.28515625" style="508" customWidth="1"/>
    <col min="10887" max="10889" width="4" style="508" customWidth="1"/>
    <col min="10890" max="10890" width="4.42578125" style="508" customWidth="1"/>
    <col min="10891" max="10891" width="2.5703125" style="508" customWidth="1"/>
    <col min="10892" max="10892" width="2.7109375" style="508" customWidth="1"/>
    <col min="10893" max="10893" width="3.28515625" style="508" customWidth="1"/>
    <col min="10894" max="10894" width="3.7109375" style="508" customWidth="1"/>
    <col min="10895" max="10896" width="2.42578125" style="508" customWidth="1"/>
    <col min="10897" max="10897" width="3.5703125" style="508" customWidth="1"/>
    <col min="10898" max="10898" width="3.140625" style="508" customWidth="1"/>
    <col min="10899" max="10899" width="2.42578125" style="508" customWidth="1"/>
    <col min="10900" max="10901" width="2.85546875" style="508" customWidth="1"/>
    <col min="10902" max="10902" width="3.28515625" style="508" customWidth="1"/>
    <col min="10903" max="10903" width="2.5703125" style="508" customWidth="1"/>
    <col min="10904" max="10904" width="5" style="508" customWidth="1"/>
    <col min="10905" max="10905" width="3.42578125" style="508" customWidth="1"/>
    <col min="10906" max="10906" width="4.7109375" style="508" customWidth="1"/>
    <col min="10907" max="10907" width="2.5703125" style="508" customWidth="1"/>
    <col min="10908" max="10908" width="5.28515625" style="508" customWidth="1"/>
    <col min="10909" max="10909" width="3.5703125" style="508" customWidth="1"/>
    <col min="10910" max="10910" width="5" style="508" customWidth="1"/>
    <col min="10911" max="10911" width="7" style="508" customWidth="1"/>
    <col min="10912" max="10912" width="6.7109375" style="508" customWidth="1"/>
    <col min="10913" max="10914" width="3.28515625" style="508" customWidth="1"/>
    <col min="10915" max="10915" width="3.42578125" style="508" customWidth="1"/>
    <col min="10916" max="10916" width="5.5703125" style="508" customWidth="1"/>
    <col min="10917" max="10917" width="6" style="508" customWidth="1"/>
    <col min="10918" max="10918" width="5" style="508" customWidth="1"/>
    <col min="10919" max="10919" width="6.5703125" style="508" customWidth="1"/>
    <col min="10920" max="10920" width="3.7109375" style="508" customWidth="1"/>
    <col min="10921" max="11139" width="8.85546875" style="508"/>
    <col min="11140" max="11140" width="4.140625" style="508" customWidth="1"/>
    <col min="11141" max="11141" width="8.42578125" style="508" customWidth="1"/>
    <col min="11142" max="11142" width="22.28515625" style="508" customWidth="1"/>
    <col min="11143" max="11145" width="4" style="508" customWidth="1"/>
    <col min="11146" max="11146" width="4.42578125" style="508" customWidth="1"/>
    <col min="11147" max="11147" width="2.5703125" style="508" customWidth="1"/>
    <col min="11148" max="11148" width="2.7109375" style="508" customWidth="1"/>
    <col min="11149" max="11149" width="3.28515625" style="508" customWidth="1"/>
    <col min="11150" max="11150" width="3.7109375" style="508" customWidth="1"/>
    <col min="11151" max="11152" width="2.42578125" style="508" customWidth="1"/>
    <col min="11153" max="11153" width="3.5703125" style="508" customWidth="1"/>
    <col min="11154" max="11154" width="3.140625" style="508" customWidth="1"/>
    <col min="11155" max="11155" width="2.42578125" style="508" customWidth="1"/>
    <col min="11156" max="11157" width="2.85546875" style="508" customWidth="1"/>
    <col min="11158" max="11158" width="3.28515625" style="508" customWidth="1"/>
    <col min="11159" max="11159" width="2.5703125" style="508" customWidth="1"/>
    <col min="11160" max="11160" width="5" style="508" customWidth="1"/>
    <col min="11161" max="11161" width="3.42578125" style="508" customWidth="1"/>
    <col min="11162" max="11162" width="4.7109375" style="508" customWidth="1"/>
    <col min="11163" max="11163" width="2.5703125" style="508" customWidth="1"/>
    <col min="11164" max="11164" width="5.28515625" style="508" customWidth="1"/>
    <col min="11165" max="11165" width="3.5703125" style="508" customWidth="1"/>
    <col min="11166" max="11166" width="5" style="508" customWidth="1"/>
    <col min="11167" max="11167" width="7" style="508" customWidth="1"/>
    <col min="11168" max="11168" width="6.7109375" style="508" customWidth="1"/>
    <col min="11169" max="11170" width="3.28515625" style="508" customWidth="1"/>
    <col min="11171" max="11171" width="3.42578125" style="508" customWidth="1"/>
    <col min="11172" max="11172" width="5.5703125" style="508" customWidth="1"/>
    <col min="11173" max="11173" width="6" style="508" customWidth="1"/>
    <col min="11174" max="11174" width="5" style="508" customWidth="1"/>
    <col min="11175" max="11175" width="6.5703125" style="508" customWidth="1"/>
    <col min="11176" max="11176" width="3.7109375" style="508" customWidth="1"/>
    <col min="11177" max="11395" width="8.85546875" style="508"/>
    <col min="11396" max="11396" width="4.140625" style="508" customWidth="1"/>
    <col min="11397" max="11397" width="8.42578125" style="508" customWidth="1"/>
    <col min="11398" max="11398" width="22.28515625" style="508" customWidth="1"/>
    <col min="11399" max="11401" width="4" style="508" customWidth="1"/>
    <col min="11402" max="11402" width="4.42578125" style="508" customWidth="1"/>
    <col min="11403" max="11403" width="2.5703125" style="508" customWidth="1"/>
    <col min="11404" max="11404" width="2.7109375" style="508" customWidth="1"/>
    <col min="11405" max="11405" width="3.28515625" style="508" customWidth="1"/>
    <col min="11406" max="11406" width="3.7109375" style="508" customWidth="1"/>
    <col min="11407" max="11408" width="2.42578125" style="508" customWidth="1"/>
    <col min="11409" max="11409" width="3.5703125" style="508" customWidth="1"/>
    <col min="11410" max="11410" width="3.140625" style="508" customWidth="1"/>
    <col min="11411" max="11411" width="2.42578125" style="508" customWidth="1"/>
    <col min="11412" max="11413" width="2.85546875" style="508" customWidth="1"/>
    <col min="11414" max="11414" width="3.28515625" style="508" customWidth="1"/>
    <col min="11415" max="11415" width="2.5703125" style="508" customWidth="1"/>
    <col min="11416" max="11416" width="5" style="508" customWidth="1"/>
    <col min="11417" max="11417" width="3.42578125" style="508" customWidth="1"/>
    <col min="11418" max="11418" width="4.7109375" style="508" customWidth="1"/>
    <col min="11419" max="11419" width="2.5703125" style="508" customWidth="1"/>
    <col min="11420" max="11420" width="5.28515625" style="508" customWidth="1"/>
    <col min="11421" max="11421" width="3.5703125" style="508" customWidth="1"/>
    <col min="11422" max="11422" width="5" style="508" customWidth="1"/>
    <col min="11423" max="11423" width="7" style="508" customWidth="1"/>
    <col min="11424" max="11424" width="6.7109375" style="508" customWidth="1"/>
    <col min="11425" max="11426" width="3.28515625" style="508" customWidth="1"/>
    <col min="11427" max="11427" width="3.42578125" style="508" customWidth="1"/>
    <col min="11428" max="11428" width="5.5703125" style="508" customWidth="1"/>
    <col min="11429" max="11429" width="6" style="508" customWidth="1"/>
    <col min="11430" max="11430" width="5" style="508" customWidth="1"/>
    <col min="11431" max="11431" width="6.5703125" style="508" customWidth="1"/>
    <col min="11432" max="11432" width="3.7109375" style="508" customWidth="1"/>
    <col min="11433" max="11651" width="8.85546875" style="508"/>
    <col min="11652" max="11652" width="4.140625" style="508" customWidth="1"/>
    <col min="11653" max="11653" width="8.42578125" style="508" customWidth="1"/>
    <col min="11654" max="11654" width="22.28515625" style="508" customWidth="1"/>
    <col min="11655" max="11657" width="4" style="508" customWidth="1"/>
    <col min="11658" max="11658" width="4.42578125" style="508" customWidth="1"/>
    <col min="11659" max="11659" width="2.5703125" style="508" customWidth="1"/>
    <col min="11660" max="11660" width="2.7109375" style="508" customWidth="1"/>
    <col min="11661" max="11661" width="3.28515625" style="508" customWidth="1"/>
    <col min="11662" max="11662" width="3.7109375" style="508" customWidth="1"/>
    <col min="11663" max="11664" width="2.42578125" style="508" customWidth="1"/>
    <col min="11665" max="11665" width="3.5703125" style="508" customWidth="1"/>
    <col min="11666" max="11666" width="3.140625" style="508" customWidth="1"/>
    <col min="11667" max="11667" width="2.42578125" style="508" customWidth="1"/>
    <col min="11668" max="11669" width="2.85546875" style="508" customWidth="1"/>
    <col min="11670" max="11670" width="3.28515625" style="508" customWidth="1"/>
    <col min="11671" max="11671" width="2.5703125" style="508" customWidth="1"/>
    <col min="11672" max="11672" width="5" style="508" customWidth="1"/>
    <col min="11673" max="11673" width="3.42578125" style="508" customWidth="1"/>
    <col min="11674" max="11674" width="4.7109375" style="508" customWidth="1"/>
    <col min="11675" max="11675" width="2.5703125" style="508" customWidth="1"/>
    <col min="11676" max="11676" width="5.28515625" style="508" customWidth="1"/>
    <col min="11677" max="11677" width="3.5703125" style="508" customWidth="1"/>
    <col min="11678" max="11678" width="5" style="508" customWidth="1"/>
    <col min="11679" max="11679" width="7" style="508" customWidth="1"/>
    <col min="11680" max="11680" width="6.7109375" style="508" customWidth="1"/>
    <col min="11681" max="11682" width="3.28515625" style="508" customWidth="1"/>
    <col min="11683" max="11683" width="3.42578125" style="508" customWidth="1"/>
    <col min="11684" max="11684" width="5.5703125" style="508" customWidth="1"/>
    <col min="11685" max="11685" width="6" style="508" customWidth="1"/>
    <col min="11686" max="11686" width="5" style="508" customWidth="1"/>
    <col min="11687" max="11687" width="6.5703125" style="508" customWidth="1"/>
    <col min="11688" max="11688" width="3.7109375" style="508" customWidth="1"/>
    <col min="11689" max="11907" width="8.85546875" style="508"/>
    <col min="11908" max="11908" width="4.140625" style="508" customWidth="1"/>
    <col min="11909" max="11909" width="8.42578125" style="508" customWidth="1"/>
    <col min="11910" max="11910" width="22.28515625" style="508" customWidth="1"/>
    <col min="11911" max="11913" width="4" style="508" customWidth="1"/>
    <col min="11914" max="11914" width="4.42578125" style="508" customWidth="1"/>
    <col min="11915" max="11915" width="2.5703125" style="508" customWidth="1"/>
    <col min="11916" max="11916" width="2.7109375" style="508" customWidth="1"/>
    <col min="11917" max="11917" width="3.28515625" style="508" customWidth="1"/>
    <col min="11918" max="11918" width="3.7109375" style="508" customWidth="1"/>
    <col min="11919" max="11920" width="2.42578125" style="508" customWidth="1"/>
    <col min="11921" max="11921" width="3.5703125" style="508" customWidth="1"/>
    <col min="11922" max="11922" width="3.140625" style="508" customWidth="1"/>
    <col min="11923" max="11923" width="2.42578125" style="508" customWidth="1"/>
    <col min="11924" max="11925" width="2.85546875" style="508" customWidth="1"/>
    <col min="11926" max="11926" width="3.28515625" style="508" customWidth="1"/>
    <col min="11927" max="11927" width="2.5703125" style="508" customWidth="1"/>
    <col min="11928" max="11928" width="5" style="508" customWidth="1"/>
    <col min="11929" max="11929" width="3.42578125" style="508" customWidth="1"/>
    <col min="11930" max="11930" width="4.7109375" style="508" customWidth="1"/>
    <col min="11931" max="11931" width="2.5703125" style="508" customWidth="1"/>
    <col min="11932" max="11932" width="5.28515625" style="508" customWidth="1"/>
    <col min="11933" max="11933" width="3.5703125" style="508" customWidth="1"/>
    <col min="11934" max="11934" width="5" style="508" customWidth="1"/>
    <col min="11935" max="11935" width="7" style="508" customWidth="1"/>
    <col min="11936" max="11936" width="6.7109375" style="508" customWidth="1"/>
    <col min="11937" max="11938" width="3.28515625" style="508" customWidth="1"/>
    <col min="11939" max="11939" width="3.42578125" style="508" customWidth="1"/>
    <col min="11940" max="11940" width="5.5703125" style="508" customWidth="1"/>
    <col min="11941" max="11941" width="6" style="508" customWidth="1"/>
    <col min="11942" max="11942" width="5" style="508" customWidth="1"/>
    <col min="11943" max="11943" width="6.5703125" style="508" customWidth="1"/>
    <col min="11944" max="11944" width="3.7109375" style="508" customWidth="1"/>
    <col min="11945" max="12163" width="8.85546875" style="508"/>
    <col min="12164" max="12164" width="4.140625" style="508" customWidth="1"/>
    <col min="12165" max="12165" width="8.42578125" style="508" customWidth="1"/>
    <col min="12166" max="12166" width="22.28515625" style="508" customWidth="1"/>
    <col min="12167" max="12169" width="4" style="508" customWidth="1"/>
    <col min="12170" max="12170" width="4.42578125" style="508" customWidth="1"/>
    <col min="12171" max="12171" width="2.5703125" style="508" customWidth="1"/>
    <col min="12172" max="12172" width="2.7109375" style="508" customWidth="1"/>
    <col min="12173" max="12173" width="3.28515625" style="508" customWidth="1"/>
    <col min="12174" max="12174" width="3.7109375" style="508" customWidth="1"/>
    <col min="12175" max="12176" width="2.42578125" style="508" customWidth="1"/>
    <col min="12177" max="12177" width="3.5703125" style="508" customWidth="1"/>
    <col min="12178" max="12178" width="3.140625" style="508" customWidth="1"/>
    <col min="12179" max="12179" width="2.42578125" style="508" customWidth="1"/>
    <col min="12180" max="12181" width="2.85546875" style="508" customWidth="1"/>
    <col min="12182" max="12182" width="3.28515625" style="508" customWidth="1"/>
    <col min="12183" max="12183" width="2.5703125" style="508" customWidth="1"/>
    <col min="12184" max="12184" width="5" style="508" customWidth="1"/>
    <col min="12185" max="12185" width="3.42578125" style="508" customWidth="1"/>
    <col min="12186" max="12186" width="4.7109375" style="508" customWidth="1"/>
    <col min="12187" max="12187" width="2.5703125" style="508" customWidth="1"/>
    <col min="12188" max="12188" width="5.28515625" style="508" customWidth="1"/>
    <col min="12189" max="12189" width="3.5703125" style="508" customWidth="1"/>
    <col min="12190" max="12190" width="5" style="508" customWidth="1"/>
    <col min="12191" max="12191" width="7" style="508" customWidth="1"/>
    <col min="12192" max="12192" width="6.7109375" style="508" customWidth="1"/>
    <col min="12193" max="12194" width="3.28515625" style="508" customWidth="1"/>
    <col min="12195" max="12195" width="3.42578125" style="508" customWidth="1"/>
    <col min="12196" max="12196" width="5.5703125" style="508" customWidth="1"/>
    <col min="12197" max="12197" width="6" style="508" customWidth="1"/>
    <col min="12198" max="12198" width="5" style="508" customWidth="1"/>
    <col min="12199" max="12199" width="6.5703125" style="508" customWidth="1"/>
    <col min="12200" max="12200" width="3.7109375" style="508" customWidth="1"/>
    <col min="12201" max="12419" width="8.85546875" style="508"/>
    <col min="12420" max="12420" width="4.140625" style="508" customWidth="1"/>
    <col min="12421" max="12421" width="8.42578125" style="508" customWidth="1"/>
    <col min="12422" max="12422" width="22.28515625" style="508" customWidth="1"/>
    <col min="12423" max="12425" width="4" style="508" customWidth="1"/>
    <col min="12426" max="12426" width="4.42578125" style="508" customWidth="1"/>
    <col min="12427" max="12427" width="2.5703125" style="508" customWidth="1"/>
    <col min="12428" max="12428" width="2.7109375" style="508" customWidth="1"/>
    <col min="12429" max="12429" width="3.28515625" style="508" customWidth="1"/>
    <col min="12430" max="12430" width="3.7109375" style="508" customWidth="1"/>
    <col min="12431" max="12432" width="2.42578125" style="508" customWidth="1"/>
    <col min="12433" max="12433" width="3.5703125" style="508" customWidth="1"/>
    <col min="12434" max="12434" width="3.140625" style="508" customWidth="1"/>
    <col min="12435" max="12435" width="2.42578125" style="508" customWidth="1"/>
    <col min="12436" max="12437" width="2.85546875" style="508" customWidth="1"/>
    <col min="12438" max="12438" width="3.28515625" style="508" customWidth="1"/>
    <col min="12439" max="12439" width="2.5703125" style="508" customWidth="1"/>
    <col min="12440" max="12440" width="5" style="508" customWidth="1"/>
    <col min="12441" max="12441" width="3.42578125" style="508" customWidth="1"/>
    <col min="12442" max="12442" width="4.7109375" style="508" customWidth="1"/>
    <col min="12443" max="12443" width="2.5703125" style="508" customWidth="1"/>
    <col min="12444" max="12444" width="5.28515625" style="508" customWidth="1"/>
    <col min="12445" max="12445" width="3.5703125" style="508" customWidth="1"/>
    <col min="12446" max="12446" width="5" style="508" customWidth="1"/>
    <col min="12447" max="12447" width="7" style="508" customWidth="1"/>
    <col min="12448" max="12448" width="6.7109375" style="508" customWidth="1"/>
    <col min="12449" max="12450" width="3.28515625" style="508" customWidth="1"/>
    <col min="12451" max="12451" width="3.42578125" style="508" customWidth="1"/>
    <col min="12452" max="12452" width="5.5703125" style="508" customWidth="1"/>
    <col min="12453" max="12453" width="6" style="508" customWidth="1"/>
    <col min="12454" max="12454" width="5" style="508" customWidth="1"/>
    <col min="12455" max="12455" width="6.5703125" style="508" customWidth="1"/>
    <col min="12456" max="12456" width="3.7109375" style="508" customWidth="1"/>
    <col min="12457" max="12675" width="8.85546875" style="508"/>
    <col min="12676" max="12676" width="4.140625" style="508" customWidth="1"/>
    <col min="12677" max="12677" width="8.42578125" style="508" customWidth="1"/>
    <col min="12678" max="12678" width="22.28515625" style="508" customWidth="1"/>
    <col min="12679" max="12681" width="4" style="508" customWidth="1"/>
    <col min="12682" max="12682" width="4.42578125" style="508" customWidth="1"/>
    <col min="12683" max="12683" width="2.5703125" style="508" customWidth="1"/>
    <col min="12684" max="12684" width="2.7109375" style="508" customWidth="1"/>
    <col min="12685" max="12685" width="3.28515625" style="508" customWidth="1"/>
    <col min="12686" max="12686" width="3.7109375" style="508" customWidth="1"/>
    <col min="12687" max="12688" width="2.42578125" style="508" customWidth="1"/>
    <col min="12689" max="12689" width="3.5703125" style="508" customWidth="1"/>
    <col min="12690" max="12690" width="3.140625" style="508" customWidth="1"/>
    <col min="12691" max="12691" width="2.42578125" style="508" customWidth="1"/>
    <col min="12692" max="12693" width="2.85546875" style="508" customWidth="1"/>
    <col min="12694" max="12694" width="3.28515625" style="508" customWidth="1"/>
    <col min="12695" max="12695" width="2.5703125" style="508" customWidth="1"/>
    <col min="12696" max="12696" width="5" style="508" customWidth="1"/>
    <col min="12697" max="12697" width="3.42578125" style="508" customWidth="1"/>
    <col min="12698" max="12698" width="4.7109375" style="508" customWidth="1"/>
    <col min="12699" max="12699" width="2.5703125" style="508" customWidth="1"/>
    <col min="12700" max="12700" width="5.28515625" style="508" customWidth="1"/>
    <col min="12701" max="12701" width="3.5703125" style="508" customWidth="1"/>
    <col min="12702" max="12702" width="5" style="508" customWidth="1"/>
    <col min="12703" max="12703" width="7" style="508" customWidth="1"/>
    <col min="12704" max="12704" width="6.7109375" style="508" customWidth="1"/>
    <col min="12705" max="12706" width="3.28515625" style="508" customWidth="1"/>
    <col min="12707" max="12707" width="3.42578125" style="508" customWidth="1"/>
    <col min="12708" max="12708" width="5.5703125" style="508" customWidth="1"/>
    <col min="12709" max="12709" width="6" style="508" customWidth="1"/>
    <col min="12710" max="12710" width="5" style="508" customWidth="1"/>
    <col min="12711" max="12711" width="6.5703125" style="508" customWidth="1"/>
    <col min="12712" max="12712" width="3.7109375" style="508" customWidth="1"/>
    <col min="12713" max="12931" width="8.85546875" style="508"/>
    <col min="12932" max="12932" width="4.140625" style="508" customWidth="1"/>
    <col min="12933" max="12933" width="8.42578125" style="508" customWidth="1"/>
    <col min="12934" max="12934" width="22.28515625" style="508" customWidth="1"/>
    <col min="12935" max="12937" width="4" style="508" customWidth="1"/>
    <col min="12938" max="12938" width="4.42578125" style="508" customWidth="1"/>
    <col min="12939" max="12939" width="2.5703125" style="508" customWidth="1"/>
    <col min="12940" max="12940" width="2.7109375" style="508" customWidth="1"/>
    <col min="12941" max="12941" width="3.28515625" style="508" customWidth="1"/>
    <col min="12942" max="12942" width="3.7109375" style="508" customWidth="1"/>
    <col min="12943" max="12944" width="2.42578125" style="508" customWidth="1"/>
    <col min="12945" max="12945" width="3.5703125" style="508" customWidth="1"/>
    <col min="12946" max="12946" width="3.140625" style="508" customWidth="1"/>
    <col min="12947" max="12947" width="2.42578125" style="508" customWidth="1"/>
    <col min="12948" max="12949" width="2.85546875" style="508" customWidth="1"/>
    <col min="12950" max="12950" width="3.28515625" style="508" customWidth="1"/>
    <col min="12951" max="12951" width="2.5703125" style="508" customWidth="1"/>
    <col min="12952" max="12952" width="5" style="508" customWidth="1"/>
    <col min="12953" max="12953" width="3.42578125" style="508" customWidth="1"/>
    <col min="12954" max="12954" width="4.7109375" style="508" customWidth="1"/>
    <col min="12955" max="12955" width="2.5703125" style="508" customWidth="1"/>
    <col min="12956" max="12956" width="5.28515625" style="508" customWidth="1"/>
    <col min="12957" max="12957" width="3.5703125" style="508" customWidth="1"/>
    <col min="12958" max="12958" width="5" style="508" customWidth="1"/>
    <col min="12959" max="12959" width="7" style="508" customWidth="1"/>
    <col min="12960" max="12960" width="6.7109375" style="508" customWidth="1"/>
    <col min="12961" max="12962" width="3.28515625" style="508" customWidth="1"/>
    <col min="12963" max="12963" width="3.42578125" style="508" customWidth="1"/>
    <col min="12964" max="12964" width="5.5703125" style="508" customWidth="1"/>
    <col min="12965" max="12965" width="6" style="508" customWidth="1"/>
    <col min="12966" max="12966" width="5" style="508" customWidth="1"/>
    <col min="12967" max="12967" width="6.5703125" style="508" customWidth="1"/>
    <col min="12968" max="12968" width="3.7109375" style="508" customWidth="1"/>
    <col min="12969" max="13187" width="8.85546875" style="508"/>
    <col min="13188" max="13188" width="4.140625" style="508" customWidth="1"/>
    <col min="13189" max="13189" width="8.42578125" style="508" customWidth="1"/>
    <col min="13190" max="13190" width="22.28515625" style="508" customWidth="1"/>
    <col min="13191" max="13193" width="4" style="508" customWidth="1"/>
    <col min="13194" max="13194" width="4.42578125" style="508" customWidth="1"/>
    <col min="13195" max="13195" width="2.5703125" style="508" customWidth="1"/>
    <col min="13196" max="13196" width="2.7109375" style="508" customWidth="1"/>
    <col min="13197" max="13197" width="3.28515625" style="508" customWidth="1"/>
    <col min="13198" max="13198" width="3.7109375" style="508" customWidth="1"/>
    <col min="13199" max="13200" width="2.42578125" style="508" customWidth="1"/>
    <col min="13201" max="13201" width="3.5703125" style="508" customWidth="1"/>
    <col min="13202" max="13202" width="3.140625" style="508" customWidth="1"/>
    <col min="13203" max="13203" width="2.42578125" style="508" customWidth="1"/>
    <col min="13204" max="13205" width="2.85546875" style="508" customWidth="1"/>
    <col min="13206" max="13206" width="3.28515625" style="508" customWidth="1"/>
    <col min="13207" max="13207" width="2.5703125" style="508" customWidth="1"/>
    <col min="13208" max="13208" width="5" style="508" customWidth="1"/>
    <col min="13209" max="13209" width="3.42578125" style="508" customWidth="1"/>
    <col min="13210" max="13210" width="4.7109375" style="508" customWidth="1"/>
    <col min="13211" max="13211" width="2.5703125" style="508" customWidth="1"/>
    <col min="13212" max="13212" width="5.28515625" style="508" customWidth="1"/>
    <col min="13213" max="13213" width="3.5703125" style="508" customWidth="1"/>
    <col min="13214" max="13214" width="5" style="508" customWidth="1"/>
    <col min="13215" max="13215" width="7" style="508" customWidth="1"/>
    <col min="13216" max="13216" width="6.7109375" style="508" customWidth="1"/>
    <col min="13217" max="13218" width="3.28515625" style="508" customWidth="1"/>
    <col min="13219" max="13219" width="3.42578125" style="508" customWidth="1"/>
    <col min="13220" max="13220" width="5.5703125" style="508" customWidth="1"/>
    <col min="13221" max="13221" width="6" style="508" customWidth="1"/>
    <col min="13222" max="13222" width="5" style="508" customWidth="1"/>
    <col min="13223" max="13223" width="6.5703125" style="508" customWidth="1"/>
    <col min="13224" max="13224" width="3.7109375" style="508" customWidth="1"/>
    <col min="13225" max="13443" width="8.85546875" style="508"/>
    <col min="13444" max="13444" width="4.140625" style="508" customWidth="1"/>
    <col min="13445" max="13445" width="8.42578125" style="508" customWidth="1"/>
    <col min="13446" max="13446" width="22.28515625" style="508" customWidth="1"/>
    <col min="13447" max="13449" width="4" style="508" customWidth="1"/>
    <col min="13450" max="13450" width="4.42578125" style="508" customWidth="1"/>
    <col min="13451" max="13451" width="2.5703125" style="508" customWidth="1"/>
    <col min="13452" max="13452" width="2.7109375" style="508" customWidth="1"/>
    <col min="13453" max="13453" width="3.28515625" style="508" customWidth="1"/>
    <col min="13454" max="13454" width="3.7109375" style="508" customWidth="1"/>
    <col min="13455" max="13456" width="2.42578125" style="508" customWidth="1"/>
    <col min="13457" max="13457" width="3.5703125" style="508" customWidth="1"/>
    <col min="13458" max="13458" width="3.140625" style="508" customWidth="1"/>
    <col min="13459" max="13459" width="2.42578125" style="508" customWidth="1"/>
    <col min="13460" max="13461" width="2.85546875" style="508" customWidth="1"/>
    <col min="13462" max="13462" width="3.28515625" style="508" customWidth="1"/>
    <col min="13463" max="13463" width="2.5703125" style="508" customWidth="1"/>
    <col min="13464" max="13464" width="5" style="508" customWidth="1"/>
    <col min="13465" max="13465" width="3.42578125" style="508" customWidth="1"/>
    <col min="13466" max="13466" width="4.7109375" style="508" customWidth="1"/>
    <col min="13467" max="13467" width="2.5703125" style="508" customWidth="1"/>
    <col min="13468" max="13468" width="5.28515625" style="508" customWidth="1"/>
    <col min="13469" max="13469" width="3.5703125" style="508" customWidth="1"/>
    <col min="13470" max="13470" width="5" style="508" customWidth="1"/>
    <col min="13471" max="13471" width="7" style="508" customWidth="1"/>
    <col min="13472" max="13472" width="6.7109375" style="508" customWidth="1"/>
    <col min="13473" max="13474" width="3.28515625" style="508" customWidth="1"/>
    <col min="13475" max="13475" width="3.42578125" style="508" customWidth="1"/>
    <col min="13476" max="13476" width="5.5703125" style="508" customWidth="1"/>
    <col min="13477" max="13477" width="6" style="508" customWidth="1"/>
    <col min="13478" max="13478" width="5" style="508" customWidth="1"/>
    <col min="13479" max="13479" width="6.5703125" style="508" customWidth="1"/>
    <col min="13480" max="13480" width="3.7109375" style="508" customWidth="1"/>
    <col min="13481" max="13699" width="8.85546875" style="508"/>
    <col min="13700" max="13700" width="4.140625" style="508" customWidth="1"/>
    <col min="13701" max="13701" width="8.42578125" style="508" customWidth="1"/>
    <col min="13702" max="13702" width="22.28515625" style="508" customWidth="1"/>
    <col min="13703" max="13705" width="4" style="508" customWidth="1"/>
    <col min="13706" max="13706" width="4.42578125" style="508" customWidth="1"/>
    <col min="13707" max="13707" width="2.5703125" style="508" customWidth="1"/>
    <col min="13708" max="13708" width="2.7109375" style="508" customWidth="1"/>
    <col min="13709" max="13709" width="3.28515625" style="508" customWidth="1"/>
    <col min="13710" max="13710" width="3.7109375" style="508" customWidth="1"/>
    <col min="13711" max="13712" width="2.42578125" style="508" customWidth="1"/>
    <col min="13713" max="13713" width="3.5703125" style="508" customWidth="1"/>
    <col min="13714" max="13714" width="3.140625" style="508" customWidth="1"/>
    <col min="13715" max="13715" width="2.42578125" style="508" customWidth="1"/>
    <col min="13716" max="13717" width="2.85546875" style="508" customWidth="1"/>
    <col min="13718" max="13718" width="3.28515625" style="508" customWidth="1"/>
    <col min="13719" max="13719" width="2.5703125" style="508" customWidth="1"/>
    <col min="13720" max="13720" width="5" style="508" customWidth="1"/>
    <col min="13721" max="13721" width="3.42578125" style="508" customWidth="1"/>
    <col min="13722" max="13722" width="4.7109375" style="508" customWidth="1"/>
    <col min="13723" max="13723" width="2.5703125" style="508" customWidth="1"/>
    <col min="13724" max="13724" width="5.28515625" style="508" customWidth="1"/>
    <col min="13725" max="13725" width="3.5703125" style="508" customWidth="1"/>
    <col min="13726" max="13726" width="5" style="508" customWidth="1"/>
    <col min="13727" max="13727" width="7" style="508" customWidth="1"/>
    <col min="13728" max="13728" width="6.7109375" style="508" customWidth="1"/>
    <col min="13729" max="13730" width="3.28515625" style="508" customWidth="1"/>
    <col min="13731" max="13731" width="3.42578125" style="508" customWidth="1"/>
    <col min="13732" max="13732" width="5.5703125" style="508" customWidth="1"/>
    <col min="13733" max="13733" width="6" style="508" customWidth="1"/>
    <col min="13734" max="13734" width="5" style="508" customWidth="1"/>
    <col min="13735" max="13735" width="6.5703125" style="508" customWidth="1"/>
    <col min="13736" max="13736" width="3.7109375" style="508" customWidth="1"/>
    <col min="13737" max="13955" width="8.85546875" style="508"/>
    <col min="13956" max="13956" width="4.140625" style="508" customWidth="1"/>
    <col min="13957" max="13957" width="8.42578125" style="508" customWidth="1"/>
    <col min="13958" max="13958" width="22.28515625" style="508" customWidth="1"/>
    <col min="13959" max="13961" width="4" style="508" customWidth="1"/>
    <col min="13962" max="13962" width="4.42578125" style="508" customWidth="1"/>
    <col min="13963" max="13963" width="2.5703125" style="508" customWidth="1"/>
    <col min="13964" max="13964" width="2.7109375" style="508" customWidth="1"/>
    <col min="13965" max="13965" width="3.28515625" style="508" customWidth="1"/>
    <col min="13966" max="13966" width="3.7109375" style="508" customWidth="1"/>
    <col min="13967" max="13968" width="2.42578125" style="508" customWidth="1"/>
    <col min="13969" max="13969" width="3.5703125" style="508" customWidth="1"/>
    <col min="13970" max="13970" width="3.140625" style="508" customWidth="1"/>
    <col min="13971" max="13971" width="2.42578125" style="508" customWidth="1"/>
    <col min="13972" max="13973" width="2.85546875" style="508" customWidth="1"/>
    <col min="13974" max="13974" width="3.28515625" style="508" customWidth="1"/>
    <col min="13975" max="13975" width="2.5703125" style="508" customWidth="1"/>
    <col min="13976" max="13976" width="5" style="508" customWidth="1"/>
    <col min="13977" max="13977" width="3.42578125" style="508" customWidth="1"/>
    <col min="13978" max="13978" width="4.7109375" style="508" customWidth="1"/>
    <col min="13979" max="13979" width="2.5703125" style="508" customWidth="1"/>
    <col min="13980" max="13980" width="5.28515625" style="508" customWidth="1"/>
    <col min="13981" max="13981" width="3.5703125" style="508" customWidth="1"/>
    <col min="13982" max="13982" width="5" style="508" customWidth="1"/>
    <col min="13983" max="13983" width="7" style="508" customWidth="1"/>
    <col min="13984" max="13984" width="6.7109375" style="508" customWidth="1"/>
    <col min="13985" max="13986" width="3.28515625" style="508" customWidth="1"/>
    <col min="13987" max="13987" width="3.42578125" style="508" customWidth="1"/>
    <col min="13988" max="13988" width="5.5703125" style="508" customWidth="1"/>
    <col min="13989" max="13989" width="6" style="508" customWidth="1"/>
    <col min="13990" max="13990" width="5" style="508" customWidth="1"/>
    <col min="13991" max="13991" width="6.5703125" style="508" customWidth="1"/>
    <col min="13992" max="13992" width="3.7109375" style="508" customWidth="1"/>
    <col min="13993" max="14211" width="8.85546875" style="508"/>
    <col min="14212" max="14212" width="4.140625" style="508" customWidth="1"/>
    <col min="14213" max="14213" width="8.42578125" style="508" customWidth="1"/>
    <col min="14214" max="14214" width="22.28515625" style="508" customWidth="1"/>
    <col min="14215" max="14217" width="4" style="508" customWidth="1"/>
    <col min="14218" max="14218" width="4.42578125" style="508" customWidth="1"/>
    <col min="14219" max="14219" width="2.5703125" style="508" customWidth="1"/>
    <col min="14220" max="14220" width="2.7109375" style="508" customWidth="1"/>
    <col min="14221" max="14221" width="3.28515625" style="508" customWidth="1"/>
    <col min="14222" max="14222" width="3.7109375" style="508" customWidth="1"/>
    <col min="14223" max="14224" width="2.42578125" style="508" customWidth="1"/>
    <col min="14225" max="14225" width="3.5703125" style="508" customWidth="1"/>
    <col min="14226" max="14226" width="3.140625" style="508" customWidth="1"/>
    <col min="14227" max="14227" width="2.42578125" style="508" customWidth="1"/>
    <col min="14228" max="14229" width="2.85546875" style="508" customWidth="1"/>
    <col min="14230" max="14230" width="3.28515625" style="508" customWidth="1"/>
    <col min="14231" max="14231" width="2.5703125" style="508" customWidth="1"/>
    <col min="14232" max="14232" width="5" style="508" customWidth="1"/>
    <col min="14233" max="14233" width="3.42578125" style="508" customWidth="1"/>
    <col min="14234" max="14234" width="4.7109375" style="508" customWidth="1"/>
    <col min="14235" max="14235" width="2.5703125" style="508" customWidth="1"/>
    <col min="14236" max="14236" width="5.28515625" style="508" customWidth="1"/>
    <col min="14237" max="14237" width="3.5703125" style="508" customWidth="1"/>
    <col min="14238" max="14238" width="5" style="508" customWidth="1"/>
    <col min="14239" max="14239" width="7" style="508" customWidth="1"/>
    <col min="14240" max="14240" width="6.7109375" style="508" customWidth="1"/>
    <col min="14241" max="14242" width="3.28515625" style="508" customWidth="1"/>
    <col min="14243" max="14243" width="3.42578125" style="508" customWidth="1"/>
    <col min="14244" max="14244" width="5.5703125" style="508" customWidth="1"/>
    <col min="14245" max="14245" width="6" style="508" customWidth="1"/>
    <col min="14246" max="14246" width="5" style="508" customWidth="1"/>
    <col min="14247" max="14247" width="6.5703125" style="508" customWidth="1"/>
    <col min="14248" max="14248" width="3.7109375" style="508" customWidth="1"/>
    <col min="14249" max="14467" width="8.85546875" style="508"/>
    <col min="14468" max="14468" width="4.140625" style="508" customWidth="1"/>
    <col min="14469" max="14469" width="8.42578125" style="508" customWidth="1"/>
    <col min="14470" max="14470" width="22.28515625" style="508" customWidth="1"/>
    <col min="14471" max="14473" width="4" style="508" customWidth="1"/>
    <col min="14474" max="14474" width="4.42578125" style="508" customWidth="1"/>
    <col min="14475" max="14475" width="2.5703125" style="508" customWidth="1"/>
    <col min="14476" max="14476" width="2.7109375" style="508" customWidth="1"/>
    <col min="14477" max="14477" width="3.28515625" style="508" customWidth="1"/>
    <col min="14478" max="14478" width="3.7109375" style="508" customWidth="1"/>
    <col min="14479" max="14480" width="2.42578125" style="508" customWidth="1"/>
    <col min="14481" max="14481" width="3.5703125" style="508" customWidth="1"/>
    <col min="14482" max="14482" width="3.140625" style="508" customWidth="1"/>
    <col min="14483" max="14483" width="2.42578125" style="508" customWidth="1"/>
    <col min="14484" max="14485" width="2.85546875" style="508" customWidth="1"/>
    <col min="14486" max="14486" width="3.28515625" style="508" customWidth="1"/>
    <col min="14487" max="14487" width="2.5703125" style="508" customWidth="1"/>
    <col min="14488" max="14488" width="5" style="508" customWidth="1"/>
    <col min="14489" max="14489" width="3.42578125" style="508" customWidth="1"/>
    <col min="14490" max="14490" width="4.7109375" style="508" customWidth="1"/>
    <col min="14491" max="14491" width="2.5703125" style="508" customWidth="1"/>
    <col min="14492" max="14492" width="5.28515625" style="508" customWidth="1"/>
    <col min="14493" max="14493" width="3.5703125" style="508" customWidth="1"/>
    <col min="14494" max="14494" width="5" style="508" customWidth="1"/>
    <col min="14495" max="14495" width="7" style="508" customWidth="1"/>
    <col min="14496" max="14496" width="6.7109375" style="508" customWidth="1"/>
    <col min="14497" max="14498" width="3.28515625" style="508" customWidth="1"/>
    <col min="14499" max="14499" width="3.42578125" style="508" customWidth="1"/>
    <col min="14500" max="14500" width="5.5703125" style="508" customWidth="1"/>
    <col min="14501" max="14501" width="6" style="508" customWidth="1"/>
    <col min="14502" max="14502" width="5" style="508" customWidth="1"/>
    <col min="14503" max="14503" width="6.5703125" style="508" customWidth="1"/>
    <col min="14504" max="14504" width="3.7109375" style="508" customWidth="1"/>
    <col min="14505" max="14723" width="8.85546875" style="508"/>
    <col min="14724" max="14724" width="4.140625" style="508" customWidth="1"/>
    <col min="14725" max="14725" width="8.42578125" style="508" customWidth="1"/>
    <col min="14726" max="14726" width="22.28515625" style="508" customWidth="1"/>
    <col min="14727" max="14729" width="4" style="508" customWidth="1"/>
    <col min="14730" max="14730" width="4.42578125" style="508" customWidth="1"/>
    <col min="14731" max="14731" width="2.5703125" style="508" customWidth="1"/>
    <col min="14732" max="14732" width="2.7109375" style="508" customWidth="1"/>
    <col min="14733" max="14733" width="3.28515625" style="508" customWidth="1"/>
    <col min="14734" max="14734" width="3.7109375" style="508" customWidth="1"/>
    <col min="14735" max="14736" width="2.42578125" style="508" customWidth="1"/>
    <col min="14737" max="14737" width="3.5703125" style="508" customWidth="1"/>
    <col min="14738" max="14738" width="3.140625" style="508" customWidth="1"/>
    <col min="14739" max="14739" width="2.42578125" style="508" customWidth="1"/>
    <col min="14740" max="14741" width="2.85546875" style="508" customWidth="1"/>
    <col min="14742" max="14742" width="3.28515625" style="508" customWidth="1"/>
    <col min="14743" max="14743" width="2.5703125" style="508" customWidth="1"/>
    <col min="14744" max="14744" width="5" style="508" customWidth="1"/>
    <col min="14745" max="14745" width="3.42578125" style="508" customWidth="1"/>
    <col min="14746" max="14746" width="4.7109375" style="508" customWidth="1"/>
    <col min="14747" max="14747" width="2.5703125" style="508" customWidth="1"/>
    <col min="14748" max="14748" width="5.28515625" style="508" customWidth="1"/>
    <col min="14749" max="14749" width="3.5703125" style="508" customWidth="1"/>
    <col min="14750" max="14750" width="5" style="508" customWidth="1"/>
    <col min="14751" max="14751" width="7" style="508" customWidth="1"/>
    <col min="14752" max="14752" width="6.7109375" style="508" customWidth="1"/>
    <col min="14753" max="14754" width="3.28515625" style="508" customWidth="1"/>
    <col min="14755" max="14755" width="3.42578125" style="508" customWidth="1"/>
    <col min="14756" max="14756" width="5.5703125" style="508" customWidth="1"/>
    <col min="14757" max="14757" width="6" style="508" customWidth="1"/>
    <col min="14758" max="14758" width="5" style="508" customWidth="1"/>
    <col min="14759" max="14759" width="6.5703125" style="508" customWidth="1"/>
    <col min="14760" max="14760" width="3.7109375" style="508" customWidth="1"/>
    <col min="14761" max="14979" width="8.85546875" style="508"/>
    <col min="14980" max="14980" width="4.140625" style="508" customWidth="1"/>
    <col min="14981" max="14981" width="8.42578125" style="508" customWidth="1"/>
    <col min="14982" max="14982" width="22.28515625" style="508" customWidth="1"/>
    <col min="14983" max="14985" width="4" style="508" customWidth="1"/>
    <col min="14986" max="14986" width="4.42578125" style="508" customWidth="1"/>
    <col min="14987" max="14987" width="2.5703125" style="508" customWidth="1"/>
    <col min="14988" max="14988" width="2.7109375" style="508" customWidth="1"/>
    <col min="14989" max="14989" width="3.28515625" style="508" customWidth="1"/>
    <col min="14990" max="14990" width="3.7109375" style="508" customWidth="1"/>
    <col min="14991" max="14992" width="2.42578125" style="508" customWidth="1"/>
    <col min="14993" max="14993" width="3.5703125" style="508" customWidth="1"/>
    <col min="14994" max="14994" width="3.140625" style="508" customWidth="1"/>
    <col min="14995" max="14995" width="2.42578125" style="508" customWidth="1"/>
    <col min="14996" max="14997" width="2.85546875" style="508" customWidth="1"/>
    <col min="14998" max="14998" width="3.28515625" style="508" customWidth="1"/>
    <col min="14999" max="14999" width="2.5703125" style="508" customWidth="1"/>
    <col min="15000" max="15000" width="5" style="508" customWidth="1"/>
    <col min="15001" max="15001" width="3.42578125" style="508" customWidth="1"/>
    <col min="15002" max="15002" width="4.7109375" style="508" customWidth="1"/>
    <col min="15003" max="15003" width="2.5703125" style="508" customWidth="1"/>
    <col min="15004" max="15004" width="5.28515625" style="508" customWidth="1"/>
    <col min="15005" max="15005" width="3.5703125" style="508" customWidth="1"/>
    <col min="15006" max="15006" width="5" style="508" customWidth="1"/>
    <col min="15007" max="15007" width="7" style="508" customWidth="1"/>
    <col min="15008" max="15008" width="6.7109375" style="508" customWidth="1"/>
    <col min="15009" max="15010" width="3.28515625" style="508" customWidth="1"/>
    <col min="15011" max="15011" width="3.42578125" style="508" customWidth="1"/>
    <col min="15012" max="15012" width="5.5703125" style="508" customWidth="1"/>
    <col min="15013" max="15013" width="6" style="508" customWidth="1"/>
    <col min="15014" max="15014" width="5" style="508" customWidth="1"/>
    <col min="15015" max="15015" width="6.5703125" style="508" customWidth="1"/>
    <col min="15016" max="15016" width="3.7109375" style="508" customWidth="1"/>
    <col min="15017" max="15235" width="8.85546875" style="508"/>
    <col min="15236" max="15236" width="4.140625" style="508" customWidth="1"/>
    <col min="15237" max="15237" width="8.42578125" style="508" customWidth="1"/>
    <col min="15238" max="15238" width="22.28515625" style="508" customWidth="1"/>
    <col min="15239" max="15241" width="4" style="508" customWidth="1"/>
    <col min="15242" max="15242" width="4.42578125" style="508" customWidth="1"/>
    <col min="15243" max="15243" width="2.5703125" style="508" customWidth="1"/>
    <col min="15244" max="15244" width="2.7109375" style="508" customWidth="1"/>
    <col min="15245" max="15245" width="3.28515625" style="508" customWidth="1"/>
    <col min="15246" max="15246" width="3.7109375" style="508" customWidth="1"/>
    <col min="15247" max="15248" width="2.42578125" style="508" customWidth="1"/>
    <col min="15249" max="15249" width="3.5703125" style="508" customWidth="1"/>
    <col min="15250" max="15250" width="3.140625" style="508" customWidth="1"/>
    <col min="15251" max="15251" width="2.42578125" style="508" customWidth="1"/>
    <col min="15252" max="15253" width="2.85546875" style="508" customWidth="1"/>
    <col min="15254" max="15254" width="3.28515625" style="508" customWidth="1"/>
    <col min="15255" max="15255" width="2.5703125" style="508" customWidth="1"/>
    <col min="15256" max="15256" width="5" style="508" customWidth="1"/>
    <col min="15257" max="15257" width="3.42578125" style="508" customWidth="1"/>
    <col min="15258" max="15258" width="4.7109375" style="508" customWidth="1"/>
    <col min="15259" max="15259" width="2.5703125" style="508" customWidth="1"/>
    <col min="15260" max="15260" width="5.28515625" style="508" customWidth="1"/>
    <col min="15261" max="15261" width="3.5703125" style="508" customWidth="1"/>
    <col min="15262" max="15262" width="5" style="508" customWidth="1"/>
    <col min="15263" max="15263" width="7" style="508" customWidth="1"/>
    <col min="15264" max="15264" width="6.7109375" style="508" customWidth="1"/>
    <col min="15265" max="15266" width="3.28515625" style="508" customWidth="1"/>
    <col min="15267" max="15267" width="3.42578125" style="508" customWidth="1"/>
    <col min="15268" max="15268" width="5.5703125" style="508" customWidth="1"/>
    <col min="15269" max="15269" width="6" style="508" customWidth="1"/>
    <col min="15270" max="15270" width="5" style="508" customWidth="1"/>
    <col min="15271" max="15271" width="6.5703125" style="508" customWidth="1"/>
    <col min="15272" max="15272" width="3.7109375" style="508" customWidth="1"/>
    <col min="15273" max="15491" width="8.85546875" style="508"/>
    <col min="15492" max="15492" width="4.140625" style="508" customWidth="1"/>
    <col min="15493" max="15493" width="8.42578125" style="508" customWidth="1"/>
    <col min="15494" max="15494" width="22.28515625" style="508" customWidth="1"/>
    <col min="15495" max="15497" width="4" style="508" customWidth="1"/>
    <col min="15498" max="15498" width="4.42578125" style="508" customWidth="1"/>
    <col min="15499" max="15499" width="2.5703125" style="508" customWidth="1"/>
    <col min="15500" max="15500" width="2.7109375" style="508" customWidth="1"/>
    <col min="15501" max="15501" width="3.28515625" style="508" customWidth="1"/>
    <col min="15502" max="15502" width="3.7109375" style="508" customWidth="1"/>
    <col min="15503" max="15504" width="2.42578125" style="508" customWidth="1"/>
    <col min="15505" max="15505" width="3.5703125" style="508" customWidth="1"/>
    <col min="15506" max="15506" width="3.140625" style="508" customWidth="1"/>
    <col min="15507" max="15507" width="2.42578125" style="508" customWidth="1"/>
    <col min="15508" max="15509" width="2.85546875" style="508" customWidth="1"/>
    <col min="15510" max="15510" width="3.28515625" style="508" customWidth="1"/>
    <col min="15511" max="15511" width="2.5703125" style="508" customWidth="1"/>
    <col min="15512" max="15512" width="5" style="508" customWidth="1"/>
    <col min="15513" max="15513" width="3.42578125" style="508" customWidth="1"/>
    <col min="15514" max="15514" width="4.7109375" style="508" customWidth="1"/>
    <col min="15515" max="15515" width="2.5703125" style="508" customWidth="1"/>
    <col min="15516" max="15516" width="5.28515625" style="508" customWidth="1"/>
    <col min="15517" max="15517" width="3.5703125" style="508" customWidth="1"/>
    <col min="15518" max="15518" width="5" style="508" customWidth="1"/>
    <col min="15519" max="15519" width="7" style="508" customWidth="1"/>
    <col min="15520" max="15520" width="6.7109375" style="508" customWidth="1"/>
    <col min="15521" max="15522" width="3.28515625" style="508" customWidth="1"/>
    <col min="15523" max="15523" width="3.42578125" style="508" customWidth="1"/>
    <col min="15524" max="15524" width="5.5703125" style="508" customWidth="1"/>
    <col min="15525" max="15525" width="6" style="508" customWidth="1"/>
    <col min="15526" max="15526" width="5" style="508" customWidth="1"/>
    <col min="15527" max="15527" width="6.5703125" style="508" customWidth="1"/>
    <col min="15528" max="15528" width="3.7109375" style="508" customWidth="1"/>
    <col min="15529" max="15747" width="8.85546875" style="508"/>
    <col min="15748" max="15748" width="4.140625" style="508" customWidth="1"/>
    <col min="15749" max="15749" width="8.42578125" style="508" customWidth="1"/>
    <col min="15750" max="15750" width="22.28515625" style="508" customWidth="1"/>
    <col min="15751" max="15753" width="4" style="508" customWidth="1"/>
    <col min="15754" max="15754" width="4.42578125" style="508" customWidth="1"/>
    <col min="15755" max="15755" width="2.5703125" style="508" customWidth="1"/>
    <col min="15756" max="15756" width="2.7109375" style="508" customWidth="1"/>
    <col min="15757" max="15757" width="3.28515625" style="508" customWidth="1"/>
    <col min="15758" max="15758" width="3.7109375" style="508" customWidth="1"/>
    <col min="15759" max="15760" width="2.42578125" style="508" customWidth="1"/>
    <col min="15761" max="15761" width="3.5703125" style="508" customWidth="1"/>
    <col min="15762" max="15762" width="3.140625" style="508" customWidth="1"/>
    <col min="15763" max="15763" width="2.42578125" style="508" customWidth="1"/>
    <col min="15764" max="15765" width="2.85546875" style="508" customWidth="1"/>
    <col min="15766" max="15766" width="3.28515625" style="508" customWidth="1"/>
    <col min="15767" max="15767" width="2.5703125" style="508" customWidth="1"/>
    <col min="15768" max="15768" width="5" style="508" customWidth="1"/>
    <col min="15769" max="15769" width="3.42578125" style="508" customWidth="1"/>
    <col min="15770" max="15770" width="4.7109375" style="508" customWidth="1"/>
    <col min="15771" max="15771" width="2.5703125" style="508" customWidth="1"/>
    <col min="15772" max="15772" width="5.28515625" style="508" customWidth="1"/>
    <col min="15773" max="15773" width="3.5703125" style="508" customWidth="1"/>
    <col min="15774" max="15774" width="5" style="508" customWidth="1"/>
    <col min="15775" max="15775" width="7" style="508" customWidth="1"/>
    <col min="15776" max="15776" width="6.7109375" style="508" customWidth="1"/>
    <col min="15777" max="15778" width="3.28515625" style="508" customWidth="1"/>
    <col min="15779" max="15779" width="3.42578125" style="508" customWidth="1"/>
    <col min="15780" max="15780" width="5.5703125" style="508" customWidth="1"/>
    <col min="15781" max="15781" width="6" style="508" customWidth="1"/>
    <col min="15782" max="15782" width="5" style="508" customWidth="1"/>
    <col min="15783" max="15783" width="6.5703125" style="508" customWidth="1"/>
    <col min="15784" max="15784" width="3.7109375" style="508" customWidth="1"/>
    <col min="15785" max="16003" width="8.85546875" style="508"/>
    <col min="16004" max="16004" width="4.140625" style="508" customWidth="1"/>
    <col min="16005" max="16005" width="8.42578125" style="508" customWidth="1"/>
    <col min="16006" max="16006" width="22.28515625" style="508" customWidth="1"/>
    <col min="16007" max="16009" width="4" style="508" customWidth="1"/>
    <col min="16010" max="16010" width="4.42578125" style="508" customWidth="1"/>
    <col min="16011" max="16011" width="2.5703125" style="508" customWidth="1"/>
    <col min="16012" max="16012" width="2.7109375" style="508" customWidth="1"/>
    <col min="16013" max="16013" width="3.28515625" style="508" customWidth="1"/>
    <col min="16014" max="16014" width="3.7109375" style="508" customWidth="1"/>
    <col min="16015" max="16016" width="2.42578125" style="508" customWidth="1"/>
    <col min="16017" max="16017" width="3.5703125" style="508" customWidth="1"/>
    <col min="16018" max="16018" width="3.140625" style="508" customWidth="1"/>
    <col min="16019" max="16019" width="2.42578125" style="508" customWidth="1"/>
    <col min="16020" max="16021" width="2.85546875" style="508" customWidth="1"/>
    <col min="16022" max="16022" width="3.28515625" style="508" customWidth="1"/>
    <col min="16023" max="16023" width="2.5703125" style="508" customWidth="1"/>
    <col min="16024" max="16024" width="5" style="508" customWidth="1"/>
    <col min="16025" max="16025" width="3.42578125" style="508" customWidth="1"/>
    <col min="16026" max="16026" width="4.7109375" style="508" customWidth="1"/>
    <col min="16027" max="16027" width="2.5703125" style="508" customWidth="1"/>
    <col min="16028" max="16028" width="5.28515625" style="508" customWidth="1"/>
    <col min="16029" max="16029" width="3.5703125" style="508" customWidth="1"/>
    <col min="16030" max="16030" width="5" style="508" customWidth="1"/>
    <col min="16031" max="16031" width="7" style="508" customWidth="1"/>
    <col min="16032" max="16032" width="6.7109375" style="508" customWidth="1"/>
    <col min="16033" max="16034" width="3.28515625" style="508" customWidth="1"/>
    <col min="16035" max="16035" width="3.42578125" style="508" customWidth="1"/>
    <col min="16036" max="16036" width="5.5703125" style="508" customWidth="1"/>
    <col min="16037" max="16037" width="6" style="508" customWidth="1"/>
    <col min="16038" max="16038" width="5" style="508" customWidth="1"/>
    <col min="16039" max="16039" width="6.5703125" style="508" customWidth="1"/>
    <col min="16040" max="16040" width="3.7109375" style="508" customWidth="1"/>
    <col min="16041" max="16384" width="8.85546875" style="508"/>
  </cols>
  <sheetData>
    <row r="1" spans="1:37" ht="68.25" customHeight="1" x14ac:dyDescent="0.2">
      <c r="A1" s="925" t="s">
        <v>0</v>
      </c>
      <c r="B1" s="926" t="s">
        <v>375</v>
      </c>
      <c r="C1" s="927" t="s">
        <v>376</v>
      </c>
      <c r="D1" s="928" t="s">
        <v>1</v>
      </c>
      <c r="E1" s="924" t="s">
        <v>2</v>
      </c>
      <c r="F1" s="924" t="s">
        <v>55</v>
      </c>
      <c r="G1" s="924" t="s">
        <v>4</v>
      </c>
      <c r="H1" s="922" t="s">
        <v>377</v>
      </c>
      <c r="I1" s="922"/>
      <c r="J1" s="922"/>
      <c r="K1" s="922"/>
      <c r="L1" s="922" t="s">
        <v>378</v>
      </c>
      <c r="M1" s="922"/>
      <c r="N1" s="922"/>
      <c r="O1" s="922"/>
      <c r="P1" s="922" t="s">
        <v>56</v>
      </c>
      <c r="Q1" s="922"/>
      <c r="R1" s="922"/>
      <c r="S1" s="922"/>
      <c r="T1" s="922" t="s">
        <v>57</v>
      </c>
      <c r="U1" s="922"/>
      <c r="V1" s="922"/>
      <c r="W1" s="922"/>
      <c r="X1" s="922" t="s">
        <v>58</v>
      </c>
      <c r="Y1" s="922"/>
      <c r="Z1" s="922"/>
      <c r="AA1" s="922"/>
      <c r="AB1" s="922"/>
      <c r="AC1" s="922"/>
      <c r="AD1" s="923" t="s">
        <v>59</v>
      </c>
      <c r="AE1" s="923" t="s">
        <v>60</v>
      </c>
      <c r="AF1" s="918" t="s">
        <v>61</v>
      </c>
      <c r="AG1" s="918"/>
      <c r="AH1" s="918" t="s">
        <v>62</v>
      </c>
      <c r="AI1" s="918"/>
      <c r="AJ1" s="919" t="s">
        <v>379</v>
      </c>
      <c r="AK1" s="919" t="s">
        <v>11</v>
      </c>
    </row>
    <row r="2" spans="1:37" ht="21" customHeight="1" x14ac:dyDescent="0.2">
      <c r="A2" s="925"/>
      <c r="B2" s="925"/>
      <c r="C2" s="927"/>
      <c r="D2" s="928"/>
      <c r="E2" s="924"/>
      <c r="F2" s="924"/>
      <c r="G2" s="924"/>
      <c r="H2" s="920" t="s">
        <v>63</v>
      </c>
      <c r="I2" s="920"/>
      <c r="J2" s="920"/>
      <c r="K2" s="920"/>
      <c r="L2" s="920" t="s">
        <v>63</v>
      </c>
      <c r="M2" s="920"/>
      <c r="N2" s="920"/>
      <c r="O2" s="920"/>
      <c r="P2" s="920" t="s">
        <v>63</v>
      </c>
      <c r="Q2" s="920"/>
      <c r="R2" s="920"/>
      <c r="S2" s="920"/>
      <c r="T2" s="921" t="s">
        <v>63</v>
      </c>
      <c r="U2" s="921"/>
      <c r="V2" s="921"/>
      <c r="W2" s="921"/>
      <c r="X2" s="921" t="s">
        <v>63</v>
      </c>
      <c r="Y2" s="921"/>
      <c r="Z2" s="921"/>
      <c r="AA2" s="921"/>
      <c r="AB2" s="921"/>
      <c r="AC2" s="921"/>
      <c r="AD2" s="923"/>
      <c r="AE2" s="923"/>
      <c r="AF2" s="918"/>
      <c r="AG2" s="918"/>
      <c r="AH2" s="918"/>
      <c r="AI2" s="918"/>
      <c r="AJ2" s="919"/>
      <c r="AK2" s="919"/>
    </row>
    <row r="3" spans="1:37" ht="69" customHeight="1" x14ac:dyDescent="0.2">
      <c r="A3" s="925"/>
      <c r="B3" s="925"/>
      <c r="C3" s="927"/>
      <c r="D3" s="928"/>
      <c r="E3" s="924"/>
      <c r="F3" s="924"/>
      <c r="G3" s="924"/>
      <c r="H3" s="513" t="s">
        <v>64</v>
      </c>
      <c r="I3" s="513" t="s">
        <v>65</v>
      </c>
      <c r="J3" s="513" t="s">
        <v>66</v>
      </c>
      <c r="K3" s="513" t="s">
        <v>58</v>
      </c>
      <c r="L3" s="513" t="s">
        <v>64</v>
      </c>
      <c r="M3" s="513" t="s">
        <v>65</v>
      </c>
      <c r="N3" s="513" t="s">
        <v>66</v>
      </c>
      <c r="O3" s="513" t="s">
        <v>58</v>
      </c>
      <c r="P3" s="513" t="s">
        <v>64</v>
      </c>
      <c r="Q3" s="513" t="s">
        <v>65</v>
      </c>
      <c r="R3" s="513" t="s">
        <v>66</v>
      </c>
      <c r="S3" s="513" t="s">
        <v>58</v>
      </c>
      <c r="T3" s="513" t="s">
        <v>64</v>
      </c>
      <c r="U3" s="513" t="s">
        <v>65</v>
      </c>
      <c r="V3" s="513" t="s">
        <v>66</v>
      </c>
      <c r="W3" s="513" t="s">
        <v>58</v>
      </c>
      <c r="X3" s="513" t="s">
        <v>64</v>
      </c>
      <c r="Y3" s="513" t="s">
        <v>65</v>
      </c>
      <c r="Z3" s="513" t="s">
        <v>66</v>
      </c>
      <c r="AA3" s="513" t="s">
        <v>58</v>
      </c>
      <c r="AB3" s="513" t="s">
        <v>67</v>
      </c>
      <c r="AC3" s="513" t="s">
        <v>68</v>
      </c>
      <c r="AD3" s="923"/>
      <c r="AE3" s="923"/>
      <c r="AF3" s="514" t="s">
        <v>69</v>
      </c>
      <c r="AG3" s="514" t="s">
        <v>70</v>
      </c>
      <c r="AH3" s="514" t="s">
        <v>71</v>
      </c>
      <c r="AI3" s="514" t="s">
        <v>17</v>
      </c>
      <c r="AJ3" s="919"/>
      <c r="AK3" s="919"/>
    </row>
    <row r="4" spans="1:37" s="509" customFormat="1" ht="15.75" x14ac:dyDescent="0.25">
      <c r="A4" s="515" t="s">
        <v>27</v>
      </c>
      <c r="B4" s="515" t="s">
        <v>30</v>
      </c>
      <c r="C4" s="516">
        <v>3</v>
      </c>
      <c r="D4" s="516">
        <v>3</v>
      </c>
      <c r="E4" s="516">
        <v>4</v>
      </c>
      <c r="F4" s="516">
        <v>5</v>
      </c>
      <c r="G4" s="516">
        <v>6</v>
      </c>
      <c r="H4" s="516">
        <v>7</v>
      </c>
      <c r="I4" s="516">
        <v>8</v>
      </c>
      <c r="J4" s="516">
        <v>9</v>
      </c>
      <c r="K4" s="516">
        <v>10</v>
      </c>
      <c r="L4" s="516">
        <v>11</v>
      </c>
      <c r="M4" s="516">
        <v>12</v>
      </c>
      <c r="N4" s="516">
        <v>13</v>
      </c>
      <c r="O4" s="516">
        <v>14</v>
      </c>
      <c r="P4" s="516">
        <v>15</v>
      </c>
      <c r="Q4" s="516">
        <v>16</v>
      </c>
      <c r="R4" s="516">
        <v>17</v>
      </c>
      <c r="S4" s="516">
        <v>18</v>
      </c>
      <c r="T4" s="516">
        <v>19</v>
      </c>
      <c r="U4" s="516">
        <v>20</v>
      </c>
      <c r="V4" s="516">
        <v>21</v>
      </c>
      <c r="W4" s="516">
        <v>22</v>
      </c>
      <c r="X4" s="516">
        <v>23</v>
      </c>
      <c r="Y4" s="516">
        <v>24</v>
      </c>
      <c r="Z4" s="516">
        <v>25</v>
      </c>
      <c r="AA4" s="516">
        <v>26</v>
      </c>
      <c r="AB4" s="516">
        <v>27</v>
      </c>
      <c r="AC4" s="516">
        <v>28</v>
      </c>
      <c r="AD4" s="516">
        <v>29</v>
      </c>
      <c r="AE4" s="516">
        <v>30</v>
      </c>
      <c r="AF4" s="516">
        <v>31</v>
      </c>
      <c r="AG4" s="516">
        <v>32</v>
      </c>
      <c r="AH4" s="516">
        <v>33</v>
      </c>
      <c r="AI4" s="516">
        <v>34</v>
      </c>
      <c r="AJ4" s="516">
        <v>35</v>
      </c>
      <c r="AK4" s="516">
        <v>36</v>
      </c>
    </row>
    <row r="5" spans="1:37" s="509" customFormat="1" ht="24" customHeight="1" x14ac:dyDescent="0.2">
      <c r="A5" s="541"/>
      <c r="B5" s="541"/>
      <c r="C5" s="541" t="s">
        <v>305</v>
      </c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1"/>
      <c r="AH5" s="541"/>
      <c r="AI5" s="541"/>
      <c r="AJ5" s="541"/>
      <c r="AK5" s="541"/>
    </row>
    <row r="6" spans="1:37" s="553" customFormat="1" ht="24" customHeight="1" x14ac:dyDescent="0.2">
      <c r="A6" s="552"/>
      <c r="B6" s="552"/>
      <c r="C6" s="552" t="s">
        <v>54</v>
      </c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  <c r="Q6" s="552"/>
      <c r="R6" s="552"/>
      <c r="S6" s="552"/>
      <c r="T6" s="552"/>
      <c r="U6" s="552"/>
      <c r="V6" s="552"/>
      <c r="W6" s="552"/>
      <c r="X6" s="552"/>
      <c r="Y6" s="552"/>
      <c r="Z6" s="552"/>
      <c r="AA6" s="552"/>
      <c r="AB6" s="552"/>
      <c r="AC6" s="552"/>
      <c r="AD6" s="552"/>
      <c r="AE6" s="552"/>
      <c r="AF6" s="552"/>
      <c r="AG6" s="552"/>
      <c r="AH6" s="552"/>
      <c r="AI6" s="552"/>
      <c r="AJ6" s="552"/>
      <c r="AK6" s="552"/>
    </row>
    <row r="7" spans="1:37" s="517" customFormat="1" ht="45.75" customHeight="1" x14ac:dyDescent="0.2">
      <c r="A7" s="518"/>
      <c r="B7" s="519"/>
      <c r="C7" s="520" t="s">
        <v>72</v>
      </c>
      <c r="D7" s="521"/>
      <c r="E7" s="521"/>
      <c r="F7" s="521"/>
      <c r="G7" s="522"/>
      <c r="H7" s="522"/>
      <c r="I7" s="522"/>
      <c r="J7" s="522"/>
      <c r="K7" s="522"/>
      <c r="L7" s="522"/>
      <c r="M7" s="522"/>
      <c r="N7" s="522"/>
      <c r="O7" s="522"/>
      <c r="P7" s="521"/>
      <c r="Q7" s="521"/>
      <c r="R7" s="521"/>
      <c r="S7" s="521"/>
      <c r="T7" s="521"/>
      <c r="U7" s="521"/>
      <c r="V7" s="521"/>
      <c r="W7" s="521"/>
      <c r="X7" s="521"/>
      <c r="Y7" s="521"/>
      <c r="Z7" s="521"/>
      <c r="AA7" s="521"/>
      <c r="AB7" s="523" t="s">
        <v>88</v>
      </c>
      <c r="AC7" s="523" t="s">
        <v>89</v>
      </c>
      <c r="AD7" s="521"/>
      <c r="AE7" s="521"/>
      <c r="AF7" s="522"/>
      <c r="AG7" s="522"/>
      <c r="AH7" s="522"/>
      <c r="AI7" s="522"/>
      <c r="AJ7" s="522"/>
      <c r="AK7" s="521"/>
    </row>
    <row r="8" spans="1:37" s="517" customFormat="1" ht="24" customHeight="1" x14ac:dyDescent="0.2">
      <c r="A8" s="518"/>
      <c r="B8" s="519"/>
      <c r="C8" s="53" t="s">
        <v>93</v>
      </c>
      <c r="D8" s="521"/>
      <c r="E8" s="521"/>
      <c r="F8" s="521"/>
      <c r="G8" s="522"/>
      <c r="H8" s="522"/>
      <c r="I8" s="522"/>
      <c r="J8" s="522"/>
      <c r="K8" s="522"/>
      <c r="L8" s="522"/>
      <c r="M8" s="522"/>
      <c r="N8" s="522"/>
      <c r="O8" s="522"/>
      <c r="P8" s="521"/>
      <c r="Q8" s="521"/>
      <c r="R8" s="521"/>
      <c r="S8" s="521"/>
      <c r="T8" s="521"/>
      <c r="U8" s="521"/>
      <c r="V8" s="521"/>
      <c r="W8" s="521"/>
      <c r="X8" s="521"/>
      <c r="Y8" s="521"/>
      <c r="Z8" s="521"/>
      <c r="AA8" s="521"/>
      <c r="AB8" s="523"/>
      <c r="AC8" s="523"/>
      <c r="AD8" s="521"/>
      <c r="AE8" s="521"/>
      <c r="AF8" s="522"/>
      <c r="AG8" s="522"/>
      <c r="AH8" s="522"/>
      <c r="AI8" s="522"/>
      <c r="AJ8" s="522"/>
      <c r="AK8" s="521"/>
    </row>
    <row r="9" spans="1:37" s="517" customFormat="1" ht="38.25" customHeight="1" x14ac:dyDescent="0.2">
      <c r="A9" s="518" t="s">
        <v>27</v>
      </c>
      <c r="B9" s="518"/>
      <c r="C9" s="524" t="s">
        <v>380</v>
      </c>
      <c r="D9" s="525" t="s">
        <v>28</v>
      </c>
      <c r="E9" s="521"/>
      <c r="F9" s="521"/>
      <c r="G9" s="522"/>
      <c r="H9" s="522"/>
      <c r="I9" s="522"/>
      <c r="J9" s="522">
        <v>1</v>
      </c>
      <c r="K9" s="522">
        <v>1</v>
      </c>
      <c r="L9" s="522"/>
      <c r="M9" s="522"/>
      <c r="N9" s="522"/>
      <c r="O9" s="522"/>
      <c r="P9" s="521"/>
      <c r="Q9" s="521"/>
      <c r="R9" s="521"/>
      <c r="S9" s="521"/>
      <c r="T9" s="521"/>
      <c r="U9" s="521"/>
      <c r="V9" s="521"/>
      <c r="W9" s="521"/>
      <c r="X9" s="521"/>
      <c r="Y9" s="521"/>
      <c r="Z9" s="521">
        <v>1</v>
      </c>
      <c r="AA9" s="521">
        <v>1</v>
      </c>
      <c r="AB9" s="522">
        <f t="shared" ref="AB9" si="0">AA9/AI9*AH9/1000</f>
        <v>0.02</v>
      </c>
      <c r="AC9" s="522">
        <f t="shared" ref="AC9" si="1">AA9*AJ9/1000</f>
        <v>1.7999999999999999E-2</v>
      </c>
      <c r="AD9" s="521"/>
      <c r="AE9" s="522"/>
      <c r="AF9" s="522"/>
      <c r="AG9" s="522">
        <v>1</v>
      </c>
      <c r="AH9" s="522">
        <v>40</v>
      </c>
      <c r="AI9" s="522">
        <v>2</v>
      </c>
      <c r="AJ9" s="522">
        <v>18</v>
      </c>
      <c r="AK9" s="521"/>
    </row>
    <row r="10" spans="1:37" s="540" customFormat="1" ht="39" customHeight="1" x14ac:dyDescent="0.25">
      <c r="A10" s="526" t="s">
        <v>30</v>
      </c>
      <c r="B10" s="542"/>
      <c r="C10" s="543" t="s">
        <v>381</v>
      </c>
      <c r="D10" s="544" t="s">
        <v>28</v>
      </c>
      <c r="E10" s="542"/>
      <c r="F10" s="542"/>
      <c r="G10" s="542"/>
      <c r="H10" s="545"/>
      <c r="I10" s="546"/>
      <c r="J10" s="546"/>
      <c r="K10" s="546"/>
      <c r="L10" s="546"/>
      <c r="M10" s="546"/>
      <c r="N10" s="546"/>
      <c r="O10" s="546"/>
      <c r="P10" s="542"/>
      <c r="Q10" s="542"/>
      <c r="R10" s="547"/>
      <c r="S10" s="547"/>
      <c r="T10" s="546"/>
      <c r="U10" s="542">
        <v>5</v>
      </c>
      <c r="V10" s="542"/>
      <c r="W10" s="542">
        <v>5</v>
      </c>
      <c r="X10" s="548"/>
      <c r="Y10" s="548">
        <v>5</v>
      </c>
      <c r="Z10" s="548"/>
      <c r="AA10" s="548">
        <f>K10+S10+W10</f>
        <v>5</v>
      </c>
      <c r="AB10" s="542">
        <f t="shared" ref="AB10:AB12" si="2">AA10/AI10*AH10/1000</f>
        <v>0.18</v>
      </c>
      <c r="AC10" s="542">
        <f t="shared" ref="AC10:AC12" si="3">AA10*AJ10/1000</f>
        <v>0.09</v>
      </c>
      <c r="AD10" s="542"/>
      <c r="AE10" s="549"/>
      <c r="AF10" s="542"/>
      <c r="AG10" s="542">
        <v>1</v>
      </c>
      <c r="AH10" s="550">
        <v>72</v>
      </c>
      <c r="AI10" s="550">
        <v>2</v>
      </c>
      <c r="AJ10" s="551">
        <v>18</v>
      </c>
      <c r="AK10" s="542"/>
    </row>
    <row r="11" spans="1:37" s="540" customFormat="1" ht="39" customHeight="1" x14ac:dyDescent="0.25">
      <c r="A11" s="518" t="s">
        <v>74</v>
      </c>
      <c r="B11" s="522"/>
      <c r="C11" s="531" t="s">
        <v>382</v>
      </c>
      <c r="D11" s="525" t="s">
        <v>28</v>
      </c>
      <c r="E11" s="522"/>
      <c r="F11" s="522"/>
      <c r="G11" s="522"/>
      <c r="H11" s="528"/>
      <c r="I11" s="538"/>
      <c r="J11" s="538"/>
      <c r="K11" s="538"/>
      <c r="L11" s="538"/>
      <c r="M11" s="538"/>
      <c r="N11" s="538"/>
      <c r="O11" s="538"/>
      <c r="P11" s="522"/>
      <c r="Q11" s="522"/>
      <c r="R11" s="527"/>
      <c r="S11" s="527"/>
      <c r="T11" s="538"/>
      <c r="U11" s="522">
        <v>2</v>
      </c>
      <c r="V11" s="522"/>
      <c r="W11" s="522">
        <v>2</v>
      </c>
      <c r="X11" s="521"/>
      <c r="Y11" s="521">
        <v>2</v>
      </c>
      <c r="Z11" s="521"/>
      <c r="AA11" s="521">
        <f>K11+S11+W11</f>
        <v>2</v>
      </c>
      <c r="AB11" s="522">
        <f t="shared" si="2"/>
        <v>7.1999999999999995E-2</v>
      </c>
      <c r="AC11" s="522">
        <f t="shared" si="3"/>
        <v>3.5999999999999997E-2</v>
      </c>
      <c r="AD11" s="522"/>
      <c r="AE11" s="539"/>
      <c r="AF11" s="522"/>
      <c r="AG11" s="522">
        <v>1</v>
      </c>
      <c r="AH11" s="530">
        <v>72</v>
      </c>
      <c r="AI11" s="530">
        <v>2</v>
      </c>
      <c r="AJ11" s="529">
        <v>18</v>
      </c>
      <c r="AK11" s="522"/>
    </row>
    <row r="12" spans="1:37" s="540" customFormat="1" ht="50.25" customHeight="1" x14ac:dyDescent="0.25">
      <c r="A12" s="518" t="s">
        <v>73</v>
      </c>
      <c r="B12" s="522"/>
      <c r="C12" s="531" t="s">
        <v>383</v>
      </c>
      <c r="D12" s="525" t="s">
        <v>28</v>
      </c>
      <c r="E12" s="522"/>
      <c r="F12" s="522"/>
      <c r="G12" s="522"/>
      <c r="H12" s="528"/>
      <c r="I12" s="538"/>
      <c r="J12" s="538"/>
      <c r="K12" s="538"/>
      <c r="L12" s="538"/>
      <c r="M12" s="538"/>
      <c r="N12" s="538"/>
      <c r="O12" s="538"/>
      <c r="P12" s="522"/>
      <c r="Q12" s="522"/>
      <c r="R12" s="527"/>
      <c r="S12" s="527"/>
      <c r="T12" s="538"/>
      <c r="U12" s="522"/>
      <c r="V12" s="522">
        <v>1</v>
      </c>
      <c r="W12" s="522">
        <v>1</v>
      </c>
      <c r="X12" s="521"/>
      <c r="Y12" s="521">
        <v>1</v>
      </c>
      <c r="Z12" s="521"/>
      <c r="AA12" s="521">
        <f>K12+S12+W12</f>
        <v>1</v>
      </c>
      <c r="AB12" s="522">
        <f t="shared" si="2"/>
        <v>3.5999999999999997E-2</v>
      </c>
      <c r="AC12" s="522">
        <f t="shared" si="3"/>
        <v>1.7999999999999999E-2</v>
      </c>
      <c r="AD12" s="522"/>
      <c r="AE12" s="539"/>
      <c r="AF12" s="522"/>
      <c r="AG12" s="522">
        <v>1</v>
      </c>
      <c r="AH12" s="530">
        <v>72</v>
      </c>
      <c r="AI12" s="530">
        <v>2</v>
      </c>
      <c r="AJ12" s="529">
        <v>18</v>
      </c>
      <c r="AK12" s="522"/>
    </row>
    <row r="13" spans="1:37" s="534" customFormat="1" ht="15.75" x14ac:dyDescent="0.25">
      <c r="A13" s="554"/>
      <c r="B13" s="555"/>
      <c r="C13" s="556" t="s">
        <v>33</v>
      </c>
      <c r="D13" s="555"/>
      <c r="E13" s="555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54"/>
      <c r="U13" s="554"/>
      <c r="V13" s="554"/>
      <c r="W13" s="554"/>
      <c r="X13" s="554"/>
      <c r="Y13" s="554"/>
      <c r="Z13" s="554"/>
      <c r="AA13" s="554"/>
      <c r="AB13" s="554">
        <f>SUM(AB9:AB12)</f>
        <v>0.30799999999999994</v>
      </c>
      <c r="AC13" s="554">
        <f>SUM(AC9:AC12)</f>
        <v>0.16199999999999998</v>
      </c>
      <c r="AD13" s="554"/>
      <c r="AE13" s="554"/>
      <c r="AF13" s="554"/>
      <c r="AG13" s="554"/>
      <c r="AH13" s="554"/>
      <c r="AI13" s="554"/>
      <c r="AJ13" s="554"/>
      <c r="AK13" s="554"/>
    </row>
    <row r="14" spans="1:37" s="512" customFormat="1" ht="15.75" x14ac:dyDescent="0.25">
      <c r="A14" s="535"/>
      <c r="B14" s="533"/>
      <c r="C14" s="533"/>
      <c r="D14" s="533"/>
      <c r="E14" s="533"/>
      <c r="F14" s="533"/>
      <c r="G14" s="536"/>
      <c r="H14" s="536"/>
      <c r="I14" s="536"/>
      <c r="J14" s="536"/>
      <c r="K14" s="536"/>
      <c r="L14" s="536"/>
      <c r="M14" s="536"/>
      <c r="N14" s="536"/>
      <c r="O14" s="536"/>
      <c r="P14" s="536"/>
      <c r="Q14" s="536"/>
      <c r="R14" s="536"/>
      <c r="S14" s="536"/>
      <c r="T14" s="536"/>
      <c r="U14" s="536"/>
      <c r="V14" s="536"/>
      <c r="W14" s="536"/>
    </row>
    <row r="15" spans="1:37" s="512" customFormat="1" ht="15" x14ac:dyDescent="0.25">
      <c r="A15" s="533"/>
      <c r="B15" s="533"/>
      <c r="C15" s="533"/>
      <c r="D15" s="533"/>
      <c r="E15" s="533"/>
      <c r="F15" s="532"/>
    </row>
    <row r="16" spans="1:37" s="512" customFormat="1" ht="15" x14ac:dyDescent="0.25">
      <c r="A16" s="533"/>
      <c r="B16" s="537"/>
      <c r="C16" s="537"/>
      <c r="D16" s="537"/>
      <c r="E16" s="537"/>
      <c r="F16" s="537"/>
      <c r="G16" s="537"/>
      <c r="H16" s="537"/>
      <c r="I16" s="537"/>
      <c r="J16" s="537"/>
      <c r="K16" s="537"/>
      <c r="L16" s="537"/>
      <c r="M16" s="537"/>
      <c r="N16" s="537"/>
      <c r="O16" s="537"/>
      <c r="P16" s="537"/>
      <c r="Q16" s="537"/>
      <c r="R16" s="537"/>
      <c r="S16" s="537"/>
      <c r="T16" s="537"/>
      <c r="U16" s="537"/>
      <c r="V16" s="537"/>
      <c r="W16" s="537"/>
    </row>
    <row r="17" spans="1:1" ht="15" x14ac:dyDescent="0.25">
      <c r="A17" s="537"/>
    </row>
  </sheetData>
  <mergeCells count="23">
    <mergeCell ref="F1:F3"/>
    <mergeCell ref="G1:G3"/>
    <mergeCell ref="H1:K1"/>
    <mergeCell ref="L1:O1"/>
    <mergeCell ref="A1:A3"/>
    <mergeCell ref="B1:B3"/>
    <mergeCell ref="C1:C3"/>
    <mergeCell ref="D1:D3"/>
    <mergeCell ref="E1:E3"/>
    <mergeCell ref="AH1:AI2"/>
    <mergeCell ref="AJ1:AJ3"/>
    <mergeCell ref="AK1:AK3"/>
    <mergeCell ref="H2:K2"/>
    <mergeCell ref="L2:O2"/>
    <mergeCell ref="P2:S2"/>
    <mergeCell ref="T2:W2"/>
    <mergeCell ref="X2:AC2"/>
    <mergeCell ref="P1:S1"/>
    <mergeCell ref="T1:W1"/>
    <mergeCell ref="X1:AC1"/>
    <mergeCell ref="AD1:AD3"/>
    <mergeCell ref="AE1:AE3"/>
    <mergeCell ref="AF1:AG2"/>
  </mergeCells>
  <printOptions horizontalCentered="1"/>
  <pageMargins left="0.35433070866141736" right="0.35433070866141736" top="1.1811023622047245" bottom="0.59055118110236227" header="0.31496062992125984" footer="0.31496062992125984"/>
  <pageSetup paperSize="9" scale="70" firstPageNumber="17" orientation="landscape" useFirstPageNumber="1" r:id="rId1"/>
  <headerFooter alignWithMargins="0">
    <oddFooter>&amp;L&amp;A&amp;CСписък излишни ОБВВПИ към 01.01.2022 г.&amp;R&amp;P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7"/>
  <sheetViews>
    <sheetView view="pageBreakPreview" zoomScale="80" zoomScaleNormal="100" zoomScaleSheetLayoutView="80" workbookViewId="0">
      <selection activeCell="H15" sqref="H15"/>
    </sheetView>
  </sheetViews>
  <sheetFormatPr defaultRowHeight="12.75" x14ac:dyDescent="0.2"/>
  <cols>
    <col min="1" max="1" width="3.42578125" style="708" bestFit="1" customWidth="1"/>
    <col min="2" max="2" width="7.7109375" style="708" customWidth="1"/>
    <col min="3" max="3" width="35.85546875" style="708" customWidth="1"/>
    <col min="4" max="4" width="3.42578125" style="708" bestFit="1" customWidth="1"/>
    <col min="5" max="5" width="4.140625" style="708" bestFit="1" customWidth="1"/>
    <col min="6" max="6" width="3.42578125" style="708" bestFit="1" customWidth="1"/>
    <col min="7" max="7" width="3.7109375" style="708" bestFit="1" customWidth="1"/>
    <col min="8" max="8" width="7.140625" style="708" customWidth="1"/>
    <col min="9" max="10" width="4.5703125" style="708" bestFit="1" customWidth="1"/>
    <col min="11" max="11" width="7.140625" style="708" bestFit="1" customWidth="1"/>
    <col min="12" max="12" width="6.7109375" style="708" customWidth="1"/>
    <col min="13" max="14" width="4.5703125" style="708" bestFit="1" customWidth="1"/>
    <col min="15" max="15" width="7.140625" style="708" bestFit="1" customWidth="1"/>
    <col min="16" max="16" width="9.7109375" style="708" customWidth="1"/>
    <col min="17" max="17" width="13.42578125" style="708" customWidth="1"/>
    <col min="18" max="18" width="7" style="708" customWidth="1"/>
    <col min="19" max="19" width="3.28515625" style="708" bestFit="1" customWidth="1"/>
    <col min="20" max="20" width="5.5703125" style="708" customWidth="1"/>
    <col min="21" max="21" width="7.5703125" style="708" customWidth="1"/>
    <col min="22" max="22" width="6.85546875" style="708" customWidth="1"/>
    <col min="23" max="23" width="9" style="708" bestFit="1" customWidth="1"/>
    <col min="24" max="24" width="8.42578125" style="708" customWidth="1"/>
    <col min="25" max="25" width="3.28515625" style="708" bestFit="1" customWidth="1"/>
    <col min="26" max="256" width="8.85546875" style="708"/>
    <col min="257" max="257" width="3.28515625" style="708" bestFit="1" customWidth="1"/>
    <col min="258" max="258" width="12.5703125" style="708" bestFit="1" customWidth="1"/>
    <col min="259" max="259" width="38.28515625" style="708" bestFit="1" customWidth="1"/>
    <col min="260" max="260" width="3.42578125" style="708" bestFit="1" customWidth="1"/>
    <col min="261" max="261" width="4" style="708" bestFit="1" customWidth="1"/>
    <col min="262" max="262" width="3.28515625" style="708" bestFit="1" customWidth="1"/>
    <col min="263" max="263" width="3.5703125" style="708" bestFit="1" customWidth="1"/>
    <col min="264" max="264" width="5.42578125" style="708" bestFit="1" customWidth="1"/>
    <col min="265" max="266" width="4.5703125" style="708" bestFit="1" customWidth="1"/>
    <col min="267" max="267" width="7" style="708" bestFit="1" customWidth="1"/>
    <col min="268" max="268" width="5.42578125" style="708" bestFit="1" customWidth="1"/>
    <col min="269" max="270" width="4.5703125" style="708" bestFit="1" customWidth="1"/>
    <col min="271" max="271" width="7" style="708" bestFit="1" customWidth="1"/>
    <col min="272" max="272" width="9.7109375" style="708" customWidth="1"/>
    <col min="273" max="273" width="7.28515625" style="708" bestFit="1" customWidth="1"/>
    <col min="274" max="274" width="7.5703125" style="708" bestFit="1" customWidth="1"/>
    <col min="275" max="275" width="3.28515625" style="708" bestFit="1" customWidth="1"/>
    <col min="276" max="276" width="7.42578125" style="708" customWidth="1"/>
    <col min="277" max="277" width="7.5703125" style="708" customWidth="1"/>
    <col min="278" max="278" width="6.85546875" style="708" customWidth="1"/>
    <col min="279" max="279" width="8.85546875" style="708"/>
    <col min="280" max="280" width="9.42578125" style="708" customWidth="1"/>
    <col min="281" max="281" width="3.28515625" style="708" bestFit="1" customWidth="1"/>
    <col min="282" max="512" width="8.85546875" style="708"/>
    <col min="513" max="513" width="3.28515625" style="708" bestFit="1" customWidth="1"/>
    <col min="514" max="514" width="12.5703125" style="708" bestFit="1" customWidth="1"/>
    <col min="515" max="515" width="38.28515625" style="708" bestFit="1" customWidth="1"/>
    <col min="516" max="516" width="3.42578125" style="708" bestFit="1" customWidth="1"/>
    <col min="517" max="517" width="4" style="708" bestFit="1" customWidth="1"/>
    <col min="518" max="518" width="3.28515625" style="708" bestFit="1" customWidth="1"/>
    <col min="519" max="519" width="3.5703125" style="708" bestFit="1" customWidth="1"/>
    <col min="520" max="520" width="5.42578125" style="708" bestFit="1" customWidth="1"/>
    <col min="521" max="522" width="4.5703125" style="708" bestFit="1" customWidth="1"/>
    <col min="523" max="523" width="7" style="708" bestFit="1" customWidth="1"/>
    <col min="524" max="524" width="5.42578125" style="708" bestFit="1" customWidth="1"/>
    <col min="525" max="526" width="4.5703125" style="708" bestFit="1" customWidth="1"/>
    <col min="527" max="527" width="7" style="708" bestFit="1" customWidth="1"/>
    <col min="528" max="528" width="9.7109375" style="708" customWidth="1"/>
    <col min="529" max="529" width="7.28515625" style="708" bestFit="1" customWidth="1"/>
    <col min="530" max="530" width="7.5703125" style="708" bestFit="1" customWidth="1"/>
    <col min="531" max="531" width="3.28515625" style="708" bestFit="1" customWidth="1"/>
    <col min="532" max="532" width="7.42578125" style="708" customWidth="1"/>
    <col min="533" max="533" width="7.5703125" style="708" customWidth="1"/>
    <col min="534" max="534" width="6.85546875" style="708" customWidth="1"/>
    <col min="535" max="535" width="8.85546875" style="708"/>
    <col min="536" max="536" width="9.42578125" style="708" customWidth="1"/>
    <col min="537" max="537" width="3.28515625" style="708" bestFit="1" customWidth="1"/>
    <col min="538" max="768" width="8.85546875" style="708"/>
    <col min="769" max="769" width="3.28515625" style="708" bestFit="1" customWidth="1"/>
    <col min="770" max="770" width="12.5703125" style="708" bestFit="1" customWidth="1"/>
    <col min="771" max="771" width="38.28515625" style="708" bestFit="1" customWidth="1"/>
    <col min="772" max="772" width="3.42578125" style="708" bestFit="1" customWidth="1"/>
    <col min="773" max="773" width="4" style="708" bestFit="1" customWidth="1"/>
    <col min="774" max="774" width="3.28515625" style="708" bestFit="1" customWidth="1"/>
    <col min="775" max="775" width="3.5703125" style="708" bestFit="1" customWidth="1"/>
    <col min="776" max="776" width="5.42578125" style="708" bestFit="1" customWidth="1"/>
    <col min="777" max="778" width="4.5703125" style="708" bestFit="1" customWidth="1"/>
    <col min="779" max="779" width="7" style="708" bestFit="1" customWidth="1"/>
    <col min="780" max="780" width="5.42578125" style="708" bestFit="1" customWidth="1"/>
    <col min="781" max="782" width="4.5703125" style="708" bestFit="1" customWidth="1"/>
    <col min="783" max="783" width="7" style="708" bestFit="1" customWidth="1"/>
    <col min="784" max="784" width="9.7109375" style="708" customWidth="1"/>
    <col min="785" max="785" width="7.28515625" style="708" bestFit="1" customWidth="1"/>
    <col min="786" max="786" width="7.5703125" style="708" bestFit="1" customWidth="1"/>
    <col min="787" max="787" width="3.28515625" style="708" bestFit="1" customWidth="1"/>
    <col min="788" max="788" width="7.42578125" style="708" customWidth="1"/>
    <col min="789" max="789" width="7.5703125" style="708" customWidth="1"/>
    <col min="790" max="790" width="6.85546875" style="708" customWidth="1"/>
    <col min="791" max="791" width="8.85546875" style="708"/>
    <col min="792" max="792" width="9.42578125" style="708" customWidth="1"/>
    <col min="793" max="793" width="3.28515625" style="708" bestFit="1" customWidth="1"/>
    <col min="794" max="1024" width="8.85546875" style="708"/>
    <col min="1025" max="1025" width="3.28515625" style="708" bestFit="1" customWidth="1"/>
    <col min="1026" max="1026" width="12.5703125" style="708" bestFit="1" customWidth="1"/>
    <col min="1027" max="1027" width="38.28515625" style="708" bestFit="1" customWidth="1"/>
    <col min="1028" max="1028" width="3.42578125" style="708" bestFit="1" customWidth="1"/>
    <col min="1029" max="1029" width="4" style="708" bestFit="1" customWidth="1"/>
    <col min="1030" max="1030" width="3.28515625" style="708" bestFit="1" customWidth="1"/>
    <col min="1031" max="1031" width="3.5703125" style="708" bestFit="1" customWidth="1"/>
    <col min="1032" max="1032" width="5.42578125" style="708" bestFit="1" customWidth="1"/>
    <col min="1033" max="1034" width="4.5703125" style="708" bestFit="1" customWidth="1"/>
    <col min="1035" max="1035" width="7" style="708" bestFit="1" customWidth="1"/>
    <col min="1036" max="1036" width="5.42578125" style="708" bestFit="1" customWidth="1"/>
    <col min="1037" max="1038" width="4.5703125" style="708" bestFit="1" customWidth="1"/>
    <col min="1039" max="1039" width="7" style="708" bestFit="1" customWidth="1"/>
    <col min="1040" max="1040" width="9.7109375" style="708" customWidth="1"/>
    <col min="1041" max="1041" width="7.28515625" style="708" bestFit="1" customWidth="1"/>
    <col min="1042" max="1042" width="7.5703125" style="708" bestFit="1" customWidth="1"/>
    <col min="1043" max="1043" width="3.28515625" style="708" bestFit="1" customWidth="1"/>
    <col min="1044" max="1044" width="7.42578125" style="708" customWidth="1"/>
    <col min="1045" max="1045" width="7.5703125" style="708" customWidth="1"/>
    <col min="1046" max="1046" width="6.85546875" style="708" customWidth="1"/>
    <col min="1047" max="1047" width="8.85546875" style="708"/>
    <col min="1048" max="1048" width="9.42578125" style="708" customWidth="1"/>
    <col min="1049" max="1049" width="3.28515625" style="708" bestFit="1" customWidth="1"/>
    <col min="1050" max="1280" width="8.85546875" style="708"/>
    <col min="1281" max="1281" width="3.28515625" style="708" bestFit="1" customWidth="1"/>
    <col min="1282" max="1282" width="12.5703125" style="708" bestFit="1" customWidth="1"/>
    <col min="1283" max="1283" width="38.28515625" style="708" bestFit="1" customWidth="1"/>
    <col min="1284" max="1284" width="3.42578125" style="708" bestFit="1" customWidth="1"/>
    <col min="1285" max="1285" width="4" style="708" bestFit="1" customWidth="1"/>
    <col min="1286" max="1286" width="3.28515625" style="708" bestFit="1" customWidth="1"/>
    <col min="1287" max="1287" width="3.5703125" style="708" bestFit="1" customWidth="1"/>
    <col min="1288" max="1288" width="5.42578125" style="708" bestFit="1" customWidth="1"/>
    <col min="1289" max="1290" width="4.5703125" style="708" bestFit="1" customWidth="1"/>
    <col min="1291" max="1291" width="7" style="708" bestFit="1" customWidth="1"/>
    <col min="1292" max="1292" width="5.42578125" style="708" bestFit="1" customWidth="1"/>
    <col min="1293" max="1294" width="4.5703125" style="708" bestFit="1" customWidth="1"/>
    <col min="1295" max="1295" width="7" style="708" bestFit="1" customWidth="1"/>
    <col min="1296" max="1296" width="9.7109375" style="708" customWidth="1"/>
    <col min="1297" max="1297" width="7.28515625" style="708" bestFit="1" customWidth="1"/>
    <col min="1298" max="1298" width="7.5703125" style="708" bestFit="1" customWidth="1"/>
    <col min="1299" max="1299" width="3.28515625" style="708" bestFit="1" customWidth="1"/>
    <col min="1300" max="1300" width="7.42578125" style="708" customWidth="1"/>
    <col min="1301" max="1301" width="7.5703125" style="708" customWidth="1"/>
    <col min="1302" max="1302" width="6.85546875" style="708" customWidth="1"/>
    <col min="1303" max="1303" width="8.85546875" style="708"/>
    <col min="1304" max="1304" width="9.42578125" style="708" customWidth="1"/>
    <col min="1305" max="1305" width="3.28515625" style="708" bestFit="1" customWidth="1"/>
    <col min="1306" max="1536" width="8.85546875" style="708"/>
    <col min="1537" max="1537" width="3.28515625" style="708" bestFit="1" customWidth="1"/>
    <col min="1538" max="1538" width="12.5703125" style="708" bestFit="1" customWidth="1"/>
    <col min="1539" max="1539" width="38.28515625" style="708" bestFit="1" customWidth="1"/>
    <col min="1540" max="1540" width="3.42578125" style="708" bestFit="1" customWidth="1"/>
    <col min="1541" max="1541" width="4" style="708" bestFit="1" customWidth="1"/>
    <col min="1542" max="1542" width="3.28515625" style="708" bestFit="1" customWidth="1"/>
    <col min="1543" max="1543" width="3.5703125" style="708" bestFit="1" customWidth="1"/>
    <col min="1544" max="1544" width="5.42578125" style="708" bestFit="1" customWidth="1"/>
    <col min="1545" max="1546" width="4.5703125" style="708" bestFit="1" customWidth="1"/>
    <col min="1547" max="1547" width="7" style="708" bestFit="1" customWidth="1"/>
    <col min="1548" max="1548" width="5.42578125" style="708" bestFit="1" customWidth="1"/>
    <col min="1549" max="1550" width="4.5703125" style="708" bestFit="1" customWidth="1"/>
    <col min="1551" max="1551" width="7" style="708" bestFit="1" customWidth="1"/>
    <col min="1552" max="1552" width="9.7109375" style="708" customWidth="1"/>
    <col min="1553" max="1553" width="7.28515625" style="708" bestFit="1" customWidth="1"/>
    <col min="1554" max="1554" width="7.5703125" style="708" bestFit="1" customWidth="1"/>
    <col min="1555" max="1555" width="3.28515625" style="708" bestFit="1" customWidth="1"/>
    <col min="1556" max="1556" width="7.42578125" style="708" customWidth="1"/>
    <col min="1557" max="1557" width="7.5703125" style="708" customWidth="1"/>
    <col min="1558" max="1558" width="6.85546875" style="708" customWidth="1"/>
    <col min="1559" max="1559" width="8.85546875" style="708"/>
    <col min="1560" max="1560" width="9.42578125" style="708" customWidth="1"/>
    <col min="1561" max="1561" width="3.28515625" style="708" bestFit="1" customWidth="1"/>
    <col min="1562" max="1792" width="8.85546875" style="708"/>
    <col min="1793" max="1793" width="3.28515625" style="708" bestFit="1" customWidth="1"/>
    <col min="1794" max="1794" width="12.5703125" style="708" bestFit="1" customWidth="1"/>
    <col min="1795" max="1795" width="38.28515625" style="708" bestFit="1" customWidth="1"/>
    <col min="1796" max="1796" width="3.42578125" style="708" bestFit="1" customWidth="1"/>
    <col min="1797" max="1797" width="4" style="708" bestFit="1" customWidth="1"/>
    <col min="1798" max="1798" width="3.28515625" style="708" bestFit="1" customWidth="1"/>
    <col min="1799" max="1799" width="3.5703125" style="708" bestFit="1" customWidth="1"/>
    <col min="1800" max="1800" width="5.42578125" style="708" bestFit="1" customWidth="1"/>
    <col min="1801" max="1802" width="4.5703125" style="708" bestFit="1" customWidth="1"/>
    <col min="1803" max="1803" width="7" style="708" bestFit="1" customWidth="1"/>
    <col min="1804" max="1804" width="5.42578125" style="708" bestFit="1" customWidth="1"/>
    <col min="1805" max="1806" width="4.5703125" style="708" bestFit="1" customWidth="1"/>
    <col min="1807" max="1807" width="7" style="708" bestFit="1" customWidth="1"/>
    <col min="1808" max="1808" width="9.7109375" style="708" customWidth="1"/>
    <col min="1809" max="1809" width="7.28515625" style="708" bestFit="1" customWidth="1"/>
    <col min="1810" max="1810" width="7.5703125" style="708" bestFit="1" customWidth="1"/>
    <col min="1811" max="1811" width="3.28515625" style="708" bestFit="1" customWidth="1"/>
    <col min="1812" max="1812" width="7.42578125" style="708" customWidth="1"/>
    <col min="1813" max="1813" width="7.5703125" style="708" customWidth="1"/>
    <col min="1814" max="1814" width="6.85546875" style="708" customWidth="1"/>
    <col min="1815" max="1815" width="8.85546875" style="708"/>
    <col min="1816" max="1816" width="9.42578125" style="708" customWidth="1"/>
    <col min="1817" max="1817" width="3.28515625" style="708" bestFit="1" customWidth="1"/>
    <col min="1818" max="2048" width="8.85546875" style="708"/>
    <col min="2049" max="2049" width="3.28515625" style="708" bestFit="1" customWidth="1"/>
    <col min="2050" max="2050" width="12.5703125" style="708" bestFit="1" customWidth="1"/>
    <col min="2051" max="2051" width="38.28515625" style="708" bestFit="1" customWidth="1"/>
    <col min="2052" max="2052" width="3.42578125" style="708" bestFit="1" customWidth="1"/>
    <col min="2053" max="2053" width="4" style="708" bestFit="1" customWidth="1"/>
    <col min="2054" max="2054" width="3.28515625" style="708" bestFit="1" customWidth="1"/>
    <col min="2055" max="2055" width="3.5703125" style="708" bestFit="1" customWidth="1"/>
    <col min="2056" max="2056" width="5.42578125" style="708" bestFit="1" customWidth="1"/>
    <col min="2057" max="2058" width="4.5703125" style="708" bestFit="1" customWidth="1"/>
    <col min="2059" max="2059" width="7" style="708" bestFit="1" customWidth="1"/>
    <col min="2060" max="2060" width="5.42578125" style="708" bestFit="1" customWidth="1"/>
    <col min="2061" max="2062" width="4.5703125" style="708" bestFit="1" customWidth="1"/>
    <col min="2063" max="2063" width="7" style="708" bestFit="1" customWidth="1"/>
    <col min="2064" max="2064" width="9.7109375" style="708" customWidth="1"/>
    <col min="2065" max="2065" width="7.28515625" style="708" bestFit="1" customWidth="1"/>
    <col min="2066" max="2066" width="7.5703125" style="708" bestFit="1" customWidth="1"/>
    <col min="2067" max="2067" width="3.28515625" style="708" bestFit="1" customWidth="1"/>
    <col min="2068" max="2068" width="7.42578125" style="708" customWidth="1"/>
    <col min="2069" max="2069" width="7.5703125" style="708" customWidth="1"/>
    <col min="2070" max="2070" width="6.85546875" style="708" customWidth="1"/>
    <col min="2071" max="2071" width="8.85546875" style="708"/>
    <col min="2072" max="2072" width="9.42578125" style="708" customWidth="1"/>
    <col min="2073" max="2073" width="3.28515625" style="708" bestFit="1" customWidth="1"/>
    <col min="2074" max="2304" width="8.85546875" style="708"/>
    <col min="2305" max="2305" width="3.28515625" style="708" bestFit="1" customWidth="1"/>
    <col min="2306" max="2306" width="12.5703125" style="708" bestFit="1" customWidth="1"/>
    <col min="2307" max="2307" width="38.28515625" style="708" bestFit="1" customWidth="1"/>
    <col min="2308" max="2308" width="3.42578125" style="708" bestFit="1" customWidth="1"/>
    <col min="2309" max="2309" width="4" style="708" bestFit="1" customWidth="1"/>
    <col min="2310" max="2310" width="3.28515625" style="708" bestFit="1" customWidth="1"/>
    <col min="2311" max="2311" width="3.5703125" style="708" bestFit="1" customWidth="1"/>
    <col min="2312" max="2312" width="5.42578125" style="708" bestFit="1" customWidth="1"/>
    <col min="2313" max="2314" width="4.5703125" style="708" bestFit="1" customWidth="1"/>
    <col min="2315" max="2315" width="7" style="708" bestFit="1" customWidth="1"/>
    <col min="2316" max="2316" width="5.42578125" style="708" bestFit="1" customWidth="1"/>
    <col min="2317" max="2318" width="4.5703125" style="708" bestFit="1" customWidth="1"/>
    <col min="2319" max="2319" width="7" style="708" bestFit="1" customWidth="1"/>
    <col min="2320" max="2320" width="9.7109375" style="708" customWidth="1"/>
    <col min="2321" max="2321" width="7.28515625" style="708" bestFit="1" customWidth="1"/>
    <col min="2322" max="2322" width="7.5703125" style="708" bestFit="1" customWidth="1"/>
    <col min="2323" max="2323" width="3.28515625" style="708" bestFit="1" customWidth="1"/>
    <col min="2324" max="2324" width="7.42578125" style="708" customWidth="1"/>
    <col min="2325" max="2325" width="7.5703125" style="708" customWidth="1"/>
    <col min="2326" max="2326" width="6.85546875" style="708" customWidth="1"/>
    <col min="2327" max="2327" width="8.85546875" style="708"/>
    <col min="2328" max="2328" width="9.42578125" style="708" customWidth="1"/>
    <col min="2329" max="2329" width="3.28515625" style="708" bestFit="1" customWidth="1"/>
    <col min="2330" max="2560" width="8.85546875" style="708"/>
    <col min="2561" max="2561" width="3.28515625" style="708" bestFit="1" customWidth="1"/>
    <col min="2562" max="2562" width="12.5703125" style="708" bestFit="1" customWidth="1"/>
    <col min="2563" max="2563" width="38.28515625" style="708" bestFit="1" customWidth="1"/>
    <col min="2564" max="2564" width="3.42578125" style="708" bestFit="1" customWidth="1"/>
    <col min="2565" max="2565" width="4" style="708" bestFit="1" customWidth="1"/>
    <col min="2566" max="2566" width="3.28515625" style="708" bestFit="1" customWidth="1"/>
    <col min="2567" max="2567" width="3.5703125" style="708" bestFit="1" customWidth="1"/>
    <col min="2568" max="2568" width="5.42578125" style="708" bestFit="1" customWidth="1"/>
    <col min="2569" max="2570" width="4.5703125" style="708" bestFit="1" customWidth="1"/>
    <col min="2571" max="2571" width="7" style="708" bestFit="1" customWidth="1"/>
    <col min="2572" max="2572" width="5.42578125" style="708" bestFit="1" customWidth="1"/>
    <col min="2573" max="2574" width="4.5703125" style="708" bestFit="1" customWidth="1"/>
    <col min="2575" max="2575" width="7" style="708" bestFit="1" customWidth="1"/>
    <col min="2576" max="2576" width="9.7109375" style="708" customWidth="1"/>
    <col min="2577" max="2577" width="7.28515625" style="708" bestFit="1" customWidth="1"/>
    <col min="2578" max="2578" width="7.5703125" style="708" bestFit="1" customWidth="1"/>
    <col min="2579" max="2579" width="3.28515625" style="708" bestFit="1" customWidth="1"/>
    <col min="2580" max="2580" width="7.42578125" style="708" customWidth="1"/>
    <col min="2581" max="2581" width="7.5703125" style="708" customWidth="1"/>
    <col min="2582" max="2582" width="6.85546875" style="708" customWidth="1"/>
    <col min="2583" max="2583" width="8.85546875" style="708"/>
    <col min="2584" max="2584" width="9.42578125" style="708" customWidth="1"/>
    <col min="2585" max="2585" width="3.28515625" style="708" bestFit="1" customWidth="1"/>
    <col min="2586" max="2816" width="8.85546875" style="708"/>
    <col min="2817" max="2817" width="3.28515625" style="708" bestFit="1" customWidth="1"/>
    <col min="2818" max="2818" width="12.5703125" style="708" bestFit="1" customWidth="1"/>
    <col min="2819" max="2819" width="38.28515625" style="708" bestFit="1" customWidth="1"/>
    <col min="2820" max="2820" width="3.42578125" style="708" bestFit="1" customWidth="1"/>
    <col min="2821" max="2821" width="4" style="708" bestFit="1" customWidth="1"/>
    <col min="2822" max="2822" width="3.28515625" style="708" bestFit="1" customWidth="1"/>
    <col min="2823" max="2823" width="3.5703125" style="708" bestFit="1" customWidth="1"/>
    <col min="2824" max="2824" width="5.42578125" style="708" bestFit="1" customWidth="1"/>
    <col min="2825" max="2826" width="4.5703125" style="708" bestFit="1" customWidth="1"/>
    <col min="2827" max="2827" width="7" style="708" bestFit="1" customWidth="1"/>
    <col min="2828" max="2828" width="5.42578125" style="708" bestFit="1" customWidth="1"/>
    <col min="2829" max="2830" width="4.5703125" style="708" bestFit="1" customWidth="1"/>
    <col min="2831" max="2831" width="7" style="708" bestFit="1" customWidth="1"/>
    <col min="2832" max="2832" width="9.7109375" style="708" customWidth="1"/>
    <col min="2833" max="2833" width="7.28515625" style="708" bestFit="1" customWidth="1"/>
    <col min="2834" max="2834" width="7.5703125" style="708" bestFit="1" customWidth="1"/>
    <col min="2835" max="2835" width="3.28515625" style="708" bestFit="1" customWidth="1"/>
    <col min="2836" max="2836" width="7.42578125" style="708" customWidth="1"/>
    <col min="2837" max="2837" width="7.5703125" style="708" customWidth="1"/>
    <col min="2838" max="2838" width="6.85546875" style="708" customWidth="1"/>
    <col min="2839" max="2839" width="8.85546875" style="708"/>
    <col min="2840" max="2840" width="9.42578125" style="708" customWidth="1"/>
    <col min="2841" max="2841" width="3.28515625" style="708" bestFit="1" customWidth="1"/>
    <col min="2842" max="3072" width="8.85546875" style="708"/>
    <col min="3073" max="3073" width="3.28515625" style="708" bestFit="1" customWidth="1"/>
    <col min="3074" max="3074" width="12.5703125" style="708" bestFit="1" customWidth="1"/>
    <col min="3075" max="3075" width="38.28515625" style="708" bestFit="1" customWidth="1"/>
    <col min="3076" max="3076" width="3.42578125" style="708" bestFit="1" customWidth="1"/>
    <col min="3077" max="3077" width="4" style="708" bestFit="1" customWidth="1"/>
    <col min="3078" max="3078" width="3.28515625" style="708" bestFit="1" customWidth="1"/>
    <col min="3079" max="3079" width="3.5703125" style="708" bestFit="1" customWidth="1"/>
    <col min="3080" max="3080" width="5.42578125" style="708" bestFit="1" customWidth="1"/>
    <col min="3081" max="3082" width="4.5703125" style="708" bestFit="1" customWidth="1"/>
    <col min="3083" max="3083" width="7" style="708" bestFit="1" customWidth="1"/>
    <col min="3084" max="3084" width="5.42578125" style="708" bestFit="1" customWidth="1"/>
    <col min="3085" max="3086" width="4.5703125" style="708" bestFit="1" customWidth="1"/>
    <col min="3087" max="3087" width="7" style="708" bestFit="1" customWidth="1"/>
    <col min="3088" max="3088" width="9.7109375" style="708" customWidth="1"/>
    <col min="3089" max="3089" width="7.28515625" style="708" bestFit="1" customWidth="1"/>
    <col min="3090" max="3090" width="7.5703125" style="708" bestFit="1" customWidth="1"/>
    <col min="3091" max="3091" width="3.28515625" style="708" bestFit="1" customWidth="1"/>
    <col min="3092" max="3092" width="7.42578125" style="708" customWidth="1"/>
    <col min="3093" max="3093" width="7.5703125" style="708" customWidth="1"/>
    <col min="3094" max="3094" width="6.85546875" style="708" customWidth="1"/>
    <col min="3095" max="3095" width="8.85546875" style="708"/>
    <col min="3096" max="3096" width="9.42578125" style="708" customWidth="1"/>
    <col min="3097" max="3097" width="3.28515625" style="708" bestFit="1" customWidth="1"/>
    <col min="3098" max="3328" width="8.85546875" style="708"/>
    <col min="3329" max="3329" width="3.28515625" style="708" bestFit="1" customWidth="1"/>
    <col min="3330" max="3330" width="12.5703125" style="708" bestFit="1" customWidth="1"/>
    <col min="3331" max="3331" width="38.28515625" style="708" bestFit="1" customWidth="1"/>
    <col min="3332" max="3332" width="3.42578125" style="708" bestFit="1" customWidth="1"/>
    <col min="3333" max="3333" width="4" style="708" bestFit="1" customWidth="1"/>
    <col min="3334" max="3334" width="3.28515625" style="708" bestFit="1" customWidth="1"/>
    <col min="3335" max="3335" width="3.5703125" style="708" bestFit="1" customWidth="1"/>
    <col min="3336" max="3336" width="5.42578125" style="708" bestFit="1" customWidth="1"/>
    <col min="3337" max="3338" width="4.5703125" style="708" bestFit="1" customWidth="1"/>
    <col min="3339" max="3339" width="7" style="708" bestFit="1" customWidth="1"/>
    <col min="3340" max="3340" width="5.42578125" style="708" bestFit="1" customWidth="1"/>
    <col min="3341" max="3342" width="4.5703125" style="708" bestFit="1" customWidth="1"/>
    <col min="3343" max="3343" width="7" style="708" bestFit="1" customWidth="1"/>
    <col min="3344" max="3344" width="9.7109375" style="708" customWidth="1"/>
    <col min="3345" max="3345" width="7.28515625" style="708" bestFit="1" customWidth="1"/>
    <col min="3346" max="3346" width="7.5703125" style="708" bestFit="1" customWidth="1"/>
    <col min="3347" max="3347" width="3.28515625" style="708" bestFit="1" customWidth="1"/>
    <col min="3348" max="3348" width="7.42578125" style="708" customWidth="1"/>
    <col min="3349" max="3349" width="7.5703125" style="708" customWidth="1"/>
    <col min="3350" max="3350" width="6.85546875" style="708" customWidth="1"/>
    <col min="3351" max="3351" width="8.85546875" style="708"/>
    <col min="3352" max="3352" width="9.42578125" style="708" customWidth="1"/>
    <col min="3353" max="3353" width="3.28515625" style="708" bestFit="1" customWidth="1"/>
    <col min="3354" max="3584" width="8.85546875" style="708"/>
    <col min="3585" max="3585" width="3.28515625" style="708" bestFit="1" customWidth="1"/>
    <col min="3586" max="3586" width="12.5703125" style="708" bestFit="1" customWidth="1"/>
    <col min="3587" max="3587" width="38.28515625" style="708" bestFit="1" customWidth="1"/>
    <col min="3588" max="3588" width="3.42578125" style="708" bestFit="1" customWidth="1"/>
    <col min="3589" max="3589" width="4" style="708" bestFit="1" customWidth="1"/>
    <col min="3590" max="3590" width="3.28515625" style="708" bestFit="1" customWidth="1"/>
    <col min="3591" max="3591" width="3.5703125" style="708" bestFit="1" customWidth="1"/>
    <col min="3592" max="3592" width="5.42578125" style="708" bestFit="1" customWidth="1"/>
    <col min="3593" max="3594" width="4.5703125" style="708" bestFit="1" customWidth="1"/>
    <col min="3595" max="3595" width="7" style="708" bestFit="1" customWidth="1"/>
    <col min="3596" max="3596" width="5.42578125" style="708" bestFit="1" customWidth="1"/>
    <col min="3597" max="3598" width="4.5703125" style="708" bestFit="1" customWidth="1"/>
    <col min="3599" max="3599" width="7" style="708" bestFit="1" customWidth="1"/>
    <col min="3600" max="3600" width="9.7109375" style="708" customWidth="1"/>
    <col min="3601" max="3601" width="7.28515625" style="708" bestFit="1" customWidth="1"/>
    <col min="3602" max="3602" width="7.5703125" style="708" bestFit="1" customWidth="1"/>
    <col min="3603" max="3603" width="3.28515625" style="708" bestFit="1" customWidth="1"/>
    <col min="3604" max="3604" width="7.42578125" style="708" customWidth="1"/>
    <col min="3605" max="3605" width="7.5703125" style="708" customWidth="1"/>
    <col min="3606" max="3606" width="6.85546875" style="708" customWidth="1"/>
    <col min="3607" max="3607" width="8.85546875" style="708"/>
    <col min="3608" max="3608" width="9.42578125" style="708" customWidth="1"/>
    <col min="3609" max="3609" width="3.28515625" style="708" bestFit="1" customWidth="1"/>
    <col min="3610" max="3840" width="8.85546875" style="708"/>
    <col min="3841" max="3841" width="3.28515625" style="708" bestFit="1" customWidth="1"/>
    <col min="3842" max="3842" width="12.5703125" style="708" bestFit="1" customWidth="1"/>
    <col min="3843" max="3843" width="38.28515625" style="708" bestFit="1" customWidth="1"/>
    <col min="3844" max="3844" width="3.42578125" style="708" bestFit="1" customWidth="1"/>
    <col min="3845" max="3845" width="4" style="708" bestFit="1" customWidth="1"/>
    <col min="3846" max="3846" width="3.28515625" style="708" bestFit="1" customWidth="1"/>
    <col min="3847" max="3847" width="3.5703125" style="708" bestFit="1" customWidth="1"/>
    <col min="3848" max="3848" width="5.42578125" style="708" bestFit="1" customWidth="1"/>
    <col min="3849" max="3850" width="4.5703125" style="708" bestFit="1" customWidth="1"/>
    <col min="3851" max="3851" width="7" style="708" bestFit="1" customWidth="1"/>
    <col min="3852" max="3852" width="5.42578125" style="708" bestFit="1" customWidth="1"/>
    <col min="3853" max="3854" width="4.5703125" style="708" bestFit="1" customWidth="1"/>
    <col min="3855" max="3855" width="7" style="708" bestFit="1" customWidth="1"/>
    <col min="3856" max="3856" width="9.7109375" style="708" customWidth="1"/>
    <col min="3857" max="3857" width="7.28515625" style="708" bestFit="1" customWidth="1"/>
    <col min="3858" max="3858" width="7.5703125" style="708" bestFit="1" customWidth="1"/>
    <col min="3859" max="3859" width="3.28515625" style="708" bestFit="1" customWidth="1"/>
    <col min="3860" max="3860" width="7.42578125" style="708" customWidth="1"/>
    <col min="3861" max="3861" width="7.5703125" style="708" customWidth="1"/>
    <col min="3862" max="3862" width="6.85546875" style="708" customWidth="1"/>
    <col min="3863" max="3863" width="8.85546875" style="708"/>
    <col min="3864" max="3864" width="9.42578125" style="708" customWidth="1"/>
    <col min="3865" max="3865" width="3.28515625" style="708" bestFit="1" customWidth="1"/>
    <col min="3866" max="4096" width="8.85546875" style="708"/>
    <col min="4097" max="4097" width="3.28515625" style="708" bestFit="1" customWidth="1"/>
    <col min="4098" max="4098" width="12.5703125" style="708" bestFit="1" customWidth="1"/>
    <col min="4099" max="4099" width="38.28515625" style="708" bestFit="1" customWidth="1"/>
    <col min="4100" max="4100" width="3.42578125" style="708" bestFit="1" customWidth="1"/>
    <col min="4101" max="4101" width="4" style="708" bestFit="1" customWidth="1"/>
    <col min="4102" max="4102" width="3.28515625" style="708" bestFit="1" customWidth="1"/>
    <col min="4103" max="4103" width="3.5703125" style="708" bestFit="1" customWidth="1"/>
    <col min="4104" max="4104" width="5.42578125" style="708" bestFit="1" customWidth="1"/>
    <col min="4105" max="4106" width="4.5703125" style="708" bestFit="1" customWidth="1"/>
    <col min="4107" max="4107" width="7" style="708" bestFit="1" customWidth="1"/>
    <col min="4108" max="4108" width="5.42578125" style="708" bestFit="1" customWidth="1"/>
    <col min="4109" max="4110" width="4.5703125" style="708" bestFit="1" customWidth="1"/>
    <col min="4111" max="4111" width="7" style="708" bestFit="1" customWidth="1"/>
    <col min="4112" max="4112" width="9.7109375" style="708" customWidth="1"/>
    <col min="4113" max="4113" width="7.28515625" style="708" bestFit="1" customWidth="1"/>
    <col min="4114" max="4114" width="7.5703125" style="708" bestFit="1" customWidth="1"/>
    <col min="4115" max="4115" width="3.28515625" style="708" bestFit="1" customWidth="1"/>
    <col min="4116" max="4116" width="7.42578125" style="708" customWidth="1"/>
    <col min="4117" max="4117" width="7.5703125" style="708" customWidth="1"/>
    <col min="4118" max="4118" width="6.85546875" style="708" customWidth="1"/>
    <col min="4119" max="4119" width="8.85546875" style="708"/>
    <col min="4120" max="4120" width="9.42578125" style="708" customWidth="1"/>
    <col min="4121" max="4121" width="3.28515625" style="708" bestFit="1" customWidth="1"/>
    <col min="4122" max="4352" width="8.85546875" style="708"/>
    <col min="4353" max="4353" width="3.28515625" style="708" bestFit="1" customWidth="1"/>
    <col min="4354" max="4354" width="12.5703125" style="708" bestFit="1" customWidth="1"/>
    <col min="4355" max="4355" width="38.28515625" style="708" bestFit="1" customWidth="1"/>
    <col min="4356" max="4356" width="3.42578125" style="708" bestFit="1" customWidth="1"/>
    <col min="4357" max="4357" width="4" style="708" bestFit="1" customWidth="1"/>
    <col min="4358" max="4358" width="3.28515625" style="708" bestFit="1" customWidth="1"/>
    <col min="4359" max="4359" width="3.5703125" style="708" bestFit="1" customWidth="1"/>
    <col min="4360" max="4360" width="5.42578125" style="708" bestFit="1" customWidth="1"/>
    <col min="4361" max="4362" width="4.5703125" style="708" bestFit="1" customWidth="1"/>
    <col min="4363" max="4363" width="7" style="708" bestFit="1" customWidth="1"/>
    <col min="4364" max="4364" width="5.42578125" style="708" bestFit="1" customWidth="1"/>
    <col min="4365" max="4366" width="4.5703125" style="708" bestFit="1" customWidth="1"/>
    <col min="4367" max="4367" width="7" style="708" bestFit="1" customWidth="1"/>
    <col min="4368" max="4368" width="9.7109375" style="708" customWidth="1"/>
    <col min="4369" max="4369" width="7.28515625" style="708" bestFit="1" customWidth="1"/>
    <col min="4370" max="4370" width="7.5703125" style="708" bestFit="1" customWidth="1"/>
    <col min="4371" max="4371" width="3.28515625" style="708" bestFit="1" customWidth="1"/>
    <col min="4372" max="4372" width="7.42578125" style="708" customWidth="1"/>
    <col min="4373" max="4373" width="7.5703125" style="708" customWidth="1"/>
    <col min="4374" max="4374" width="6.85546875" style="708" customWidth="1"/>
    <col min="4375" max="4375" width="8.85546875" style="708"/>
    <col min="4376" max="4376" width="9.42578125" style="708" customWidth="1"/>
    <col min="4377" max="4377" width="3.28515625" style="708" bestFit="1" customWidth="1"/>
    <col min="4378" max="4608" width="8.85546875" style="708"/>
    <col min="4609" max="4609" width="3.28515625" style="708" bestFit="1" customWidth="1"/>
    <col min="4610" max="4610" width="12.5703125" style="708" bestFit="1" customWidth="1"/>
    <col min="4611" max="4611" width="38.28515625" style="708" bestFit="1" customWidth="1"/>
    <col min="4612" max="4612" width="3.42578125" style="708" bestFit="1" customWidth="1"/>
    <col min="4613" max="4613" width="4" style="708" bestFit="1" customWidth="1"/>
    <col min="4614" max="4614" width="3.28515625" style="708" bestFit="1" customWidth="1"/>
    <col min="4615" max="4615" width="3.5703125" style="708" bestFit="1" customWidth="1"/>
    <col min="4616" max="4616" width="5.42578125" style="708" bestFit="1" customWidth="1"/>
    <col min="4617" max="4618" width="4.5703125" style="708" bestFit="1" customWidth="1"/>
    <col min="4619" max="4619" width="7" style="708" bestFit="1" customWidth="1"/>
    <col min="4620" max="4620" width="5.42578125" style="708" bestFit="1" customWidth="1"/>
    <col min="4621" max="4622" width="4.5703125" style="708" bestFit="1" customWidth="1"/>
    <col min="4623" max="4623" width="7" style="708" bestFit="1" customWidth="1"/>
    <col min="4624" max="4624" width="9.7109375" style="708" customWidth="1"/>
    <col min="4625" max="4625" width="7.28515625" style="708" bestFit="1" customWidth="1"/>
    <col min="4626" max="4626" width="7.5703125" style="708" bestFit="1" customWidth="1"/>
    <col min="4627" max="4627" width="3.28515625" style="708" bestFit="1" customWidth="1"/>
    <col min="4628" max="4628" width="7.42578125" style="708" customWidth="1"/>
    <col min="4629" max="4629" width="7.5703125" style="708" customWidth="1"/>
    <col min="4630" max="4630" width="6.85546875" style="708" customWidth="1"/>
    <col min="4631" max="4631" width="8.85546875" style="708"/>
    <col min="4632" max="4632" width="9.42578125" style="708" customWidth="1"/>
    <col min="4633" max="4633" width="3.28515625" style="708" bestFit="1" customWidth="1"/>
    <col min="4634" max="4864" width="8.85546875" style="708"/>
    <col min="4865" max="4865" width="3.28515625" style="708" bestFit="1" customWidth="1"/>
    <col min="4866" max="4866" width="12.5703125" style="708" bestFit="1" customWidth="1"/>
    <col min="4867" max="4867" width="38.28515625" style="708" bestFit="1" customWidth="1"/>
    <col min="4868" max="4868" width="3.42578125" style="708" bestFit="1" customWidth="1"/>
    <col min="4869" max="4869" width="4" style="708" bestFit="1" customWidth="1"/>
    <col min="4870" max="4870" width="3.28515625" style="708" bestFit="1" customWidth="1"/>
    <col min="4871" max="4871" width="3.5703125" style="708" bestFit="1" customWidth="1"/>
    <col min="4872" max="4872" width="5.42578125" style="708" bestFit="1" customWidth="1"/>
    <col min="4873" max="4874" width="4.5703125" style="708" bestFit="1" customWidth="1"/>
    <col min="4875" max="4875" width="7" style="708" bestFit="1" customWidth="1"/>
    <col min="4876" max="4876" width="5.42578125" style="708" bestFit="1" customWidth="1"/>
    <col min="4877" max="4878" width="4.5703125" style="708" bestFit="1" customWidth="1"/>
    <col min="4879" max="4879" width="7" style="708" bestFit="1" customWidth="1"/>
    <col min="4880" max="4880" width="9.7109375" style="708" customWidth="1"/>
    <col min="4881" max="4881" width="7.28515625" style="708" bestFit="1" customWidth="1"/>
    <col min="4882" max="4882" width="7.5703125" style="708" bestFit="1" customWidth="1"/>
    <col min="4883" max="4883" width="3.28515625" style="708" bestFit="1" customWidth="1"/>
    <col min="4884" max="4884" width="7.42578125" style="708" customWidth="1"/>
    <col min="4885" max="4885" width="7.5703125" style="708" customWidth="1"/>
    <col min="4886" max="4886" width="6.85546875" style="708" customWidth="1"/>
    <col min="4887" max="4887" width="8.85546875" style="708"/>
    <col min="4888" max="4888" width="9.42578125" style="708" customWidth="1"/>
    <col min="4889" max="4889" width="3.28515625" style="708" bestFit="1" customWidth="1"/>
    <col min="4890" max="5120" width="8.85546875" style="708"/>
    <col min="5121" max="5121" width="3.28515625" style="708" bestFit="1" customWidth="1"/>
    <col min="5122" max="5122" width="12.5703125" style="708" bestFit="1" customWidth="1"/>
    <col min="5123" max="5123" width="38.28515625" style="708" bestFit="1" customWidth="1"/>
    <col min="5124" max="5124" width="3.42578125" style="708" bestFit="1" customWidth="1"/>
    <col min="5125" max="5125" width="4" style="708" bestFit="1" customWidth="1"/>
    <col min="5126" max="5126" width="3.28515625" style="708" bestFit="1" customWidth="1"/>
    <col min="5127" max="5127" width="3.5703125" style="708" bestFit="1" customWidth="1"/>
    <col min="5128" max="5128" width="5.42578125" style="708" bestFit="1" customWidth="1"/>
    <col min="5129" max="5130" width="4.5703125" style="708" bestFit="1" customWidth="1"/>
    <col min="5131" max="5131" width="7" style="708" bestFit="1" customWidth="1"/>
    <col min="5132" max="5132" width="5.42578125" style="708" bestFit="1" customWidth="1"/>
    <col min="5133" max="5134" width="4.5703125" style="708" bestFit="1" customWidth="1"/>
    <col min="5135" max="5135" width="7" style="708" bestFit="1" customWidth="1"/>
    <col min="5136" max="5136" width="9.7109375" style="708" customWidth="1"/>
    <col min="5137" max="5137" width="7.28515625" style="708" bestFit="1" customWidth="1"/>
    <col min="5138" max="5138" width="7.5703125" style="708" bestFit="1" customWidth="1"/>
    <col min="5139" max="5139" width="3.28515625" style="708" bestFit="1" customWidth="1"/>
    <col min="5140" max="5140" width="7.42578125" style="708" customWidth="1"/>
    <col min="5141" max="5141" width="7.5703125" style="708" customWidth="1"/>
    <col min="5142" max="5142" width="6.85546875" style="708" customWidth="1"/>
    <col min="5143" max="5143" width="8.85546875" style="708"/>
    <col min="5144" max="5144" width="9.42578125" style="708" customWidth="1"/>
    <col min="5145" max="5145" width="3.28515625" style="708" bestFit="1" customWidth="1"/>
    <col min="5146" max="5376" width="8.85546875" style="708"/>
    <col min="5377" max="5377" width="3.28515625" style="708" bestFit="1" customWidth="1"/>
    <col min="5378" max="5378" width="12.5703125" style="708" bestFit="1" customWidth="1"/>
    <col min="5379" max="5379" width="38.28515625" style="708" bestFit="1" customWidth="1"/>
    <col min="5380" max="5380" width="3.42578125" style="708" bestFit="1" customWidth="1"/>
    <col min="5381" max="5381" width="4" style="708" bestFit="1" customWidth="1"/>
    <col min="5382" max="5382" width="3.28515625" style="708" bestFit="1" customWidth="1"/>
    <col min="5383" max="5383" width="3.5703125" style="708" bestFit="1" customWidth="1"/>
    <col min="5384" max="5384" width="5.42578125" style="708" bestFit="1" customWidth="1"/>
    <col min="5385" max="5386" width="4.5703125" style="708" bestFit="1" customWidth="1"/>
    <col min="5387" max="5387" width="7" style="708" bestFit="1" customWidth="1"/>
    <col min="5388" max="5388" width="5.42578125" style="708" bestFit="1" customWidth="1"/>
    <col min="5389" max="5390" width="4.5703125" style="708" bestFit="1" customWidth="1"/>
    <col min="5391" max="5391" width="7" style="708" bestFit="1" customWidth="1"/>
    <col min="5392" max="5392" width="9.7109375" style="708" customWidth="1"/>
    <col min="5393" max="5393" width="7.28515625" style="708" bestFit="1" customWidth="1"/>
    <col min="5394" max="5394" width="7.5703125" style="708" bestFit="1" customWidth="1"/>
    <col min="5395" max="5395" width="3.28515625" style="708" bestFit="1" customWidth="1"/>
    <col min="5396" max="5396" width="7.42578125" style="708" customWidth="1"/>
    <col min="5397" max="5397" width="7.5703125" style="708" customWidth="1"/>
    <col min="5398" max="5398" width="6.85546875" style="708" customWidth="1"/>
    <col min="5399" max="5399" width="8.85546875" style="708"/>
    <col min="5400" max="5400" width="9.42578125" style="708" customWidth="1"/>
    <col min="5401" max="5401" width="3.28515625" style="708" bestFit="1" customWidth="1"/>
    <col min="5402" max="5632" width="8.85546875" style="708"/>
    <col min="5633" max="5633" width="3.28515625" style="708" bestFit="1" customWidth="1"/>
    <col min="5634" max="5634" width="12.5703125" style="708" bestFit="1" customWidth="1"/>
    <col min="5635" max="5635" width="38.28515625" style="708" bestFit="1" customWidth="1"/>
    <col min="5636" max="5636" width="3.42578125" style="708" bestFit="1" customWidth="1"/>
    <col min="5637" max="5637" width="4" style="708" bestFit="1" customWidth="1"/>
    <col min="5638" max="5638" width="3.28515625" style="708" bestFit="1" customWidth="1"/>
    <col min="5639" max="5639" width="3.5703125" style="708" bestFit="1" customWidth="1"/>
    <col min="5640" max="5640" width="5.42578125" style="708" bestFit="1" customWidth="1"/>
    <col min="5641" max="5642" width="4.5703125" style="708" bestFit="1" customWidth="1"/>
    <col min="5643" max="5643" width="7" style="708" bestFit="1" customWidth="1"/>
    <col min="5644" max="5644" width="5.42578125" style="708" bestFit="1" customWidth="1"/>
    <col min="5645" max="5646" width="4.5703125" style="708" bestFit="1" customWidth="1"/>
    <col min="5647" max="5647" width="7" style="708" bestFit="1" customWidth="1"/>
    <col min="5648" max="5648" width="9.7109375" style="708" customWidth="1"/>
    <col min="5649" max="5649" width="7.28515625" style="708" bestFit="1" customWidth="1"/>
    <col min="5650" max="5650" width="7.5703125" style="708" bestFit="1" customWidth="1"/>
    <col min="5651" max="5651" width="3.28515625" style="708" bestFit="1" customWidth="1"/>
    <col min="5652" max="5652" width="7.42578125" style="708" customWidth="1"/>
    <col min="5653" max="5653" width="7.5703125" style="708" customWidth="1"/>
    <col min="5654" max="5654" width="6.85546875" style="708" customWidth="1"/>
    <col min="5655" max="5655" width="8.85546875" style="708"/>
    <col min="5656" max="5656" width="9.42578125" style="708" customWidth="1"/>
    <col min="5657" max="5657" width="3.28515625" style="708" bestFit="1" customWidth="1"/>
    <col min="5658" max="5888" width="8.85546875" style="708"/>
    <col min="5889" max="5889" width="3.28515625" style="708" bestFit="1" customWidth="1"/>
    <col min="5890" max="5890" width="12.5703125" style="708" bestFit="1" customWidth="1"/>
    <col min="5891" max="5891" width="38.28515625" style="708" bestFit="1" customWidth="1"/>
    <col min="5892" max="5892" width="3.42578125" style="708" bestFit="1" customWidth="1"/>
    <col min="5893" max="5893" width="4" style="708" bestFit="1" customWidth="1"/>
    <col min="5894" max="5894" width="3.28515625" style="708" bestFit="1" customWidth="1"/>
    <col min="5895" max="5895" width="3.5703125" style="708" bestFit="1" customWidth="1"/>
    <col min="5896" max="5896" width="5.42578125" style="708" bestFit="1" customWidth="1"/>
    <col min="5897" max="5898" width="4.5703125" style="708" bestFit="1" customWidth="1"/>
    <col min="5899" max="5899" width="7" style="708" bestFit="1" customWidth="1"/>
    <col min="5900" max="5900" width="5.42578125" style="708" bestFit="1" customWidth="1"/>
    <col min="5901" max="5902" width="4.5703125" style="708" bestFit="1" customWidth="1"/>
    <col min="5903" max="5903" width="7" style="708" bestFit="1" customWidth="1"/>
    <col min="5904" max="5904" width="9.7109375" style="708" customWidth="1"/>
    <col min="5905" max="5905" width="7.28515625" style="708" bestFit="1" customWidth="1"/>
    <col min="5906" max="5906" width="7.5703125" style="708" bestFit="1" customWidth="1"/>
    <col min="5907" max="5907" width="3.28515625" style="708" bestFit="1" customWidth="1"/>
    <col min="5908" max="5908" width="7.42578125" style="708" customWidth="1"/>
    <col min="5909" max="5909" width="7.5703125" style="708" customWidth="1"/>
    <col min="5910" max="5910" width="6.85546875" style="708" customWidth="1"/>
    <col min="5911" max="5911" width="8.85546875" style="708"/>
    <col min="5912" max="5912" width="9.42578125" style="708" customWidth="1"/>
    <col min="5913" max="5913" width="3.28515625" style="708" bestFit="1" customWidth="1"/>
    <col min="5914" max="6144" width="8.85546875" style="708"/>
    <col min="6145" max="6145" width="3.28515625" style="708" bestFit="1" customWidth="1"/>
    <col min="6146" max="6146" width="12.5703125" style="708" bestFit="1" customWidth="1"/>
    <col min="6147" max="6147" width="38.28515625" style="708" bestFit="1" customWidth="1"/>
    <col min="6148" max="6148" width="3.42578125" style="708" bestFit="1" customWidth="1"/>
    <col min="6149" max="6149" width="4" style="708" bestFit="1" customWidth="1"/>
    <col min="6150" max="6150" width="3.28515625" style="708" bestFit="1" customWidth="1"/>
    <col min="6151" max="6151" width="3.5703125" style="708" bestFit="1" customWidth="1"/>
    <col min="6152" max="6152" width="5.42578125" style="708" bestFit="1" customWidth="1"/>
    <col min="6153" max="6154" width="4.5703125" style="708" bestFit="1" customWidth="1"/>
    <col min="6155" max="6155" width="7" style="708" bestFit="1" customWidth="1"/>
    <col min="6156" max="6156" width="5.42578125" style="708" bestFit="1" customWidth="1"/>
    <col min="6157" max="6158" width="4.5703125" style="708" bestFit="1" customWidth="1"/>
    <col min="6159" max="6159" width="7" style="708" bestFit="1" customWidth="1"/>
    <col min="6160" max="6160" width="9.7109375" style="708" customWidth="1"/>
    <col min="6161" max="6161" width="7.28515625" style="708" bestFit="1" customWidth="1"/>
    <col min="6162" max="6162" width="7.5703125" style="708" bestFit="1" customWidth="1"/>
    <col min="6163" max="6163" width="3.28515625" style="708" bestFit="1" customWidth="1"/>
    <col min="6164" max="6164" width="7.42578125" style="708" customWidth="1"/>
    <col min="6165" max="6165" width="7.5703125" style="708" customWidth="1"/>
    <col min="6166" max="6166" width="6.85546875" style="708" customWidth="1"/>
    <col min="6167" max="6167" width="8.85546875" style="708"/>
    <col min="6168" max="6168" width="9.42578125" style="708" customWidth="1"/>
    <col min="6169" max="6169" width="3.28515625" style="708" bestFit="1" customWidth="1"/>
    <col min="6170" max="6400" width="8.85546875" style="708"/>
    <col min="6401" max="6401" width="3.28515625" style="708" bestFit="1" customWidth="1"/>
    <col min="6402" max="6402" width="12.5703125" style="708" bestFit="1" customWidth="1"/>
    <col min="6403" max="6403" width="38.28515625" style="708" bestFit="1" customWidth="1"/>
    <col min="6404" max="6404" width="3.42578125" style="708" bestFit="1" customWidth="1"/>
    <col min="6405" max="6405" width="4" style="708" bestFit="1" customWidth="1"/>
    <col min="6406" max="6406" width="3.28515625" style="708" bestFit="1" customWidth="1"/>
    <col min="6407" max="6407" width="3.5703125" style="708" bestFit="1" customWidth="1"/>
    <col min="6408" max="6408" width="5.42578125" style="708" bestFit="1" customWidth="1"/>
    <col min="6409" max="6410" width="4.5703125" style="708" bestFit="1" customWidth="1"/>
    <col min="6411" max="6411" width="7" style="708" bestFit="1" customWidth="1"/>
    <col min="6412" max="6412" width="5.42578125" style="708" bestFit="1" customWidth="1"/>
    <col min="6413" max="6414" width="4.5703125" style="708" bestFit="1" customWidth="1"/>
    <col min="6415" max="6415" width="7" style="708" bestFit="1" customWidth="1"/>
    <col min="6416" max="6416" width="9.7109375" style="708" customWidth="1"/>
    <col min="6417" max="6417" width="7.28515625" style="708" bestFit="1" customWidth="1"/>
    <col min="6418" max="6418" width="7.5703125" style="708" bestFit="1" customWidth="1"/>
    <col min="6419" max="6419" width="3.28515625" style="708" bestFit="1" customWidth="1"/>
    <col min="6420" max="6420" width="7.42578125" style="708" customWidth="1"/>
    <col min="6421" max="6421" width="7.5703125" style="708" customWidth="1"/>
    <col min="6422" max="6422" width="6.85546875" style="708" customWidth="1"/>
    <col min="6423" max="6423" width="8.85546875" style="708"/>
    <col min="6424" max="6424" width="9.42578125" style="708" customWidth="1"/>
    <col min="6425" max="6425" width="3.28515625" style="708" bestFit="1" customWidth="1"/>
    <col min="6426" max="6656" width="8.85546875" style="708"/>
    <col min="6657" max="6657" width="3.28515625" style="708" bestFit="1" customWidth="1"/>
    <col min="6658" max="6658" width="12.5703125" style="708" bestFit="1" customWidth="1"/>
    <col min="6659" max="6659" width="38.28515625" style="708" bestFit="1" customWidth="1"/>
    <col min="6660" max="6660" width="3.42578125" style="708" bestFit="1" customWidth="1"/>
    <col min="6661" max="6661" width="4" style="708" bestFit="1" customWidth="1"/>
    <col min="6662" max="6662" width="3.28515625" style="708" bestFit="1" customWidth="1"/>
    <col min="6663" max="6663" width="3.5703125" style="708" bestFit="1" customWidth="1"/>
    <col min="6664" max="6664" width="5.42578125" style="708" bestFit="1" customWidth="1"/>
    <col min="6665" max="6666" width="4.5703125" style="708" bestFit="1" customWidth="1"/>
    <col min="6667" max="6667" width="7" style="708" bestFit="1" customWidth="1"/>
    <col min="6668" max="6668" width="5.42578125" style="708" bestFit="1" customWidth="1"/>
    <col min="6669" max="6670" width="4.5703125" style="708" bestFit="1" customWidth="1"/>
    <col min="6671" max="6671" width="7" style="708" bestFit="1" customWidth="1"/>
    <col min="6672" max="6672" width="9.7109375" style="708" customWidth="1"/>
    <col min="6673" max="6673" width="7.28515625" style="708" bestFit="1" customWidth="1"/>
    <col min="6674" max="6674" width="7.5703125" style="708" bestFit="1" customWidth="1"/>
    <col min="6675" max="6675" width="3.28515625" style="708" bestFit="1" customWidth="1"/>
    <col min="6676" max="6676" width="7.42578125" style="708" customWidth="1"/>
    <col min="6677" max="6677" width="7.5703125" style="708" customWidth="1"/>
    <col min="6678" max="6678" width="6.85546875" style="708" customWidth="1"/>
    <col min="6679" max="6679" width="8.85546875" style="708"/>
    <col min="6680" max="6680" width="9.42578125" style="708" customWidth="1"/>
    <col min="6681" max="6681" width="3.28515625" style="708" bestFit="1" customWidth="1"/>
    <col min="6682" max="6912" width="8.85546875" style="708"/>
    <col min="6913" max="6913" width="3.28515625" style="708" bestFit="1" customWidth="1"/>
    <col min="6914" max="6914" width="12.5703125" style="708" bestFit="1" customWidth="1"/>
    <col min="6915" max="6915" width="38.28515625" style="708" bestFit="1" customWidth="1"/>
    <col min="6916" max="6916" width="3.42578125" style="708" bestFit="1" customWidth="1"/>
    <col min="6917" max="6917" width="4" style="708" bestFit="1" customWidth="1"/>
    <col min="6918" max="6918" width="3.28515625" style="708" bestFit="1" customWidth="1"/>
    <col min="6919" max="6919" width="3.5703125" style="708" bestFit="1" customWidth="1"/>
    <col min="6920" max="6920" width="5.42578125" style="708" bestFit="1" customWidth="1"/>
    <col min="6921" max="6922" width="4.5703125" style="708" bestFit="1" customWidth="1"/>
    <col min="6923" max="6923" width="7" style="708" bestFit="1" customWidth="1"/>
    <col min="6924" max="6924" width="5.42578125" style="708" bestFit="1" customWidth="1"/>
    <col min="6925" max="6926" width="4.5703125" style="708" bestFit="1" customWidth="1"/>
    <col min="6927" max="6927" width="7" style="708" bestFit="1" customWidth="1"/>
    <col min="6928" max="6928" width="9.7109375" style="708" customWidth="1"/>
    <col min="6929" max="6929" width="7.28515625" style="708" bestFit="1" customWidth="1"/>
    <col min="6930" max="6930" width="7.5703125" style="708" bestFit="1" customWidth="1"/>
    <col min="6931" max="6931" width="3.28515625" style="708" bestFit="1" customWidth="1"/>
    <col min="6932" max="6932" width="7.42578125" style="708" customWidth="1"/>
    <col min="6933" max="6933" width="7.5703125" style="708" customWidth="1"/>
    <col min="6934" max="6934" width="6.85546875" style="708" customWidth="1"/>
    <col min="6935" max="6935" width="8.85546875" style="708"/>
    <col min="6936" max="6936" width="9.42578125" style="708" customWidth="1"/>
    <col min="6937" max="6937" width="3.28515625" style="708" bestFit="1" customWidth="1"/>
    <col min="6938" max="7168" width="8.85546875" style="708"/>
    <col min="7169" max="7169" width="3.28515625" style="708" bestFit="1" customWidth="1"/>
    <col min="7170" max="7170" width="12.5703125" style="708" bestFit="1" customWidth="1"/>
    <col min="7171" max="7171" width="38.28515625" style="708" bestFit="1" customWidth="1"/>
    <col min="7172" max="7172" width="3.42578125" style="708" bestFit="1" customWidth="1"/>
    <col min="7173" max="7173" width="4" style="708" bestFit="1" customWidth="1"/>
    <col min="7174" max="7174" width="3.28515625" style="708" bestFit="1" customWidth="1"/>
    <col min="7175" max="7175" width="3.5703125" style="708" bestFit="1" customWidth="1"/>
    <col min="7176" max="7176" width="5.42578125" style="708" bestFit="1" customWidth="1"/>
    <col min="7177" max="7178" width="4.5703125" style="708" bestFit="1" customWidth="1"/>
    <col min="7179" max="7179" width="7" style="708" bestFit="1" customWidth="1"/>
    <col min="7180" max="7180" width="5.42578125" style="708" bestFit="1" customWidth="1"/>
    <col min="7181" max="7182" width="4.5703125" style="708" bestFit="1" customWidth="1"/>
    <col min="7183" max="7183" width="7" style="708" bestFit="1" customWidth="1"/>
    <col min="7184" max="7184" width="9.7109375" style="708" customWidth="1"/>
    <col min="7185" max="7185" width="7.28515625" style="708" bestFit="1" customWidth="1"/>
    <col min="7186" max="7186" width="7.5703125" style="708" bestFit="1" customWidth="1"/>
    <col min="7187" max="7187" width="3.28515625" style="708" bestFit="1" customWidth="1"/>
    <col min="7188" max="7188" width="7.42578125" style="708" customWidth="1"/>
    <col min="7189" max="7189" width="7.5703125" style="708" customWidth="1"/>
    <col min="7190" max="7190" width="6.85546875" style="708" customWidth="1"/>
    <col min="7191" max="7191" width="8.85546875" style="708"/>
    <col min="7192" max="7192" width="9.42578125" style="708" customWidth="1"/>
    <col min="7193" max="7193" width="3.28515625" style="708" bestFit="1" customWidth="1"/>
    <col min="7194" max="7424" width="8.85546875" style="708"/>
    <col min="7425" max="7425" width="3.28515625" style="708" bestFit="1" customWidth="1"/>
    <col min="7426" max="7426" width="12.5703125" style="708" bestFit="1" customWidth="1"/>
    <col min="7427" max="7427" width="38.28515625" style="708" bestFit="1" customWidth="1"/>
    <col min="7428" max="7428" width="3.42578125" style="708" bestFit="1" customWidth="1"/>
    <col min="7429" max="7429" width="4" style="708" bestFit="1" customWidth="1"/>
    <col min="7430" max="7430" width="3.28515625" style="708" bestFit="1" customWidth="1"/>
    <col min="7431" max="7431" width="3.5703125" style="708" bestFit="1" customWidth="1"/>
    <col min="7432" max="7432" width="5.42578125" style="708" bestFit="1" customWidth="1"/>
    <col min="7433" max="7434" width="4.5703125" style="708" bestFit="1" customWidth="1"/>
    <col min="7435" max="7435" width="7" style="708" bestFit="1" customWidth="1"/>
    <col min="7436" max="7436" width="5.42578125" style="708" bestFit="1" customWidth="1"/>
    <col min="7437" max="7438" width="4.5703125" style="708" bestFit="1" customWidth="1"/>
    <col min="7439" max="7439" width="7" style="708" bestFit="1" customWidth="1"/>
    <col min="7440" max="7440" width="9.7109375" style="708" customWidth="1"/>
    <col min="7441" max="7441" width="7.28515625" style="708" bestFit="1" customWidth="1"/>
    <col min="7442" max="7442" width="7.5703125" style="708" bestFit="1" customWidth="1"/>
    <col min="7443" max="7443" width="3.28515625" style="708" bestFit="1" customWidth="1"/>
    <col min="7444" max="7444" width="7.42578125" style="708" customWidth="1"/>
    <col min="7445" max="7445" width="7.5703125" style="708" customWidth="1"/>
    <col min="7446" max="7446" width="6.85546875" style="708" customWidth="1"/>
    <col min="7447" max="7447" width="8.85546875" style="708"/>
    <col min="7448" max="7448" width="9.42578125" style="708" customWidth="1"/>
    <col min="7449" max="7449" width="3.28515625" style="708" bestFit="1" customWidth="1"/>
    <col min="7450" max="7680" width="8.85546875" style="708"/>
    <col min="7681" max="7681" width="3.28515625" style="708" bestFit="1" customWidth="1"/>
    <col min="7682" max="7682" width="12.5703125" style="708" bestFit="1" customWidth="1"/>
    <col min="7683" max="7683" width="38.28515625" style="708" bestFit="1" customWidth="1"/>
    <col min="7684" max="7684" width="3.42578125" style="708" bestFit="1" customWidth="1"/>
    <col min="7685" max="7685" width="4" style="708" bestFit="1" customWidth="1"/>
    <col min="7686" max="7686" width="3.28515625" style="708" bestFit="1" customWidth="1"/>
    <col min="7687" max="7687" width="3.5703125" style="708" bestFit="1" customWidth="1"/>
    <col min="7688" max="7688" width="5.42578125" style="708" bestFit="1" customWidth="1"/>
    <col min="7689" max="7690" width="4.5703125" style="708" bestFit="1" customWidth="1"/>
    <col min="7691" max="7691" width="7" style="708" bestFit="1" customWidth="1"/>
    <col min="7692" max="7692" width="5.42578125" style="708" bestFit="1" customWidth="1"/>
    <col min="7693" max="7694" width="4.5703125" style="708" bestFit="1" customWidth="1"/>
    <col min="7695" max="7695" width="7" style="708" bestFit="1" customWidth="1"/>
    <col min="7696" max="7696" width="9.7109375" style="708" customWidth="1"/>
    <col min="7697" max="7697" width="7.28515625" style="708" bestFit="1" customWidth="1"/>
    <col min="7698" max="7698" width="7.5703125" style="708" bestFit="1" customWidth="1"/>
    <col min="7699" max="7699" width="3.28515625" style="708" bestFit="1" customWidth="1"/>
    <col min="7700" max="7700" width="7.42578125" style="708" customWidth="1"/>
    <col min="7701" max="7701" width="7.5703125" style="708" customWidth="1"/>
    <col min="7702" max="7702" width="6.85546875" style="708" customWidth="1"/>
    <col min="7703" max="7703" width="8.85546875" style="708"/>
    <col min="7704" max="7704" width="9.42578125" style="708" customWidth="1"/>
    <col min="7705" max="7705" width="3.28515625" style="708" bestFit="1" customWidth="1"/>
    <col min="7706" max="7936" width="8.85546875" style="708"/>
    <col min="7937" max="7937" width="3.28515625" style="708" bestFit="1" customWidth="1"/>
    <col min="7938" max="7938" width="12.5703125" style="708" bestFit="1" customWidth="1"/>
    <col min="7939" max="7939" width="38.28515625" style="708" bestFit="1" customWidth="1"/>
    <col min="7940" max="7940" width="3.42578125" style="708" bestFit="1" customWidth="1"/>
    <col min="7941" max="7941" width="4" style="708" bestFit="1" customWidth="1"/>
    <col min="7942" max="7942" width="3.28515625" style="708" bestFit="1" customWidth="1"/>
    <col min="7943" max="7943" width="3.5703125" style="708" bestFit="1" customWidth="1"/>
    <col min="7944" max="7944" width="5.42578125" style="708" bestFit="1" customWidth="1"/>
    <col min="7945" max="7946" width="4.5703125" style="708" bestFit="1" customWidth="1"/>
    <col min="7947" max="7947" width="7" style="708" bestFit="1" customWidth="1"/>
    <col min="7948" max="7948" width="5.42578125" style="708" bestFit="1" customWidth="1"/>
    <col min="7949" max="7950" width="4.5703125" style="708" bestFit="1" customWidth="1"/>
    <col min="7951" max="7951" width="7" style="708" bestFit="1" customWidth="1"/>
    <col min="7952" max="7952" width="9.7109375" style="708" customWidth="1"/>
    <col min="7953" max="7953" width="7.28515625" style="708" bestFit="1" customWidth="1"/>
    <col min="7954" max="7954" width="7.5703125" style="708" bestFit="1" customWidth="1"/>
    <col min="7955" max="7955" width="3.28515625" style="708" bestFit="1" customWidth="1"/>
    <col min="7956" max="7956" width="7.42578125" style="708" customWidth="1"/>
    <col min="7957" max="7957" width="7.5703125" style="708" customWidth="1"/>
    <col min="7958" max="7958" width="6.85546875" style="708" customWidth="1"/>
    <col min="7959" max="7959" width="8.85546875" style="708"/>
    <col min="7960" max="7960" width="9.42578125" style="708" customWidth="1"/>
    <col min="7961" max="7961" width="3.28515625" style="708" bestFit="1" customWidth="1"/>
    <col min="7962" max="8192" width="8.85546875" style="708"/>
    <col min="8193" max="8193" width="3.28515625" style="708" bestFit="1" customWidth="1"/>
    <col min="8194" max="8194" width="12.5703125" style="708" bestFit="1" customWidth="1"/>
    <col min="8195" max="8195" width="38.28515625" style="708" bestFit="1" customWidth="1"/>
    <col min="8196" max="8196" width="3.42578125" style="708" bestFit="1" customWidth="1"/>
    <col min="8197" max="8197" width="4" style="708" bestFit="1" customWidth="1"/>
    <col min="8198" max="8198" width="3.28515625" style="708" bestFit="1" customWidth="1"/>
    <col min="8199" max="8199" width="3.5703125" style="708" bestFit="1" customWidth="1"/>
    <col min="8200" max="8200" width="5.42578125" style="708" bestFit="1" customWidth="1"/>
    <col min="8201" max="8202" width="4.5703125" style="708" bestFit="1" customWidth="1"/>
    <col min="8203" max="8203" width="7" style="708" bestFit="1" customWidth="1"/>
    <col min="8204" max="8204" width="5.42578125" style="708" bestFit="1" customWidth="1"/>
    <col min="8205" max="8206" width="4.5703125" style="708" bestFit="1" customWidth="1"/>
    <col min="8207" max="8207" width="7" style="708" bestFit="1" customWidth="1"/>
    <col min="8208" max="8208" width="9.7109375" style="708" customWidth="1"/>
    <col min="8209" max="8209" width="7.28515625" style="708" bestFit="1" customWidth="1"/>
    <col min="8210" max="8210" width="7.5703125" style="708" bestFit="1" customWidth="1"/>
    <col min="8211" max="8211" width="3.28515625" style="708" bestFit="1" customWidth="1"/>
    <col min="8212" max="8212" width="7.42578125" style="708" customWidth="1"/>
    <col min="8213" max="8213" width="7.5703125" style="708" customWidth="1"/>
    <col min="8214" max="8214" width="6.85546875" style="708" customWidth="1"/>
    <col min="8215" max="8215" width="8.85546875" style="708"/>
    <col min="8216" max="8216" width="9.42578125" style="708" customWidth="1"/>
    <col min="8217" max="8217" width="3.28515625" style="708" bestFit="1" customWidth="1"/>
    <col min="8218" max="8448" width="8.85546875" style="708"/>
    <col min="8449" max="8449" width="3.28515625" style="708" bestFit="1" customWidth="1"/>
    <col min="8450" max="8450" width="12.5703125" style="708" bestFit="1" customWidth="1"/>
    <col min="8451" max="8451" width="38.28515625" style="708" bestFit="1" customWidth="1"/>
    <col min="8452" max="8452" width="3.42578125" style="708" bestFit="1" customWidth="1"/>
    <col min="8453" max="8453" width="4" style="708" bestFit="1" customWidth="1"/>
    <col min="8454" max="8454" width="3.28515625" style="708" bestFit="1" customWidth="1"/>
    <col min="8455" max="8455" width="3.5703125" style="708" bestFit="1" customWidth="1"/>
    <col min="8456" max="8456" width="5.42578125" style="708" bestFit="1" customWidth="1"/>
    <col min="8457" max="8458" width="4.5703125" style="708" bestFit="1" customWidth="1"/>
    <col min="8459" max="8459" width="7" style="708" bestFit="1" customWidth="1"/>
    <col min="8460" max="8460" width="5.42578125" style="708" bestFit="1" customWidth="1"/>
    <col min="8461" max="8462" width="4.5703125" style="708" bestFit="1" customWidth="1"/>
    <col min="8463" max="8463" width="7" style="708" bestFit="1" customWidth="1"/>
    <col min="8464" max="8464" width="9.7109375" style="708" customWidth="1"/>
    <col min="8465" max="8465" width="7.28515625" style="708" bestFit="1" customWidth="1"/>
    <col min="8466" max="8466" width="7.5703125" style="708" bestFit="1" customWidth="1"/>
    <col min="8467" max="8467" width="3.28515625" style="708" bestFit="1" customWidth="1"/>
    <col min="8468" max="8468" width="7.42578125" style="708" customWidth="1"/>
    <col min="8469" max="8469" width="7.5703125" style="708" customWidth="1"/>
    <col min="8470" max="8470" width="6.85546875" style="708" customWidth="1"/>
    <col min="8471" max="8471" width="8.85546875" style="708"/>
    <col min="8472" max="8472" width="9.42578125" style="708" customWidth="1"/>
    <col min="8473" max="8473" width="3.28515625" style="708" bestFit="1" customWidth="1"/>
    <col min="8474" max="8704" width="8.85546875" style="708"/>
    <col min="8705" max="8705" width="3.28515625" style="708" bestFit="1" customWidth="1"/>
    <col min="8706" max="8706" width="12.5703125" style="708" bestFit="1" customWidth="1"/>
    <col min="8707" max="8707" width="38.28515625" style="708" bestFit="1" customWidth="1"/>
    <col min="8708" max="8708" width="3.42578125" style="708" bestFit="1" customWidth="1"/>
    <col min="8709" max="8709" width="4" style="708" bestFit="1" customWidth="1"/>
    <col min="8710" max="8710" width="3.28515625" style="708" bestFit="1" customWidth="1"/>
    <col min="8711" max="8711" width="3.5703125" style="708" bestFit="1" customWidth="1"/>
    <col min="8712" max="8712" width="5.42578125" style="708" bestFit="1" customWidth="1"/>
    <col min="8713" max="8714" width="4.5703125" style="708" bestFit="1" customWidth="1"/>
    <col min="8715" max="8715" width="7" style="708" bestFit="1" customWidth="1"/>
    <col min="8716" max="8716" width="5.42578125" style="708" bestFit="1" customWidth="1"/>
    <col min="8717" max="8718" width="4.5703125" style="708" bestFit="1" customWidth="1"/>
    <col min="8719" max="8719" width="7" style="708" bestFit="1" customWidth="1"/>
    <col min="8720" max="8720" width="9.7109375" style="708" customWidth="1"/>
    <col min="8721" max="8721" width="7.28515625" style="708" bestFit="1" customWidth="1"/>
    <col min="8722" max="8722" width="7.5703125" style="708" bestFit="1" customWidth="1"/>
    <col min="8723" max="8723" width="3.28515625" style="708" bestFit="1" customWidth="1"/>
    <col min="8724" max="8724" width="7.42578125" style="708" customWidth="1"/>
    <col min="8725" max="8725" width="7.5703125" style="708" customWidth="1"/>
    <col min="8726" max="8726" width="6.85546875" style="708" customWidth="1"/>
    <col min="8727" max="8727" width="8.85546875" style="708"/>
    <col min="8728" max="8728" width="9.42578125" style="708" customWidth="1"/>
    <col min="8729" max="8729" width="3.28515625" style="708" bestFit="1" customWidth="1"/>
    <col min="8730" max="8960" width="8.85546875" style="708"/>
    <col min="8961" max="8961" width="3.28515625" style="708" bestFit="1" customWidth="1"/>
    <col min="8962" max="8962" width="12.5703125" style="708" bestFit="1" customWidth="1"/>
    <col min="8963" max="8963" width="38.28515625" style="708" bestFit="1" customWidth="1"/>
    <col min="8964" max="8964" width="3.42578125" style="708" bestFit="1" customWidth="1"/>
    <col min="8965" max="8965" width="4" style="708" bestFit="1" customWidth="1"/>
    <col min="8966" max="8966" width="3.28515625" style="708" bestFit="1" customWidth="1"/>
    <col min="8967" max="8967" width="3.5703125" style="708" bestFit="1" customWidth="1"/>
    <col min="8968" max="8968" width="5.42578125" style="708" bestFit="1" customWidth="1"/>
    <col min="8969" max="8970" width="4.5703125" style="708" bestFit="1" customWidth="1"/>
    <col min="8971" max="8971" width="7" style="708" bestFit="1" customWidth="1"/>
    <col min="8972" max="8972" width="5.42578125" style="708" bestFit="1" customWidth="1"/>
    <col min="8973" max="8974" width="4.5703125" style="708" bestFit="1" customWidth="1"/>
    <col min="8975" max="8975" width="7" style="708" bestFit="1" customWidth="1"/>
    <col min="8976" max="8976" width="9.7109375" style="708" customWidth="1"/>
    <col min="8977" max="8977" width="7.28515625" style="708" bestFit="1" customWidth="1"/>
    <col min="8978" max="8978" width="7.5703125" style="708" bestFit="1" customWidth="1"/>
    <col min="8979" max="8979" width="3.28515625" style="708" bestFit="1" customWidth="1"/>
    <col min="8980" max="8980" width="7.42578125" style="708" customWidth="1"/>
    <col min="8981" max="8981" width="7.5703125" style="708" customWidth="1"/>
    <col min="8982" max="8982" width="6.85546875" style="708" customWidth="1"/>
    <col min="8983" max="8983" width="8.85546875" style="708"/>
    <col min="8984" max="8984" width="9.42578125" style="708" customWidth="1"/>
    <col min="8985" max="8985" width="3.28515625" style="708" bestFit="1" customWidth="1"/>
    <col min="8986" max="9216" width="8.85546875" style="708"/>
    <col min="9217" max="9217" width="3.28515625" style="708" bestFit="1" customWidth="1"/>
    <col min="9218" max="9218" width="12.5703125" style="708" bestFit="1" customWidth="1"/>
    <col min="9219" max="9219" width="38.28515625" style="708" bestFit="1" customWidth="1"/>
    <col min="9220" max="9220" width="3.42578125" style="708" bestFit="1" customWidth="1"/>
    <col min="9221" max="9221" width="4" style="708" bestFit="1" customWidth="1"/>
    <col min="9222" max="9222" width="3.28515625" style="708" bestFit="1" customWidth="1"/>
    <col min="9223" max="9223" width="3.5703125" style="708" bestFit="1" customWidth="1"/>
    <col min="9224" max="9224" width="5.42578125" style="708" bestFit="1" customWidth="1"/>
    <col min="9225" max="9226" width="4.5703125" style="708" bestFit="1" customWidth="1"/>
    <col min="9227" max="9227" width="7" style="708" bestFit="1" customWidth="1"/>
    <col min="9228" max="9228" width="5.42578125" style="708" bestFit="1" customWidth="1"/>
    <col min="9229" max="9230" width="4.5703125" style="708" bestFit="1" customWidth="1"/>
    <col min="9231" max="9231" width="7" style="708" bestFit="1" customWidth="1"/>
    <col min="9232" max="9232" width="9.7109375" style="708" customWidth="1"/>
    <col min="9233" max="9233" width="7.28515625" style="708" bestFit="1" customWidth="1"/>
    <col min="9234" max="9234" width="7.5703125" style="708" bestFit="1" customWidth="1"/>
    <col min="9235" max="9235" width="3.28515625" style="708" bestFit="1" customWidth="1"/>
    <col min="9236" max="9236" width="7.42578125" style="708" customWidth="1"/>
    <col min="9237" max="9237" width="7.5703125" style="708" customWidth="1"/>
    <col min="9238" max="9238" width="6.85546875" style="708" customWidth="1"/>
    <col min="9239" max="9239" width="8.85546875" style="708"/>
    <col min="9240" max="9240" width="9.42578125" style="708" customWidth="1"/>
    <col min="9241" max="9241" width="3.28515625" style="708" bestFit="1" customWidth="1"/>
    <col min="9242" max="9472" width="8.85546875" style="708"/>
    <col min="9473" max="9473" width="3.28515625" style="708" bestFit="1" customWidth="1"/>
    <col min="9474" max="9474" width="12.5703125" style="708" bestFit="1" customWidth="1"/>
    <col min="9475" max="9475" width="38.28515625" style="708" bestFit="1" customWidth="1"/>
    <col min="9476" max="9476" width="3.42578125" style="708" bestFit="1" customWidth="1"/>
    <col min="9477" max="9477" width="4" style="708" bestFit="1" customWidth="1"/>
    <col min="9478" max="9478" width="3.28515625" style="708" bestFit="1" customWidth="1"/>
    <col min="9479" max="9479" width="3.5703125" style="708" bestFit="1" customWidth="1"/>
    <col min="9480" max="9480" width="5.42578125" style="708" bestFit="1" customWidth="1"/>
    <col min="9481" max="9482" width="4.5703125" style="708" bestFit="1" customWidth="1"/>
    <col min="9483" max="9483" width="7" style="708" bestFit="1" customWidth="1"/>
    <col min="9484" max="9484" width="5.42578125" style="708" bestFit="1" customWidth="1"/>
    <col min="9485" max="9486" width="4.5703125" style="708" bestFit="1" customWidth="1"/>
    <col min="9487" max="9487" width="7" style="708" bestFit="1" customWidth="1"/>
    <col min="9488" max="9488" width="9.7109375" style="708" customWidth="1"/>
    <col min="9489" max="9489" width="7.28515625" style="708" bestFit="1" customWidth="1"/>
    <col min="9490" max="9490" width="7.5703125" style="708" bestFit="1" customWidth="1"/>
    <col min="9491" max="9491" width="3.28515625" style="708" bestFit="1" customWidth="1"/>
    <col min="9492" max="9492" width="7.42578125" style="708" customWidth="1"/>
    <col min="9493" max="9493" width="7.5703125" style="708" customWidth="1"/>
    <col min="9494" max="9494" width="6.85546875" style="708" customWidth="1"/>
    <col min="9495" max="9495" width="8.85546875" style="708"/>
    <col min="9496" max="9496" width="9.42578125" style="708" customWidth="1"/>
    <col min="9497" max="9497" width="3.28515625" style="708" bestFit="1" customWidth="1"/>
    <col min="9498" max="9728" width="8.85546875" style="708"/>
    <col min="9729" max="9729" width="3.28515625" style="708" bestFit="1" customWidth="1"/>
    <col min="9730" max="9730" width="12.5703125" style="708" bestFit="1" customWidth="1"/>
    <col min="9731" max="9731" width="38.28515625" style="708" bestFit="1" customWidth="1"/>
    <col min="9732" max="9732" width="3.42578125" style="708" bestFit="1" customWidth="1"/>
    <col min="9733" max="9733" width="4" style="708" bestFit="1" customWidth="1"/>
    <col min="9734" max="9734" width="3.28515625" style="708" bestFit="1" customWidth="1"/>
    <col min="9735" max="9735" width="3.5703125" style="708" bestFit="1" customWidth="1"/>
    <col min="9736" max="9736" width="5.42578125" style="708" bestFit="1" customWidth="1"/>
    <col min="9737" max="9738" width="4.5703125" style="708" bestFit="1" customWidth="1"/>
    <col min="9739" max="9739" width="7" style="708" bestFit="1" customWidth="1"/>
    <col min="9740" max="9740" width="5.42578125" style="708" bestFit="1" customWidth="1"/>
    <col min="9741" max="9742" width="4.5703125" style="708" bestFit="1" customWidth="1"/>
    <col min="9743" max="9743" width="7" style="708" bestFit="1" customWidth="1"/>
    <col min="9744" max="9744" width="9.7109375" style="708" customWidth="1"/>
    <col min="9745" max="9745" width="7.28515625" style="708" bestFit="1" customWidth="1"/>
    <col min="9746" max="9746" width="7.5703125" style="708" bestFit="1" customWidth="1"/>
    <col min="9747" max="9747" width="3.28515625" style="708" bestFit="1" customWidth="1"/>
    <col min="9748" max="9748" width="7.42578125" style="708" customWidth="1"/>
    <col min="9749" max="9749" width="7.5703125" style="708" customWidth="1"/>
    <col min="9750" max="9750" width="6.85546875" style="708" customWidth="1"/>
    <col min="9751" max="9751" width="8.85546875" style="708"/>
    <col min="9752" max="9752" width="9.42578125" style="708" customWidth="1"/>
    <col min="9753" max="9753" width="3.28515625" style="708" bestFit="1" customWidth="1"/>
    <col min="9754" max="9984" width="8.85546875" style="708"/>
    <col min="9985" max="9985" width="3.28515625" style="708" bestFit="1" customWidth="1"/>
    <col min="9986" max="9986" width="12.5703125" style="708" bestFit="1" customWidth="1"/>
    <col min="9987" max="9987" width="38.28515625" style="708" bestFit="1" customWidth="1"/>
    <col min="9988" max="9988" width="3.42578125" style="708" bestFit="1" customWidth="1"/>
    <col min="9989" max="9989" width="4" style="708" bestFit="1" customWidth="1"/>
    <col min="9990" max="9990" width="3.28515625" style="708" bestFit="1" customWidth="1"/>
    <col min="9991" max="9991" width="3.5703125" style="708" bestFit="1" customWidth="1"/>
    <col min="9992" max="9992" width="5.42578125" style="708" bestFit="1" customWidth="1"/>
    <col min="9993" max="9994" width="4.5703125" style="708" bestFit="1" customWidth="1"/>
    <col min="9995" max="9995" width="7" style="708" bestFit="1" customWidth="1"/>
    <col min="9996" max="9996" width="5.42578125" style="708" bestFit="1" customWidth="1"/>
    <col min="9997" max="9998" width="4.5703125" style="708" bestFit="1" customWidth="1"/>
    <col min="9999" max="9999" width="7" style="708" bestFit="1" customWidth="1"/>
    <col min="10000" max="10000" width="9.7109375" style="708" customWidth="1"/>
    <col min="10001" max="10001" width="7.28515625" style="708" bestFit="1" customWidth="1"/>
    <col min="10002" max="10002" width="7.5703125" style="708" bestFit="1" customWidth="1"/>
    <col min="10003" max="10003" width="3.28515625" style="708" bestFit="1" customWidth="1"/>
    <col min="10004" max="10004" width="7.42578125" style="708" customWidth="1"/>
    <col min="10005" max="10005" width="7.5703125" style="708" customWidth="1"/>
    <col min="10006" max="10006" width="6.85546875" style="708" customWidth="1"/>
    <col min="10007" max="10007" width="8.85546875" style="708"/>
    <col min="10008" max="10008" width="9.42578125" style="708" customWidth="1"/>
    <col min="10009" max="10009" width="3.28515625" style="708" bestFit="1" customWidth="1"/>
    <col min="10010" max="10240" width="8.85546875" style="708"/>
    <col min="10241" max="10241" width="3.28515625" style="708" bestFit="1" customWidth="1"/>
    <col min="10242" max="10242" width="12.5703125" style="708" bestFit="1" customWidth="1"/>
    <col min="10243" max="10243" width="38.28515625" style="708" bestFit="1" customWidth="1"/>
    <col min="10244" max="10244" width="3.42578125" style="708" bestFit="1" customWidth="1"/>
    <col min="10245" max="10245" width="4" style="708" bestFit="1" customWidth="1"/>
    <col min="10246" max="10246" width="3.28515625" style="708" bestFit="1" customWidth="1"/>
    <col min="10247" max="10247" width="3.5703125" style="708" bestFit="1" customWidth="1"/>
    <col min="10248" max="10248" width="5.42578125" style="708" bestFit="1" customWidth="1"/>
    <col min="10249" max="10250" width="4.5703125" style="708" bestFit="1" customWidth="1"/>
    <col min="10251" max="10251" width="7" style="708" bestFit="1" customWidth="1"/>
    <col min="10252" max="10252" width="5.42578125" style="708" bestFit="1" customWidth="1"/>
    <col min="10253" max="10254" width="4.5703125" style="708" bestFit="1" customWidth="1"/>
    <col min="10255" max="10255" width="7" style="708" bestFit="1" customWidth="1"/>
    <col min="10256" max="10256" width="9.7109375" style="708" customWidth="1"/>
    <col min="10257" max="10257" width="7.28515625" style="708" bestFit="1" customWidth="1"/>
    <col min="10258" max="10258" width="7.5703125" style="708" bestFit="1" customWidth="1"/>
    <col min="10259" max="10259" width="3.28515625" style="708" bestFit="1" customWidth="1"/>
    <col min="10260" max="10260" width="7.42578125" style="708" customWidth="1"/>
    <col min="10261" max="10261" width="7.5703125" style="708" customWidth="1"/>
    <col min="10262" max="10262" width="6.85546875" style="708" customWidth="1"/>
    <col min="10263" max="10263" width="8.85546875" style="708"/>
    <col min="10264" max="10264" width="9.42578125" style="708" customWidth="1"/>
    <col min="10265" max="10265" width="3.28515625" style="708" bestFit="1" customWidth="1"/>
    <col min="10266" max="10496" width="8.85546875" style="708"/>
    <col min="10497" max="10497" width="3.28515625" style="708" bestFit="1" customWidth="1"/>
    <col min="10498" max="10498" width="12.5703125" style="708" bestFit="1" customWidth="1"/>
    <col min="10499" max="10499" width="38.28515625" style="708" bestFit="1" customWidth="1"/>
    <col min="10500" max="10500" width="3.42578125" style="708" bestFit="1" customWidth="1"/>
    <col min="10501" max="10501" width="4" style="708" bestFit="1" customWidth="1"/>
    <col min="10502" max="10502" width="3.28515625" style="708" bestFit="1" customWidth="1"/>
    <col min="10503" max="10503" width="3.5703125" style="708" bestFit="1" customWidth="1"/>
    <col min="10504" max="10504" width="5.42578125" style="708" bestFit="1" customWidth="1"/>
    <col min="10505" max="10506" width="4.5703125" style="708" bestFit="1" customWidth="1"/>
    <col min="10507" max="10507" width="7" style="708" bestFit="1" customWidth="1"/>
    <col min="10508" max="10508" width="5.42578125" style="708" bestFit="1" customWidth="1"/>
    <col min="10509" max="10510" width="4.5703125" style="708" bestFit="1" customWidth="1"/>
    <col min="10511" max="10511" width="7" style="708" bestFit="1" customWidth="1"/>
    <col min="10512" max="10512" width="9.7109375" style="708" customWidth="1"/>
    <col min="10513" max="10513" width="7.28515625" style="708" bestFit="1" customWidth="1"/>
    <col min="10514" max="10514" width="7.5703125" style="708" bestFit="1" customWidth="1"/>
    <col min="10515" max="10515" width="3.28515625" style="708" bestFit="1" customWidth="1"/>
    <col min="10516" max="10516" width="7.42578125" style="708" customWidth="1"/>
    <col min="10517" max="10517" width="7.5703125" style="708" customWidth="1"/>
    <col min="10518" max="10518" width="6.85546875" style="708" customWidth="1"/>
    <col min="10519" max="10519" width="8.85546875" style="708"/>
    <col min="10520" max="10520" width="9.42578125" style="708" customWidth="1"/>
    <col min="10521" max="10521" width="3.28515625" style="708" bestFit="1" customWidth="1"/>
    <col min="10522" max="10752" width="8.85546875" style="708"/>
    <col min="10753" max="10753" width="3.28515625" style="708" bestFit="1" customWidth="1"/>
    <col min="10754" max="10754" width="12.5703125" style="708" bestFit="1" customWidth="1"/>
    <col min="10755" max="10755" width="38.28515625" style="708" bestFit="1" customWidth="1"/>
    <col min="10756" max="10756" width="3.42578125" style="708" bestFit="1" customWidth="1"/>
    <col min="10757" max="10757" width="4" style="708" bestFit="1" customWidth="1"/>
    <col min="10758" max="10758" width="3.28515625" style="708" bestFit="1" customWidth="1"/>
    <col min="10759" max="10759" width="3.5703125" style="708" bestFit="1" customWidth="1"/>
    <col min="10760" max="10760" width="5.42578125" style="708" bestFit="1" customWidth="1"/>
    <col min="10761" max="10762" width="4.5703125" style="708" bestFit="1" customWidth="1"/>
    <col min="10763" max="10763" width="7" style="708" bestFit="1" customWidth="1"/>
    <col min="10764" max="10764" width="5.42578125" style="708" bestFit="1" customWidth="1"/>
    <col min="10765" max="10766" width="4.5703125" style="708" bestFit="1" customWidth="1"/>
    <col min="10767" max="10767" width="7" style="708" bestFit="1" customWidth="1"/>
    <col min="10768" max="10768" width="9.7109375" style="708" customWidth="1"/>
    <col min="10769" max="10769" width="7.28515625" style="708" bestFit="1" customWidth="1"/>
    <col min="10770" max="10770" width="7.5703125" style="708" bestFit="1" customWidth="1"/>
    <col min="10771" max="10771" width="3.28515625" style="708" bestFit="1" customWidth="1"/>
    <col min="10772" max="10772" width="7.42578125" style="708" customWidth="1"/>
    <col min="10773" max="10773" width="7.5703125" style="708" customWidth="1"/>
    <col min="10774" max="10774" width="6.85546875" style="708" customWidth="1"/>
    <col min="10775" max="10775" width="8.85546875" style="708"/>
    <col min="10776" max="10776" width="9.42578125" style="708" customWidth="1"/>
    <col min="10777" max="10777" width="3.28515625" style="708" bestFit="1" customWidth="1"/>
    <col min="10778" max="11008" width="8.85546875" style="708"/>
    <col min="11009" max="11009" width="3.28515625" style="708" bestFit="1" customWidth="1"/>
    <col min="11010" max="11010" width="12.5703125" style="708" bestFit="1" customWidth="1"/>
    <col min="11011" max="11011" width="38.28515625" style="708" bestFit="1" customWidth="1"/>
    <col min="11012" max="11012" width="3.42578125" style="708" bestFit="1" customWidth="1"/>
    <col min="11013" max="11013" width="4" style="708" bestFit="1" customWidth="1"/>
    <col min="11014" max="11014" width="3.28515625" style="708" bestFit="1" customWidth="1"/>
    <col min="11015" max="11015" width="3.5703125" style="708" bestFit="1" customWidth="1"/>
    <col min="11016" max="11016" width="5.42578125" style="708" bestFit="1" customWidth="1"/>
    <col min="11017" max="11018" width="4.5703125" style="708" bestFit="1" customWidth="1"/>
    <col min="11019" max="11019" width="7" style="708" bestFit="1" customWidth="1"/>
    <col min="11020" max="11020" width="5.42578125" style="708" bestFit="1" customWidth="1"/>
    <col min="11021" max="11022" width="4.5703125" style="708" bestFit="1" customWidth="1"/>
    <col min="11023" max="11023" width="7" style="708" bestFit="1" customWidth="1"/>
    <col min="11024" max="11024" width="9.7109375" style="708" customWidth="1"/>
    <col min="11025" max="11025" width="7.28515625" style="708" bestFit="1" customWidth="1"/>
    <col min="11026" max="11026" width="7.5703125" style="708" bestFit="1" customWidth="1"/>
    <col min="11027" max="11027" width="3.28515625" style="708" bestFit="1" customWidth="1"/>
    <col min="11028" max="11028" width="7.42578125" style="708" customWidth="1"/>
    <col min="11029" max="11029" width="7.5703125" style="708" customWidth="1"/>
    <col min="11030" max="11030" width="6.85546875" style="708" customWidth="1"/>
    <col min="11031" max="11031" width="8.85546875" style="708"/>
    <col min="11032" max="11032" width="9.42578125" style="708" customWidth="1"/>
    <col min="11033" max="11033" width="3.28515625" style="708" bestFit="1" customWidth="1"/>
    <col min="11034" max="11264" width="8.85546875" style="708"/>
    <col min="11265" max="11265" width="3.28515625" style="708" bestFit="1" customWidth="1"/>
    <col min="11266" max="11266" width="12.5703125" style="708" bestFit="1" customWidth="1"/>
    <col min="11267" max="11267" width="38.28515625" style="708" bestFit="1" customWidth="1"/>
    <col min="11268" max="11268" width="3.42578125" style="708" bestFit="1" customWidth="1"/>
    <col min="11269" max="11269" width="4" style="708" bestFit="1" customWidth="1"/>
    <col min="11270" max="11270" width="3.28515625" style="708" bestFit="1" customWidth="1"/>
    <col min="11271" max="11271" width="3.5703125" style="708" bestFit="1" customWidth="1"/>
    <col min="11272" max="11272" width="5.42578125" style="708" bestFit="1" customWidth="1"/>
    <col min="11273" max="11274" width="4.5703125" style="708" bestFit="1" customWidth="1"/>
    <col min="11275" max="11275" width="7" style="708" bestFit="1" customWidth="1"/>
    <col min="11276" max="11276" width="5.42578125" style="708" bestFit="1" customWidth="1"/>
    <col min="11277" max="11278" width="4.5703125" style="708" bestFit="1" customWidth="1"/>
    <col min="11279" max="11279" width="7" style="708" bestFit="1" customWidth="1"/>
    <col min="11280" max="11280" width="9.7109375" style="708" customWidth="1"/>
    <col min="11281" max="11281" width="7.28515625" style="708" bestFit="1" customWidth="1"/>
    <col min="11282" max="11282" width="7.5703125" style="708" bestFit="1" customWidth="1"/>
    <col min="11283" max="11283" width="3.28515625" style="708" bestFit="1" customWidth="1"/>
    <col min="11284" max="11284" width="7.42578125" style="708" customWidth="1"/>
    <col min="11285" max="11285" width="7.5703125" style="708" customWidth="1"/>
    <col min="11286" max="11286" width="6.85546875" style="708" customWidth="1"/>
    <col min="11287" max="11287" width="8.85546875" style="708"/>
    <col min="11288" max="11288" width="9.42578125" style="708" customWidth="1"/>
    <col min="11289" max="11289" width="3.28515625" style="708" bestFit="1" customWidth="1"/>
    <col min="11290" max="11520" width="8.85546875" style="708"/>
    <col min="11521" max="11521" width="3.28515625" style="708" bestFit="1" customWidth="1"/>
    <col min="11522" max="11522" width="12.5703125" style="708" bestFit="1" customWidth="1"/>
    <col min="11523" max="11523" width="38.28515625" style="708" bestFit="1" customWidth="1"/>
    <col min="11524" max="11524" width="3.42578125" style="708" bestFit="1" customWidth="1"/>
    <col min="11525" max="11525" width="4" style="708" bestFit="1" customWidth="1"/>
    <col min="11526" max="11526" width="3.28515625" style="708" bestFit="1" customWidth="1"/>
    <col min="11527" max="11527" width="3.5703125" style="708" bestFit="1" customWidth="1"/>
    <col min="11528" max="11528" width="5.42578125" style="708" bestFit="1" customWidth="1"/>
    <col min="11529" max="11530" width="4.5703125" style="708" bestFit="1" customWidth="1"/>
    <col min="11531" max="11531" width="7" style="708" bestFit="1" customWidth="1"/>
    <col min="11532" max="11532" width="5.42578125" style="708" bestFit="1" customWidth="1"/>
    <col min="11533" max="11534" width="4.5703125" style="708" bestFit="1" customWidth="1"/>
    <col min="11535" max="11535" width="7" style="708" bestFit="1" customWidth="1"/>
    <col min="11536" max="11536" width="9.7109375" style="708" customWidth="1"/>
    <col min="11537" max="11537" width="7.28515625" style="708" bestFit="1" customWidth="1"/>
    <col min="11538" max="11538" width="7.5703125" style="708" bestFit="1" customWidth="1"/>
    <col min="11539" max="11539" width="3.28515625" style="708" bestFit="1" customWidth="1"/>
    <col min="11540" max="11540" width="7.42578125" style="708" customWidth="1"/>
    <col min="11541" max="11541" width="7.5703125" style="708" customWidth="1"/>
    <col min="11542" max="11542" width="6.85546875" style="708" customWidth="1"/>
    <col min="11543" max="11543" width="8.85546875" style="708"/>
    <col min="11544" max="11544" width="9.42578125" style="708" customWidth="1"/>
    <col min="11545" max="11545" width="3.28515625" style="708" bestFit="1" customWidth="1"/>
    <col min="11546" max="11776" width="8.85546875" style="708"/>
    <col min="11777" max="11777" width="3.28515625" style="708" bestFit="1" customWidth="1"/>
    <col min="11778" max="11778" width="12.5703125" style="708" bestFit="1" customWidth="1"/>
    <col min="11779" max="11779" width="38.28515625" style="708" bestFit="1" customWidth="1"/>
    <col min="11780" max="11780" width="3.42578125" style="708" bestFit="1" customWidth="1"/>
    <col min="11781" max="11781" width="4" style="708" bestFit="1" customWidth="1"/>
    <col min="11782" max="11782" width="3.28515625" style="708" bestFit="1" customWidth="1"/>
    <col min="11783" max="11783" width="3.5703125" style="708" bestFit="1" customWidth="1"/>
    <col min="11784" max="11784" width="5.42578125" style="708" bestFit="1" customWidth="1"/>
    <col min="11785" max="11786" width="4.5703125" style="708" bestFit="1" customWidth="1"/>
    <col min="11787" max="11787" width="7" style="708" bestFit="1" customWidth="1"/>
    <col min="11788" max="11788" width="5.42578125" style="708" bestFit="1" customWidth="1"/>
    <col min="11789" max="11790" width="4.5703125" style="708" bestFit="1" customWidth="1"/>
    <col min="11791" max="11791" width="7" style="708" bestFit="1" customWidth="1"/>
    <col min="11792" max="11792" width="9.7109375" style="708" customWidth="1"/>
    <col min="11793" max="11793" width="7.28515625" style="708" bestFit="1" customWidth="1"/>
    <col min="11794" max="11794" width="7.5703125" style="708" bestFit="1" customWidth="1"/>
    <col min="11795" max="11795" width="3.28515625" style="708" bestFit="1" customWidth="1"/>
    <col min="11796" max="11796" width="7.42578125" style="708" customWidth="1"/>
    <col min="11797" max="11797" width="7.5703125" style="708" customWidth="1"/>
    <col min="11798" max="11798" width="6.85546875" style="708" customWidth="1"/>
    <col min="11799" max="11799" width="8.85546875" style="708"/>
    <col min="11800" max="11800" width="9.42578125" style="708" customWidth="1"/>
    <col min="11801" max="11801" width="3.28515625" style="708" bestFit="1" customWidth="1"/>
    <col min="11802" max="12032" width="8.85546875" style="708"/>
    <col min="12033" max="12033" width="3.28515625" style="708" bestFit="1" customWidth="1"/>
    <col min="12034" max="12034" width="12.5703125" style="708" bestFit="1" customWidth="1"/>
    <col min="12035" max="12035" width="38.28515625" style="708" bestFit="1" customWidth="1"/>
    <col min="12036" max="12036" width="3.42578125" style="708" bestFit="1" customWidth="1"/>
    <col min="12037" max="12037" width="4" style="708" bestFit="1" customWidth="1"/>
    <col min="12038" max="12038" width="3.28515625" style="708" bestFit="1" customWidth="1"/>
    <col min="12039" max="12039" width="3.5703125" style="708" bestFit="1" customWidth="1"/>
    <col min="12040" max="12040" width="5.42578125" style="708" bestFit="1" customWidth="1"/>
    <col min="12041" max="12042" width="4.5703125" style="708" bestFit="1" customWidth="1"/>
    <col min="12043" max="12043" width="7" style="708" bestFit="1" customWidth="1"/>
    <col min="12044" max="12044" width="5.42578125" style="708" bestFit="1" customWidth="1"/>
    <col min="12045" max="12046" width="4.5703125" style="708" bestFit="1" customWidth="1"/>
    <col min="12047" max="12047" width="7" style="708" bestFit="1" customWidth="1"/>
    <col min="12048" max="12048" width="9.7109375" style="708" customWidth="1"/>
    <col min="12049" max="12049" width="7.28515625" style="708" bestFit="1" customWidth="1"/>
    <col min="12050" max="12050" width="7.5703125" style="708" bestFit="1" customWidth="1"/>
    <col min="12051" max="12051" width="3.28515625" style="708" bestFit="1" customWidth="1"/>
    <col min="12052" max="12052" width="7.42578125" style="708" customWidth="1"/>
    <col min="12053" max="12053" width="7.5703125" style="708" customWidth="1"/>
    <col min="12054" max="12054" width="6.85546875" style="708" customWidth="1"/>
    <col min="12055" max="12055" width="8.85546875" style="708"/>
    <col min="12056" max="12056" width="9.42578125" style="708" customWidth="1"/>
    <col min="12057" max="12057" width="3.28515625" style="708" bestFit="1" customWidth="1"/>
    <col min="12058" max="12288" width="8.85546875" style="708"/>
    <col min="12289" max="12289" width="3.28515625" style="708" bestFit="1" customWidth="1"/>
    <col min="12290" max="12290" width="12.5703125" style="708" bestFit="1" customWidth="1"/>
    <col min="12291" max="12291" width="38.28515625" style="708" bestFit="1" customWidth="1"/>
    <col min="12292" max="12292" width="3.42578125" style="708" bestFit="1" customWidth="1"/>
    <col min="12293" max="12293" width="4" style="708" bestFit="1" customWidth="1"/>
    <col min="12294" max="12294" width="3.28515625" style="708" bestFit="1" customWidth="1"/>
    <col min="12295" max="12295" width="3.5703125" style="708" bestFit="1" customWidth="1"/>
    <col min="12296" max="12296" width="5.42578125" style="708" bestFit="1" customWidth="1"/>
    <col min="12297" max="12298" width="4.5703125" style="708" bestFit="1" customWidth="1"/>
    <col min="12299" max="12299" width="7" style="708" bestFit="1" customWidth="1"/>
    <col min="12300" max="12300" width="5.42578125" style="708" bestFit="1" customWidth="1"/>
    <col min="12301" max="12302" width="4.5703125" style="708" bestFit="1" customWidth="1"/>
    <col min="12303" max="12303" width="7" style="708" bestFit="1" customWidth="1"/>
    <col min="12304" max="12304" width="9.7109375" style="708" customWidth="1"/>
    <col min="12305" max="12305" width="7.28515625" style="708" bestFit="1" customWidth="1"/>
    <col min="12306" max="12306" width="7.5703125" style="708" bestFit="1" customWidth="1"/>
    <col min="12307" max="12307" width="3.28515625" style="708" bestFit="1" customWidth="1"/>
    <col min="12308" max="12308" width="7.42578125" style="708" customWidth="1"/>
    <col min="12309" max="12309" width="7.5703125" style="708" customWidth="1"/>
    <col min="12310" max="12310" width="6.85546875" style="708" customWidth="1"/>
    <col min="12311" max="12311" width="8.85546875" style="708"/>
    <col min="12312" max="12312" width="9.42578125" style="708" customWidth="1"/>
    <col min="12313" max="12313" width="3.28515625" style="708" bestFit="1" customWidth="1"/>
    <col min="12314" max="12544" width="8.85546875" style="708"/>
    <col min="12545" max="12545" width="3.28515625" style="708" bestFit="1" customWidth="1"/>
    <col min="12546" max="12546" width="12.5703125" style="708" bestFit="1" customWidth="1"/>
    <col min="12547" max="12547" width="38.28515625" style="708" bestFit="1" customWidth="1"/>
    <col min="12548" max="12548" width="3.42578125" style="708" bestFit="1" customWidth="1"/>
    <col min="12549" max="12549" width="4" style="708" bestFit="1" customWidth="1"/>
    <col min="12550" max="12550" width="3.28515625" style="708" bestFit="1" customWidth="1"/>
    <col min="12551" max="12551" width="3.5703125" style="708" bestFit="1" customWidth="1"/>
    <col min="12552" max="12552" width="5.42578125" style="708" bestFit="1" customWidth="1"/>
    <col min="12553" max="12554" width="4.5703125" style="708" bestFit="1" customWidth="1"/>
    <col min="12555" max="12555" width="7" style="708" bestFit="1" customWidth="1"/>
    <col min="12556" max="12556" width="5.42578125" style="708" bestFit="1" customWidth="1"/>
    <col min="12557" max="12558" width="4.5703125" style="708" bestFit="1" customWidth="1"/>
    <col min="12559" max="12559" width="7" style="708" bestFit="1" customWidth="1"/>
    <col min="12560" max="12560" width="9.7109375" style="708" customWidth="1"/>
    <col min="12561" max="12561" width="7.28515625" style="708" bestFit="1" customWidth="1"/>
    <col min="12562" max="12562" width="7.5703125" style="708" bestFit="1" customWidth="1"/>
    <col min="12563" max="12563" width="3.28515625" style="708" bestFit="1" customWidth="1"/>
    <col min="12564" max="12564" width="7.42578125" style="708" customWidth="1"/>
    <col min="12565" max="12565" width="7.5703125" style="708" customWidth="1"/>
    <col min="12566" max="12566" width="6.85546875" style="708" customWidth="1"/>
    <col min="12567" max="12567" width="8.85546875" style="708"/>
    <col min="12568" max="12568" width="9.42578125" style="708" customWidth="1"/>
    <col min="12569" max="12569" width="3.28515625" style="708" bestFit="1" customWidth="1"/>
    <col min="12570" max="12800" width="8.85546875" style="708"/>
    <col min="12801" max="12801" width="3.28515625" style="708" bestFit="1" customWidth="1"/>
    <col min="12802" max="12802" width="12.5703125" style="708" bestFit="1" customWidth="1"/>
    <col min="12803" max="12803" width="38.28515625" style="708" bestFit="1" customWidth="1"/>
    <col min="12804" max="12804" width="3.42578125" style="708" bestFit="1" customWidth="1"/>
    <col min="12805" max="12805" width="4" style="708" bestFit="1" customWidth="1"/>
    <col min="12806" max="12806" width="3.28515625" style="708" bestFit="1" customWidth="1"/>
    <col min="12807" max="12807" width="3.5703125" style="708" bestFit="1" customWidth="1"/>
    <col min="12808" max="12808" width="5.42578125" style="708" bestFit="1" customWidth="1"/>
    <col min="12809" max="12810" width="4.5703125" style="708" bestFit="1" customWidth="1"/>
    <col min="12811" max="12811" width="7" style="708" bestFit="1" customWidth="1"/>
    <col min="12812" max="12812" width="5.42578125" style="708" bestFit="1" customWidth="1"/>
    <col min="12813" max="12814" width="4.5703125" style="708" bestFit="1" customWidth="1"/>
    <col min="12815" max="12815" width="7" style="708" bestFit="1" customWidth="1"/>
    <col min="12816" max="12816" width="9.7109375" style="708" customWidth="1"/>
    <col min="12817" max="12817" width="7.28515625" style="708" bestFit="1" customWidth="1"/>
    <col min="12818" max="12818" width="7.5703125" style="708" bestFit="1" customWidth="1"/>
    <col min="12819" max="12819" width="3.28515625" style="708" bestFit="1" customWidth="1"/>
    <col min="12820" max="12820" width="7.42578125" style="708" customWidth="1"/>
    <col min="12821" max="12821" width="7.5703125" style="708" customWidth="1"/>
    <col min="12822" max="12822" width="6.85546875" style="708" customWidth="1"/>
    <col min="12823" max="12823" width="8.85546875" style="708"/>
    <col min="12824" max="12824" width="9.42578125" style="708" customWidth="1"/>
    <col min="12825" max="12825" width="3.28515625" style="708" bestFit="1" customWidth="1"/>
    <col min="12826" max="13056" width="8.85546875" style="708"/>
    <col min="13057" max="13057" width="3.28515625" style="708" bestFit="1" customWidth="1"/>
    <col min="13058" max="13058" width="12.5703125" style="708" bestFit="1" customWidth="1"/>
    <col min="13059" max="13059" width="38.28515625" style="708" bestFit="1" customWidth="1"/>
    <col min="13060" max="13060" width="3.42578125" style="708" bestFit="1" customWidth="1"/>
    <col min="13061" max="13061" width="4" style="708" bestFit="1" customWidth="1"/>
    <col min="13062" max="13062" width="3.28515625" style="708" bestFit="1" customWidth="1"/>
    <col min="13063" max="13063" width="3.5703125" style="708" bestFit="1" customWidth="1"/>
    <col min="13064" max="13064" width="5.42578125" style="708" bestFit="1" customWidth="1"/>
    <col min="13065" max="13066" width="4.5703125" style="708" bestFit="1" customWidth="1"/>
    <col min="13067" max="13067" width="7" style="708" bestFit="1" customWidth="1"/>
    <col min="13068" max="13068" width="5.42578125" style="708" bestFit="1" customWidth="1"/>
    <col min="13069" max="13070" width="4.5703125" style="708" bestFit="1" customWidth="1"/>
    <col min="13071" max="13071" width="7" style="708" bestFit="1" customWidth="1"/>
    <col min="13072" max="13072" width="9.7109375" style="708" customWidth="1"/>
    <col min="13073" max="13073" width="7.28515625" style="708" bestFit="1" customWidth="1"/>
    <col min="13074" max="13074" width="7.5703125" style="708" bestFit="1" customWidth="1"/>
    <col min="13075" max="13075" width="3.28515625" style="708" bestFit="1" customWidth="1"/>
    <col min="13076" max="13076" width="7.42578125" style="708" customWidth="1"/>
    <col min="13077" max="13077" width="7.5703125" style="708" customWidth="1"/>
    <col min="13078" max="13078" width="6.85546875" style="708" customWidth="1"/>
    <col min="13079" max="13079" width="8.85546875" style="708"/>
    <col min="13080" max="13080" width="9.42578125" style="708" customWidth="1"/>
    <col min="13081" max="13081" width="3.28515625" style="708" bestFit="1" customWidth="1"/>
    <col min="13082" max="13312" width="8.85546875" style="708"/>
    <col min="13313" max="13313" width="3.28515625" style="708" bestFit="1" customWidth="1"/>
    <col min="13314" max="13314" width="12.5703125" style="708" bestFit="1" customWidth="1"/>
    <col min="13315" max="13315" width="38.28515625" style="708" bestFit="1" customWidth="1"/>
    <col min="13316" max="13316" width="3.42578125" style="708" bestFit="1" customWidth="1"/>
    <col min="13317" max="13317" width="4" style="708" bestFit="1" customWidth="1"/>
    <col min="13318" max="13318" width="3.28515625" style="708" bestFit="1" customWidth="1"/>
    <col min="13319" max="13319" width="3.5703125" style="708" bestFit="1" customWidth="1"/>
    <col min="13320" max="13320" width="5.42578125" style="708" bestFit="1" customWidth="1"/>
    <col min="13321" max="13322" width="4.5703125" style="708" bestFit="1" customWidth="1"/>
    <col min="13323" max="13323" width="7" style="708" bestFit="1" customWidth="1"/>
    <col min="13324" max="13324" width="5.42578125" style="708" bestFit="1" customWidth="1"/>
    <col min="13325" max="13326" width="4.5703125" style="708" bestFit="1" customWidth="1"/>
    <col min="13327" max="13327" width="7" style="708" bestFit="1" customWidth="1"/>
    <col min="13328" max="13328" width="9.7109375" style="708" customWidth="1"/>
    <col min="13329" max="13329" width="7.28515625" style="708" bestFit="1" customWidth="1"/>
    <col min="13330" max="13330" width="7.5703125" style="708" bestFit="1" customWidth="1"/>
    <col min="13331" max="13331" width="3.28515625" style="708" bestFit="1" customWidth="1"/>
    <col min="13332" max="13332" width="7.42578125" style="708" customWidth="1"/>
    <col min="13333" max="13333" width="7.5703125" style="708" customWidth="1"/>
    <col min="13334" max="13334" width="6.85546875" style="708" customWidth="1"/>
    <col min="13335" max="13335" width="8.85546875" style="708"/>
    <col min="13336" max="13336" width="9.42578125" style="708" customWidth="1"/>
    <col min="13337" max="13337" width="3.28515625" style="708" bestFit="1" customWidth="1"/>
    <col min="13338" max="13568" width="8.85546875" style="708"/>
    <col min="13569" max="13569" width="3.28515625" style="708" bestFit="1" customWidth="1"/>
    <col min="13570" max="13570" width="12.5703125" style="708" bestFit="1" customWidth="1"/>
    <col min="13571" max="13571" width="38.28515625" style="708" bestFit="1" customWidth="1"/>
    <col min="13572" max="13572" width="3.42578125" style="708" bestFit="1" customWidth="1"/>
    <col min="13573" max="13573" width="4" style="708" bestFit="1" customWidth="1"/>
    <col min="13574" max="13574" width="3.28515625" style="708" bestFit="1" customWidth="1"/>
    <col min="13575" max="13575" width="3.5703125" style="708" bestFit="1" customWidth="1"/>
    <col min="13576" max="13576" width="5.42578125" style="708" bestFit="1" customWidth="1"/>
    <col min="13577" max="13578" width="4.5703125" style="708" bestFit="1" customWidth="1"/>
    <col min="13579" max="13579" width="7" style="708" bestFit="1" customWidth="1"/>
    <col min="13580" max="13580" width="5.42578125" style="708" bestFit="1" customWidth="1"/>
    <col min="13581" max="13582" width="4.5703125" style="708" bestFit="1" customWidth="1"/>
    <col min="13583" max="13583" width="7" style="708" bestFit="1" customWidth="1"/>
    <col min="13584" max="13584" width="9.7109375" style="708" customWidth="1"/>
    <col min="13585" max="13585" width="7.28515625" style="708" bestFit="1" customWidth="1"/>
    <col min="13586" max="13586" width="7.5703125" style="708" bestFit="1" customWidth="1"/>
    <col min="13587" max="13587" width="3.28515625" style="708" bestFit="1" customWidth="1"/>
    <col min="13588" max="13588" width="7.42578125" style="708" customWidth="1"/>
    <col min="13589" max="13589" width="7.5703125" style="708" customWidth="1"/>
    <col min="13590" max="13590" width="6.85546875" style="708" customWidth="1"/>
    <col min="13591" max="13591" width="8.85546875" style="708"/>
    <col min="13592" max="13592" width="9.42578125" style="708" customWidth="1"/>
    <col min="13593" max="13593" width="3.28515625" style="708" bestFit="1" customWidth="1"/>
    <col min="13594" max="13824" width="8.85546875" style="708"/>
    <col min="13825" max="13825" width="3.28515625" style="708" bestFit="1" customWidth="1"/>
    <col min="13826" max="13826" width="12.5703125" style="708" bestFit="1" customWidth="1"/>
    <col min="13827" max="13827" width="38.28515625" style="708" bestFit="1" customWidth="1"/>
    <col min="13828" max="13828" width="3.42578125" style="708" bestFit="1" customWidth="1"/>
    <col min="13829" max="13829" width="4" style="708" bestFit="1" customWidth="1"/>
    <col min="13830" max="13830" width="3.28515625" style="708" bestFit="1" customWidth="1"/>
    <col min="13831" max="13831" width="3.5703125" style="708" bestFit="1" customWidth="1"/>
    <col min="13832" max="13832" width="5.42578125" style="708" bestFit="1" customWidth="1"/>
    <col min="13833" max="13834" width="4.5703125" style="708" bestFit="1" customWidth="1"/>
    <col min="13835" max="13835" width="7" style="708" bestFit="1" customWidth="1"/>
    <col min="13836" max="13836" width="5.42578125" style="708" bestFit="1" customWidth="1"/>
    <col min="13837" max="13838" width="4.5703125" style="708" bestFit="1" customWidth="1"/>
    <col min="13839" max="13839" width="7" style="708" bestFit="1" customWidth="1"/>
    <col min="13840" max="13840" width="9.7109375" style="708" customWidth="1"/>
    <col min="13841" max="13841" width="7.28515625" style="708" bestFit="1" customWidth="1"/>
    <col min="13842" max="13842" width="7.5703125" style="708" bestFit="1" customWidth="1"/>
    <col min="13843" max="13843" width="3.28515625" style="708" bestFit="1" customWidth="1"/>
    <col min="13844" max="13844" width="7.42578125" style="708" customWidth="1"/>
    <col min="13845" max="13845" width="7.5703125" style="708" customWidth="1"/>
    <col min="13846" max="13846" width="6.85546875" style="708" customWidth="1"/>
    <col min="13847" max="13847" width="8.85546875" style="708"/>
    <col min="13848" max="13848" width="9.42578125" style="708" customWidth="1"/>
    <col min="13849" max="13849" width="3.28515625" style="708" bestFit="1" customWidth="1"/>
    <col min="13850" max="14080" width="8.85546875" style="708"/>
    <col min="14081" max="14081" width="3.28515625" style="708" bestFit="1" customWidth="1"/>
    <col min="14082" max="14082" width="12.5703125" style="708" bestFit="1" customWidth="1"/>
    <col min="14083" max="14083" width="38.28515625" style="708" bestFit="1" customWidth="1"/>
    <col min="14084" max="14084" width="3.42578125" style="708" bestFit="1" customWidth="1"/>
    <col min="14085" max="14085" width="4" style="708" bestFit="1" customWidth="1"/>
    <col min="14086" max="14086" width="3.28515625" style="708" bestFit="1" customWidth="1"/>
    <col min="14087" max="14087" width="3.5703125" style="708" bestFit="1" customWidth="1"/>
    <col min="14088" max="14088" width="5.42578125" style="708" bestFit="1" customWidth="1"/>
    <col min="14089" max="14090" width="4.5703125" style="708" bestFit="1" customWidth="1"/>
    <col min="14091" max="14091" width="7" style="708" bestFit="1" customWidth="1"/>
    <col min="14092" max="14092" width="5.42578125" style="708" bestFit="1" customWidth="1"/>
    <col min="14093" max="14094" width="4.5703125" style="708" bestFit="1" customWidth="1"/>
    <col min="14095" max="14095" width="7" style="708" bestFit="1" customWidth="1"/>
    <col min="14096" max="14096" width="9.7109375" style="708" customWidth="1"/>
    <col min="14097" max="14097" width="7.28515625" style="708" bestFit="1" customWidth="1"/>
    <col min="14098" max="14098" width="7.5703125" style="708" bestFit="1" customWidth="1"/>
    <col min="14099" max="14099" width="3.28515625" style="708" bestFit="1" customWidth="1"/>
    <col min="14100" max="14100" width="7.42578125" style="708" customWidth="1"/>
    <col min="14101" max="14101" width="7.5703125" style="708" customWidth="1"/>
    <col min="14102" max="14102" width="6.85546875" style="708" customWidth="1"/>
    <col min="14103" max="14103" width="8.85546875" style="708"/>
    <col min="14104" max="14104" width="9.42578125" style="708" customWidth="1"/>
    <col min="14105" max="14105" width="3.28515625" style="708" bestFit="1" customWidth="1"/>
    <col min="14106" max="14336" width="8.85546875" style="708"/>
    <col min="14337" max="14337" width="3.28515625" style="708" bestFit="1" customWidth="1"/>
    <col min="14338" max="14338" width="12.5703125" style="708" bestFit="1" customWidth="1"/>
    <col min="14339" max="14339" width="38.28515625" style="708" bestFit="1" customWidth="1"/>
    <col min="14340" max="14340" width="3.42578125" style="708" bestFit="1" customWidth="1"/>
    <col min="14341" max="14341" width="4" style="708" bestFit="1" customWidth="1"/>
    <col min="14342" max="14342" width="3.28515625" style="708" bestFit="1" customWidth="1"/>
    <col min="14343" max="14343" width="3.5703125" style="708" bestFit="1" customWidth="1"/>
    <col min="14344" max="14344" width="5.42578125" style="708" bestFit="1" customWidth="1"/>
    <col min="14345" max="14346" width="4.5703125" style="708" bestFit="1" customWidth="1"/>
    <col min="14347" max="14347" width="7" style="708" bestFit="1" customWidth="1"/>
    <col min="14348" max="14348" width="5.42578125" style="708" bestFit="1" customWidth="1"/>
    <col min="14349" max="14350" width="4.5703125" style="708" bestFit="1" customWidth="1"/>
    <col min="14351" max="14351" width="7" style="708" bestFit="1" customWidth="1"/>
    <col min="14352" max="14352" width="9.7109375" style="708" customWidth="1"/>
    <col min="14353" max="14353" width="7.28515625" style="708" bestFit="1" customWidth="1"/>
    <col min="14354" max="14354" width="7.5703125" style="708" bestFit="1" customWidth="1"/>
    <col min="14355" max="14355" width="3.28515625" style="708" bestFit="1" customWidth="1"/>
    <col min="14356" max="14356" width="7.42578125" style="708" customWidth="1"/>
    <col min="14357" max="14357" width="7.5703125" style="708" customWidth="1"/>
    <col min="14358" max="14358" width="6.85546875" style="708" customWidth="1"/>
    <col min="14359" max="14359" width="8.85546875" style="708"/>
    <col min="14360" max="14360" width="9.42578125" style="708" customWidth="1"/>
    <col min="14361" max="14361" width="3.28515625" style="708" bestFit="1" customWidth="1"/>
    <col min="14362" max="14592" width="8.85546875" style="708"/>
    <col min="14593" max="14593" width="3.28515625" style="708" bestFit="1" customWidth="1"/>
    <col min="14594" max="14594" width="12.5703125" style="708" bestFit="1" customWidth="1"/>
    <col min="14595" max="14595" width="38.28515625" style="708" bestFit="1" customWidth="1"/>
    <col min="14596" max="14596" width="3.42578125" style="708" bestFit="1" customWidth="1"/>
    <col min="14597" max="14597" width="4" style="708" bestFit="1" customWidth="1"/>
    <col min="14598" max="14598" width="3.28515625" style="708" bestFit="1" customWidth="1"/>
    <col min="14599" max="14599" width="3.5703125" style="708" bestFit="1" customWidth="1"/>
    <col min="14600" max="14600" width="5.42578125" style="708" bestFit="1" customWidth="1"/>
    <col min="14601" max="14602" width="4.5703125" style="708" bestFit="1" customWidth="1"/>
    <col min="14603" max="14603" width="7" style="708" bestFit="1" customWidth="1"/>
    <col min="14604" max="14604" width="5.42578125" style="708" bestFit="1" customWidth="1"/>
    <col min="14605" max="14606" width="4.5703125" style="708" bestFit="1" customWidth="1"/>
    <col min="14607" max="14607" width="7" style="708" bestFit="1" customWidth="1"/>
    <col min="14608" max="14608" width="9.7109375" style="708" customWidth="1"/>
    <col min="14609" max="14609" width="7.28515625" style="708" bestFit="1" customWidth="1"/>
    <col min="14610" max="14610" width="7.5703125" style="708" bestFit="1" customWidth="1"/>
    <col min="14611" max="14611" width="3.28515625" style="708" bestFit="1" customWidth="1"/>
    <col min="14612" max="14612" width="7.42578125" style="708" customWidth="1"/>
    <col min="14613" max="14613" width="7.5703125" style="708" customWidth="1"/>
    <col min="14614" max="14614" width="6.85546875" style="708" customWidth="1"/>
    <col min="14615" max="14615" width="8.85546875" style="708"/>
    <col min="14616" max="14616" width="9.42578125" style="708" customWidth="1"/>
    <col min="14617" max="14617" width="3.28515625" style="708" bestFit="1" customWidth="1"/>
    <col min="14618" max="14848" width="8.85546875" style="708"/>
    <col min="14849" max="14849" width="3.28515625" style="708" bestFit="1" customWidth="1"/>
    <col min="14850" max="14850" width="12.5703125" style="708" bestFit="1" customWidth="1"/>
    <col min="14851" max="14851" width="38.28515625" style="708" bestFit="1" customWidth="1"/>
    <col min="14852" max="14852" width="3.42578125" style="708" bestFit="1" customWidth="1"/>
    <col min="14853" max="14853" width="4" style="708" bestFit="1" customWidth="1"/>
    <col min="14854" max="14854" width="3.28515625" style="708" bestFit="1" customWidth="1"/>
    <col min="14855" max="14855" width="3.5703125" style="708" bestFit="1" customWidth="1"/>
    <col min="14856" max="14856" width="5.42578125" style="708" bestFit="1" customWidth="1"/>
    <col min="14857" max="14858" width="4.5703125" style="708" bestFit="1" customWidth="1"/>
    <col min="14859" max="14859" width="7" style="708" bestFit="1" customWidth="1"/>
    <col min="14860" max="14860" width="5.42578125" style="708" bestFit="1" customWidth="1"/>
    <col min="14861" max="14862" width="4.5703125" style="708" bestFit="1" customWidth="1"/>
    <col min="14863" max="14863" width="7" style="708" bestFit="1" customWidth="1"/>
    <col min="14864" max="14864" width="9.7109375" style="708" customWidth="1"/>
    <col min="14865" max="14865" width="7.28515625" style="708" bestFit="1" customWidth="1"/>
    <col min="14866" max="14866" width="7.5703125" style="708" bestFit="1" customWidth="1"/>
    <col min="14867" max="14867" width="3.28515625" style="708" bestFit="1" customWidth="1"/>
    <col min="14868" max="14868" width="7.42578125" style="708" customWidth="1"/>
    <col min="14869" max="14869" width="7.5703125" style="708" customWidth="1"/>
    <col min="14870" max="14870" width="6.85546875" style="708" customWidth="1"/>
    <col min="14871" max="14871" width="8.85546875" style="708"/>
    <col min="14872" max="14872" width="9.42578125" style="708" customWidth="1"/>
    <col min="14873" max="14873" width="3.28515625" style="708" bestFit="1" customWidth="1"/>
    <col min="14874" max="15104" width="8.85546875" style="708"/>
    <col min="15105" max="15105" width="3.28515625" style="708" bestFit="1" customWidth="1"/>
    <col min="15106" max="15106" width="12.5703125" style="708" bestFit="1" customWidth="1"/>
    <col min="15107" max="15107" width="38.28515625" style="708" bestFit="1" customWidth="1"/>
    <col min="15108" max="15108" width="3.42578125" style="708" bestFit="1" customWidth="1"/>
    <col min="15109" max="15109" width="4" style="708" bestFit="1" customWidth="1"/>
    <col min="15110" max="15110" width="3.28515625" style="708" bestFit="1" customWidth="1"/>
    <col min="15111" max="15111" width="3.5703125" style="708" bestFit="1" customWidth="1"/>
    <col min="15112" max="15112" width="5.42578125" style="708" bestFit="1" customWidth="1"/>
    <col min="15113" max="15114" width="4.5703125" style="708" bestFit="1" customWidth="1"/>
    <col min="15115" max="15115" width="7" style="708" bestFit="1" customWidth="1"/>
    <col min="15116" max="15116" width="5.42578125" style="708" bestFit="1" customWidth="1"/>
    <col min="15117" max="15118" width="4.5703125" style="708" bestFit="1" customWidth="1"/>
    <col min="15119" max="15119" width="7" style="708" bestFit="1" customWidth="1"/>
    <col min="15120" max="15120" width="9.7109375" style="708" customWidth="1"/>
    <col min="15121" max="15121" width="7.28515625" style="708" bestFit="1" customWidth="1"/>
    <col min="15122" max="15122" width="7.5703125" style="708" bestFit="1" customWidth="1"/>
    <col min="15123" max="15123" width="3.28515625" style="708" bestFit="1" customWidth="1"/>
    <col min="15124" max="15124" width="7.42578125" style="708" customWidth="1"/>
    <col min="15125" max="15125" width="7.5703125" style="708" customWidth="1"/>
    <col min="15126" max="15126" width="6.85546875" style="708" customWidth="1"/>
    <col min="15127" max="15127" width="8.85546875" style="708"/>
    <col min="15128" max="15128" width="9.42578125" style="708" customWidth="1"/>
    <col min="15129" max="15129" width="3.28515625" style="708" bestFit="1" customWidth="1"/>
    <col min="15130" max="15360" width="8.85546875" style="708"/>
    <col min="15361" max="15361" width="3.28515625" style="708" bestFit="1" customWidth="1"/>
    <col min="15362" max="15362" width="12.5703125" style="708" bestFit="1" customWidth="1"/>
    <col min="15363" max="15363" width="38.28515625" style="708" bestFit="1" customWidth="1"/>
    <col min="15364" max="15364" width="3.42578125" style="708" bestFit="1" customWidth="1"/>
    <col min="15365" max="15365" width="4" style="708" bestFit="1" customWidth="1"/>
    <col min="15366" max="15366" width="3.28515625" style="708" bestFit="1" customWidth="1"/>
    <col min="15367" max="15367" width="3.5703125" style="708" bestFit="1" customWidth="1"/>
    <col min="15368" max="15368" width="5.42578125" style="708" bestFit="1" customWidth="1"/>
    <col min="15369" max="15370" width="4.5703125" style="708" bestFit="1" customWidth="1"/>
    <col min="15371" max="15371" width="7" style="708" bestFit="1" customWidth="1"/>
    <col min="15372" max="15372" width="5.42578125" style="708" bestFit="1" customWidth="1"/>
    <col min="15373" max="15374" width="4.5703125" style="708" bestFit="1" customWidth="1"/>
    <col min="15375" max="15375" width="7" style="708" bestFit="1" customWidth="1"/>
    <col min="15376" max="15376" width="9.7109375" style="708" customWidth="1"/>
    <col min="15377" max="15377" width="7.28515625" style="708" bestFit="1" customWidth="1"/>
    <col min="15378" max="15378" width="7.5703125" style="708" bestFit="1" customWidth="1"/>
    <col min="15379" max="15379" width="3.28515625" style="708" bestFit="1" customWidth="1"/>
    <col min="15380" max="15380" width="7.42578125" style="708" customWidth="1"/>
    <col min="15381" max="15381" width="7.5703125" style="708" customWidth="1"/>
    <col min="15382" max="15382" width="6.85546875" style="708" customWidth="1"/>
    <col min="15383" max="15383" width="8.85546875" style="708"/>
    <col min="15384" max="15384" width="9.42578125" style="708" customWidth="1"/>
    <col min="15385" max="15385" width="3.28515625" style="708" bestFit="1" customWidth="1"/>
    <col min="15386" max="15616" width="8.85546875" style="708"/>
    <col min="15617" max="15617" width="3.28515625" style="708" bestFit="1" customWidth="1"/>
    <col min="15618" max="15618" width="12.5703125" style="708" bestFit="1" customWidth="1"/>
    <col min="15619" max="15619" width="38.28515625" style="708" bestFit="1" customWidth="1"/>
    <col min="15620" max="15620" width="3.42578125" style="708" bestFit="1" customWidth="1"/>
    <col min="15621" max="15621" width="4" style="708" bestFit="1" customWidth="1"/>
    <col min="15622" max="15622" width="3.28515625" style="708" bestFit="1" customWidth="1"/>
    <col min="15623" max="15623" width="3.5703125" style="708" bestFit="1" customWidth="1"/>
    <col min="15624" max="15624" width="5.42578125" style="708" bestFit="1" customWidth="1"/>
    <col min="15625" max="15626" width="4.5703125" style="708" bestFit="1" customWidth="1"/>
    <col min="15627" max="15627" width="7" style="708" bestFit="1" customWidth="1"/>
    <col min="15628" max="15628" width="5.42578125" style="708" bestFit="1" customWidth="1"/>
    <col min="15629" max="15630" width="4.5703125" style="708" bestFit="1" customWidth="1"/>
    <col min="15631" max="15631" width="7" style="708" bestFit="1" customWidth="1"/>
    <col min="15632" max="15632" width="9.7109375" style="708" customWidth="1"/>
    <col min="15633" max="15633" width="7.28515625" style="708" bestFit="1" customWidth="1"/>
    <col min="15634" max="15634" width="7.5703125" style="708" bestFit="1" customWidth="1"/>
    <col min="15635" max="15635" width="3.28515625" style="708" bestFit="1" customWidth="1"/>
    <col min="15636" max="15636" width="7.42578125" style="708" customWidth="1"/>
    <col min="15637" max="15637" width="7.5703125" style="708" customWidth="1"/>
    <col min="15638" max="15638" width="6.85546875" style="708" customWidth="1"/>
    <col min="15639" max="15639" width="8.85546875" style="708"/>
    <col min="15640" max="15640" width="9.42578125" style="708" customWidth="1"/>
    <col min="15641" max="15641" width="3.28515625" style="708" bestFit="1" customWidth="1"/>
    <col min="15642" max="15872" width="8.85546875" style="708"/>
    <col min="15873" max="15873" width="3.28515625" style="708" bestFit="1" customWidth="1"/>
    <col min="15874" max="15874" width="12.5703125" style="708" bestFit="1" customWidth="1"/>
    <col min="15875" max="15875" width="38.28515625" style="708" bestFit="1" customWidth="1"/>
    <col min="15876" max="15876" width="3.42578125" style="708" bestFit="1" customWidth="1"/>
    <col min="15877" max="15877" width="4" style="708" bestFit="1" customWidth="1"/>
    <col min="15878" max="15878" width="3.28515625" style="708" bestFit="1" customWidth="1"/>
    <col min="15879" max="15879" width="3.5703125" style="708" bestFit="1" customWidth="1"/>
    <col min="15880" max="15880" width="5.42578125" style="708" bestFit="1" customWidth="1"/>
    <col min="15881" max="15882" width="4.5703125" style="708" bestFit="1" customWidth="1"/>
    <col min="15883" max="15883" width="7" style="708" bestFit="1" customWidth="1"/>
    <col min="15884" max="15884" width="5.42578125" style="708" bestFit="1" customWidth="1"/>
    <col min="15885" max="15886" width="4.5703125" style="708" bestFit="1" customWidth="1"/>
    <col min="15887" max="15887" width="7" style="708" bestFit="1" customWidth="1"/>
    <col min="15888" max="15888" width="9.7109375" style="708" customWidth="1"/>
    <col min="15889" max="15889" width="7.28515625" style="708" bestFit="1" customWidth="1"/>
    <col min="15890" max="15890" width="7.5703125" style="708" bestFit="1" customWidth="1"/>
    <col min="15891" max="15891" width="3.28515625" style="708" bestFit="1" customWidth="1"/>
    <col min="15892" max="15892" width="7.42578125" style="708" customWidth="1"/>
    <col min="15893" max="15893" width="7.5703125" style="708" customWidth="1"/>
    <col min="15894" max="15894" width="6.85546875" style="708" customWidth="1"/>
    <col min="15895" max="15895" width="8.85546875" style="708"/>
    <col min="15896" max="15896" width="9.42578125" style="708" customWidth="1"/>
    <col min="15897" max="15897" width="3.28515625" style="708" bestFit="1" customWidth="1"/>
    <col min="15898" max="16128" width="8.85546875" style="708"/>
    <col min="16129" max="16129" width="3.28515625" style="708" bestFit="1" customWidth="1"/>
    <col min="16130" max="16130" width="12.5703125" style="708" bestFit="1" customWidth="1"/>
    <col min="16131" max="16131" width="38.28515625" style="708" bestFit="1" customWidth="1"/>
    <col min="16132" max="16132" width="3.42578125" style="708" bestFit="1" customWidth="1"/>
    <col min="16133" max="16133" width="4" style="708" bestFit="1" customWidth="1"/>
    <col min="16134" max="16134" width="3.28515625" style="708" bestFit="1" customWidth="1"/>
    <col min="16135" max="16135" width="3.5703125" style="708" bestFit="1" customWidth="1"/>
    <col min="16136" max="16136" width="5.42578125" style="708" bestFit="1" customWidth="1"/>
    <col min="16137" max="16138" width="4.5703125" style="708" bestFit="1" customWidth="1"/>
    <col min="16139" max="16139" width="7" style="708" bestFit="1" customWidth="1"/>
    <col min="16140" max="16140" width="5.42578125" style="708" bestFit="1" customWidth="1"/>
    <col min="16141" max="16142" width="4.5703125" style="708" bestFit="1" customWidth="1"/>
    <col min="16143" max="16143" width="7" style="708" bestFit="1" customWidth="1"/>
    <col min="16144" max="16144" width="9.7109375" style="708" customWidth="1"/>
    <col min="16145" max="16145" width="7.28515625" style="708" bestFit="1" customWidth="1"/>
    <col min="16146" max="16146" width="7.5703125" style="708" bestFit="1" customWidth="1"/>
    <col min="16147" max="16147" width="3.28515625" style="708" bestFit="1" customWidth="1"/>
    <col min="16148" max="16148" width="7.42578125" style="708" customWidth="1"/>
    <col min="16149" max="16149" width="7.5703125" style="708" customWidth="1"/>
    <col min="16150" max="16150" width="6.85546875" style="708" customWidth="1"/>
    <col min="16151" max="16151" width="8.85546875" style="708"/>
    <col min="16152" max="16152" width="9.42578125" style="708" customWidth="1"/>
    <col min="16153" max="16153" width="3.28515625" style="708" bestFit="1" customWidth="1"/>
    <col min="16154" max="16384" width="8.85546875" style="708"/>
  </cols>
  <sheetData>
    <row r="1" spans="1:25" x14ac:dyDescent="0.2">
      <c r="A1" s="929" t="s">
        <v>0</v>
      </c>
      <c r="B1" s="699"/>
      <c r="C1" s="700"/>
      <c r="D1" s="937" t="s">
        <v>294</v>
      </c>
      <c r="E1" s="936" t="s">
        <v>295</v>
      </c>
      <c r="F1" s="936" t="s">
        <v>296</v>
      </c>
      <c r="G1" s="929" t="s">
        <v>297</v>
      </c>
      <c r="H1" s="701"/>
      <c r="I1" s="702"/>
      <c r="J1" s="702"/>
      <c r="K1" s="703"/>
      <c r="L1" s="701"/>
      <c r="M1" s="702"/>
      <c r="N1" s="702"/>
      <c r="O1" s="702"/>
      <c r="P1" s="704"/>
      <c r="Q1" s="705"/>
      <c r="R1" s="937" t="s">
        <v>6</v>
      </c>
      <c r="S1" s="929" t="s">
        <v>7</v>
      </c>
      <c r="T1" s="706" t="s">
        <v>8</v>
      </c>
      <c r="U1" s="707"/>
      <c r="V1" s="704" t="s">
        <v>9</v>
      </c>
      <c r="W1" s="705"/>
      <c r="X1" s="933" t="s">
        <v>10</v>
      </c>
      <c r="Y1" s="936" t="s">
        <v>11</v>
      </c>
    </row>
    <row r="2" spans="1:25" x14ac:dyDescent="0.2">
      <c r="A2" s="930"/>
      <c r="B2" s="709"/>
      <c r="C2" s="710"/>
      <c r="D2" s="938"/>
      <c r="E2" s="931"/>
      <c r="F2" s="931"/>
      <c r="G2" s="930"/>
      <c r="H2" s="711"/>
      <c r="I2" s="712"/>
      <c r="J2" s="712"/>
      <c r="K2" s="713"/>
      <c r="L2" s="711"/>
      <c r="M2" s="712"/>
      <c r="N2" s="712"/>
      <c r="O2" s="712"/>
      <c r="P2" s="714"/>
      <c r="Q2" s="715"/>
      <c r="R2" s="938"/>
      <c r="S2" s="930"/>
      <c r="T2" s="716" t="s">
        <v>12</v>
      </c>
      <c r="U2" s="717"/>
      <c r="V2" s="718" t="s">
        <v>13</v>
      </c>
      <c r="W2" s="719"/>
      <c r="X2" s="934"/>
      <c r="Y2" s="931"/>
    </row>
    <row r="3" spans="1:25" x14ac:dyDescent="0.2">
      <c r="A3" s="930"/>
      <c r="B3" s="709"/>
      <c r="C3" s="710"/>
      <c r="D3" s="938"/>
      <c r="E3" s="931"/>
      <c r="F3" s="931"/>
      <c r="G3" s="930"/>
      <c r="H3" s="711" t="s">
        <v>401</v>
      </c>
      <c r="I3" s="712"/>
      <c r="J3" s="712"/>
      <c r="K3" s="713"/>
      <c r="L3" s="711" t="s">
        <v>5</v>
      </c>
      <c r="M3" s="712"/>
      <c r="N3" s="712"/>
      <c r="O3" s="712"/>
      <c r="P3" s="720"/>
      <c r="Q3" s="721"/>
      <c r="R3" s="938"/>
      <c r="S3" s="931"/>
      <c r="T3" s="933" t="s">
        <v>14</v>
      </c>
      <c r="U3" s="933" t="s">
        <v>384</v>
      </c>
      <c r="V3" s="933" t="s">
        <v>16</v>
      </c>
      <c r="W3" s="933" t="s">
        <v>17</v>
      </c>
      <c r="X3" s="934"/>
      <c r="Y3" s="931"/>
    </row>
    <row r="4" spans="1:25" x14ac:dyDescent="0.2">
      <c r="A4" s="930"/>
      <c r="B4" s="709" t="s">
        <v>320</v>
      </c>
      <c r="C4" s="710" t="s">
        <v>293</v>
      </c>
      <c r="D4" s="938"/>
      <c r="E4" s="931"/>
      <c r="F4" s="931"/>
      <c r="G4" s="930"/>
      <c r="H4" s="722"/>
      <c r="I4" s="723"/>
      <c r="J4" s="723"/>
      <c r="K4" s="724"/>
      <c r="L4" s="725"/>
      <c r="M4" s="726"/>
      <c r="N4" s="726"/>
      <c r="O4" s="726"/>
      <c r="P4" s="727"/>
      <c r="Q4" s="728"/>
      <c r="R4" s="938"/>
      <c r="S4" s="931"/>
      <c r="T4" s="934"/>
      <c r="U4" s="934"/>
      <c r="V4" s="934"/>
      <c r="W4" s="934"/>
      <c r="X4" s="934"/>
      <c r="Y4" s="931"/>
    </row>
    <row r="5" spans="1:25" x14ac:dyDescent="0.2">
      <c r="A5" s="930"/>
      <c r="B5" s="709"/>
      <c r="C5" s="710"/>
      <c r="D5" s="938"/>
      <c r="E5" s="931"/>
      <c r="F5" s="931"/>
      <c r="G5" s="930"/>
      <c r="H5" s="711" t="s">
        <v>385</v>
      </c>
      <c r="I5" s="712"/>
      <c r="J5" s="712"/>
      <c r="K5" s="713"/>
      <c r="L5" s="711" t="s">
        <v>385</v>
      </c>
      <c r="M5" s="712"/>
      <c r="N5" s="712"/>
      <c r="O5" s="713"/>
      <c r="P5" s="729" t="s">
        <v>19</v>
      </c>
      <c r="Q5" s="729" t="s">
        <v>20</v>
      </c>
      <c r="R5" s="931"/>
      <c r="S5" s="931"/>
      <c r="T5" s="934"/>
      <c r="U5" s="934"/>
      <c r="V5" s="934"/>
      <c r="W5" s="934"/>
      <c r="X5" s="934"/>
      <c r="Y5" s="931"/>
    </row>
    <row r="6" spans="1:25" x14ac:dyDescent="0.2">
      <c r="A6" s="930"/>
      <c r="B6" s="709"/>
      <c r="C6" s="710"/>
      <c r="D6" s="938"/>
      <c r="E6" s="931"/>
      <c r="F6" s="931"/>
      <c r="G6" s="930"/>
      <c r="H6" s="722" t="s">
        <v>386</v>
      </c>
      <c r="I6" s="723"/>
      <c r="J6" s="723"/>
      <c r="K6" s="724"/>
      <c r="L6" s="722" t="s">
        <v>386</v>
      </c>
      <c r="M6" s="723"/>
      <c r="N6" s="723"/>
      <c r="O6" s="724"/>
      <c r="P6" s="730" t="s">
        <v>21</v>
      </c>
      <c r="Q6" s="730" t="s">
        <v>21</v>
      </c>
      <c r="R6" s="931"/>
      <c r="S6" s="931"/>
      <c r="T6" s="934"/>
      <c r="U6" s="934"/>
      <c r="V6" s="934"/>
      <c r="W6" s="934"/>
      <c r="X6" s="934"/>
      <c r="Y6" s="931"/>
    </row>
    <row r="7" spans="1:25" x14ac:dyDescent="0.2">
      <c r="A7" s="939"/>
      <c r="B7" s="731"/>
      <c r="C7" s="732"/>
      <c r="D7" s="940"/>
      <c r="E7" s="932"/>
      <c r="F7" s="932"/>
      <c r="G7" s="932"/>
      <c r="H7" s="733" t="s">
        <v>22</v>
      </c>
      <c r="I7" s="733" t="s">
        <v>23</v>
      </c>
      <c r="J7" s="733" t="s">
        <v>24</v>
      </c>
      <c r="K7" s="733" t="s">
        <v>25</v>
      </c>
      <c r="L7" s="733" t="s">
        <v>22</v>
      </c>
      <c r="M7" s="733" t="s">
        <v>23</v>
      </c>
      <c r="N7" s="733" t="s">
        <v>24</v>
      </c>
      <c r="O7" s="733" t="s">
        <v>25</v>
      </c>
      <c r="P7" s="734" t="s">
        <v>26</v>
      </c>
      <c r="Q7" s="734" t="s">
        <v>26</v>
      </c>
      <c r="R7" s="932"/>
      <c r="S7" s="932"/>
      <c r="T7" s="935"/>
      <c r="U7" s="935"/>
      <c r="V7" s="935"/>
      <c r="W7" s="935"/>
      <c r="X7" s="935"/>
      <c r="Y7" s="932"/>
    </row>
    <row r="8" spans="1:25" x14ac:dyDescent="0.2">
      <c r="A8" s="735"/>
      <c r="B8" s="731"/>
      <c r="C8" s="736" t="s">
        <v>387</v>
      </c>
      <c r="D8" s="737"/>
      <c r="E8" s="738"/>
      <c r="F8" s="738"/>
      <c r="G8" s="738"/>
      <c r="H8" s="733"/>
      <c r="I8" s="733"/>
      <c r="J8" s="733"/>
      <c r="K8" s="733"/>
      <c r="L8" s="733"/>
      <c r="M8" s="733"/>
      <c r="N8" s="733"/>
      <c r="O8" s="733"/>
      <c r="P8" s="734"/>
      <c r="Q8" s="734"/>
      <c r="R8" s="738"/>
      <c r="S8" s="738"/>
      <c r="T8" s="739"/>
      <c r="U8" s="739"/>
      <c r="V8" s="739"/>
      <c r="W8" s="739"/>
      <c r="X8" s="739"/>
      <c r="Y8" s="738"/>
    </row>
    <row r="9" spans="1:25" s="833" customFormat="1" x14ac:dyDescent="0.2">
      <c r="A9" s="825"/>
      <c r="B9" s="826"/>
      <c r="C9" s="827" t="s">
        <v>401</v>
      </c>
      <c r="D9" s="828"/>
      <c r="E9" s="829"/>
      <c r="F9" s="829"/>
      <c r="G9" s="829"/>
      <c r="H9" s="830"/>
      <c r="I9" s="830"/>
      <c r="J9" s="830"/>
      <c r="K9" s="830"/>
      <c r="L9" s="830"/>
      <c r="M9" s="830"/>
      <c r="N9" s="830"/>
      <c r="O9" s="830"/>
      <c r="P9" s="831"/>
      <c r="Q9" s="831"/>
      <c r="R9" s="829"/>
      <c r="S9" s="829"/>
      <c r="T9" s="832"/>
      <c r="U9" s="832"/>
      <c r="V9" s="832"/>
      <c r="W9" s="832"/>
      <c r="X9" s="832"/>
      <c r="Y9" s="829"/>
    </row>
    <row r="10" spans="1:25" s="744" customFormat="1" ht="17.25" customHeight="1" x14ac:dyDescent="0.25">
      <c r="A10" s="740"/>
      <c r="B10" s="740"/>
      <c r="C10" s="741" t="s">
        <v>388</v>
      </c>
      <c r="D10" s="742"/>
      <c r="E10" s="743"/>
      <c r="F10" s="743"/>
      <c r="G10" s="743"/>
      <c r="H10" s="743"/>
      <c r="I10" s="743"/>
      <c r="J10" s="743"/>
      <c r="K10" s="743"/>
      <c r="L10" s="743"/>
      <c r="M10" s="743"/>
      <c r="N10" s="743"/>
      <c r="O10" s="743"/>
      <c r="P10" s="743"/>
      <c r="Q10" s="743"/>
      <c r="R10" s="742"/>
      <c r="S10" s="743"/>
      <c r="T10" s="743"/>
      <c r="U10" s="743"/>
      <c r="V10" s="743"/>
      <c r="W10" s="743"/>
      <c r="X10" s="743"/>
      <c r="Y10" s="743"/>
    </row>
    <row r="11" spans="1:25" s="744" customFormat="1" ht="17.25" customHeight="1" x14ac:dyDescent="0.25">
      <c r="A11" s="740">
        <v>1</v>
      </c>
      <c r="B11" s="740"/>
      <c r="C11" s="745" t="s">
        <v>389</v>
      </c>
      <c r="D11" s="742" t="s">
        <v>28</v>
      </c>
      <c r="E11" s="743">
        <v>0</v>
      </c>
      <c r="F11" s="743">
        <v>0</v>
      </c>
      <c r="G11" s="743">
        <v>0</v>
      </c>
      <c r="H11" s="743">
        <v>500</v>
      </c>
      <c r="I11" s="743"/>
      <c r="J11" s="743"/>
      <c r="K11" s="743">
        <f>H11+I11+J11</f>
        <v>500</v>
      </c>
      <c r="L11" s="743">
        <v>500</v>
      </c>
      <c r="M11" s="743"/>
      <c r="N11" s="743"/>
      <c r="O11" s="743">
        <f>L11+M11+N11</f>
        <v>500</v>
      </c>
      <c r="P11" s="746">
        <f>O11/W11*V11/1000</f>
        <v>1.4E-2</v>
      </c>
      <c r="Q11" s="746">
        <f>O11*X11/1000</f>
        <v>1.4E-2</v>
      </c>
      <c r="R11" s="742" t="s">
        <v>29</v>
      </c>
      <c r="S11" s="743"/>
      <c r="T11" s="743"/>
      <c r="U11" s="743">
        <v>500</v>
      </c>
      <c r="V11" s="746">
        <f>W11*X11</f>
        <v>14</v>
      </c>
      <c r="W11" s="743">
        <v>500</v>
      </c>
      <c r="X11" s="746">
        <v>2.8000000000000001E-2</v>
      </c>
      <c r="Y11" s="743"/>
    </row>
    <row r="12" spans="1:25" s="744" customFormat="1" ht="17.25" customHeight="1" x14ac:dyDescent="0.25">
      <c r="A12" s="740">
        <v>2</v>
      </c>
      <c r="B12" s="740"/>
      <c r="C12" s="745" t="s">
        <v>390</v>
      </c>
      <c r="D12" s="742" t="s">
        <v>28</v>
      </c>
      <c r="E12" s="743" t="s">
        <v>391</v>
      </c>
      <c r="F12" s="743">
        <v>89</v>
      </c>
      <c r="G12" s="743">
        <v>0</v>
      </c>
      <c r="H12" s="743">
        <v>5365</v>
      </c>
      <c r="I12" s="743"/>
      <c r="J12" s="743"/>
      <c r="K12" s="743">
        <f t="shared" ref="K12:K19" si="0">H12+I12+J12</f>
        <v>5365</v>
      </c>
      <c r="L12" s="743">
        <v>5365</v>
      </c>
      <c r="M12" s="743"/>
      <c r="N12" s="743"/>
      <c r="O12" s="743">
        <f t="shared" ref="O12:O19" si="1">L12+M12+N12</f>
        <v>5365</v>
      </c>
      <c r="P12" s="746">
        <f t="shared" ref="P12:P19" si="2">O12/W12*V12/1000</f>
        <v>3.4595734126984128E-2</v>
      </c>
      <c r="Q12" s="746">
        <f t="shared" ref="Q12:Q19" si="3">O12*X12/1000</f>
        <v>2.6824999999999998E-2</v>
      </c>
      <c r="R12" s="742" t="s">
        <v>392</v>
      </c>
      <c r="S12" s="743"/>
      <c r="T12" s="743"/>
      <c r="U12" s="743">
        <v>0</v>
      </c>
      <c r="V12" s="746">
        <v>26</v>
      </c>
      <c r="W12" s="743">
        <v>4032</v>
      </c>
      <c r="X12" s="746">
        <v>5.0000000000000001E-3</v>
      </c>
      <c r="Y12" s="743"/>
    </row>
    <row r="13" spans="1:25" s="744" customFormat="1" ht="17.25" customHeight="1" x14ac:dyDescent="0.25">
      <c r="A13" s="740">
        <v>3</v>
      </c>
      <c r="B13" s="740"/>
      <c r="C13" s="745" t="s">
        <v>393</v>
      </c>
      <c r="D13" s="742" t="s">
        <v>28</v>
      </c>
      <c r="E13" s="743">
        <v>0</v>
      </c>
      <c r="F13" s="743">
        <v>0</v>
      </c>
      <c r="G13" s="743">
        <v>0</v>
      </c>
      <c r="H13" s="743">
        <v>19450</v>
      </c>
      <c r="I13" s="743"/>
      <c r="J13" s="743"/>
      <c r="K13" s="743">
        <f t="shared" si="0"/>
        <v>19450</v>
      </c>
      <c r="L13" s="743">
        <v>19450</v>
      </c>
      <c r="M13" s="743"/>
      <c r="N13" s="743"/>
      <c r="O13" s="743">
        <f t="shared" si="1"/>
        <v>19450</v>
      </c>
      <c r="P13" s="746">
        <f>O13/W13*V13/1000</f>
        <v>0.1167</v>
      </c>
      <c r="Q13" s="746">
        <f>O13*X13/1000</f>
        <v>0.1167</v>
      </c>
      <c r="R13" s="742" t="s">
        <v>29</v>
      </c>
      <c r="S13" s="743"/>
      <c r="T13" s="743"/>
      <c r="U13" s="743">
        <v>19450</v>
      </c>
      <c r="V13" s="746">
        <v>30</v>
      </c>
      <c r="W13" s="743">
        <v>5000</v>
      </c>
      <c r="X13" s="746">
        <v>6.0000000000000001E-3</v>
      </c>
      <c r="Y13" s="743"/>
    </row>
    <row r="14" spans="1:25" s="744" customFormat="1" ht="17.25" customHeight="1" x14ac:dyDescent="0.25">
      <c r="A14" s="740">
        <v>4</v>
      </c>
      <c r="B14" s="740"/>
      <c r="C14" s="745" t="s">
        <v>394</v>
      </c>
      <c r="D14" s="742" t="s">
        <v>28</v>
      </c>
      <c r="E14" s="743">
        <v>0</v>
      </c>
      <c r="F14" s="743">
        <v>0</v>
      </c>
      <c r="G14" s="743">
        <v>0</v>
      </c>
      <c r="H14" s="743">
        <v>7850</v>
      </c>
      <c r="I14" s="743"/>
      <c r="J14" s="743"/>
      <c r="K14" s="743">
        <f t="shared" si="0"/>
        <v>7850</v>
      </c>
      <c r="L14" s="743">
        <v>7850</v>
      </c>
      <c r="M14" s="743"/>
      <c r="N14" s="743"/>
      <c r="O14" s="743">
        <f t="shared" si="1"/>
        <v>7850</v>
      </c>
      <c r="P14" s="746">
        <f t="shared" si="2"/>
        <v>3.925E-2</v>
      </c>
      <c r="Q14" s="746">
        <f t="shared" si="3"/>
        <v>3.925E-2</v>
      </c>
      <c r="R14" s="742" t="s">
        <v>29</v>
      </c>
      <c r="S14" s="743"/>
      <c r="T14" s="743"/>
      <c r="U14" s="743">
        <v>7850</v>
      </c>
      <c r="V14" s="746">
        <f>W14*X14</f>
        <v>39.25</v>
      </c>
      <c r="W14" s="743">
        <v>7850</v>
      </c>
      <c r="X14" s="746">
        <v>5.0000000000000001E-3</v>
      </c>
      <c r="Y14" s="743"/>
    </row>
    <row r="15" spans="1:25" s="744" customFormat="1" ht="17.25" customHeight="1" x14ac:dyDescent="0.25">
      <c r="A15" s="740">
        <v>5</v>
      </c>
      <c r="B15" s="740"/>
      <c r="C15" s="745" t="s">
        <v>395</v>
      </c>
      <c r="D15" s="742" t="s">
        <v>28</v>
      </c>
      <c r="E15" s="743" t="s">
        <v>396</v>
      </c>
      <c r="F15" s="743">
        <v>76</v>
      </c>
      <c r="G15" s="743">
        <v>38</v>
      </c>
      <c r="H15" s="743">
        <v>2920</v>
      </c>
      <c r="I15" s="743"/>
      <c r="J15" s="743"/>
      <c r="K15" s="743">
        <f t="shared" si="0"/>
        <v>2920</v>
      </c>
      <c r="L15" s="743">
        <v>2920</v>
      </c>
      <c r="M15" s="743"/>
      <c r="N15" s="743"/>
      <c r="O15" s="743">
        <f t="shared" si="1"/>
        <v>2920</v>
      </c>
      <c r="P15" s="746">
        <f t="shared" si="2"/>
        <v>3.2850000000000004E-2</v>
      </c>
      <c r="Q15" s="746">
        <f t="shared" si="3"/>
        <v>3.2119999999999996E-2</v>
      </c>
      <c r="R15" s="742" t="s">
        <v>29</v>
      </c>
      <c r="S15" s="743"/>
      <c r="T15" s="743"/>
      <c r="U15" s="743">
        <v>0</v>
      </c>
      <c r="V15" s="746">
        <v>18</v>
      </c>
      <c r="W15" s="743">
        <v>1600</v>
      </c>
      <c r="X15" s="746">
        <v>1.0999999999999999E-2</v>
      </c>
      <c r="Y15" s="743"/>
    </row>
    <row r="16" spans="1:25" s="744" customFormat="1" ht="17.25" customHeight="1" x14ac:dyDescent="0.25">
      <c r="A16" s="740">
        <v>6</v>
      </c>
      <c r="B16" s="740"/>
      <c r="C16" s="745" t="s">
        <v>397</v>
      </c>
      <c r="D16" s="742" t="s">
        <v>28</v>
      </c>
      <c r="E16" s="743">
        <v>0</v>
      </c>
      <c r="F16" s="743">
        <v>0</v>
      </c>
      <c r="G16" s="743">
        <v>0</v>
      </c>
      <c r="H16" s="743">
        <v>436</v>
      </c>
      <c r="I16" s="743"/>
      <c r="J16" s="743"/>
      <c r="K16" s="743">
        <f t="shared" si="0"/>
        <v>436</v>
      </c>
      <c r="L16" s="743">
        <v>436</v>
      </c>
      <c r="M16" s="743"/>
      <c r="N16" s="743"/>
      <c r="O16" s="743">
        <f t="shared" si="1"/>
        <v>436</v>
      </c>
      <c r="P16" s="746">
        <f t="shared" si="2"/>
        <v>8.7200000000000003E-3</v>
      </c>
      <c r="Q16" s="746">
        <f t="shared" si="3"/>
        <v>8.7200000000000003E-3</v>
      </c>
      <c r="R16" s="742" t="s">
        <v>29</v>
      </c>
      <c r="S16" s="743"/>
      <c r="T16" s="743"/>
      <c r="U16" s="743">
        <v>436</v>
      </c>
      <c r="V16" s="746">
        <f>W16*X16</f>
        <v>8.7200000000000006</v>
      </c>
      <c r="W16" s="743">
        <v>436</v>
      </c>
      <c r="X16" s="746">
        <v>0.02</v>
      </c>
      <c r="Y16" s="743"/>
    </row>
    <row r="17" spans="1:25" s="744" customFormat="1" ht="17.25" customHeight="1" x14ac:dyDescent="0.25">
      <c r="A17" s="740">
        <v>7</v>
      </c>
      <c r="B17" s="740"/>
      <c r="C17" s="745" t="s">
        <v>398</v>
      </c>
      <c r="D17" s="742" t="s">
        <v>28</v>
      </c>
      <c r="E17" s="743">
        <v>0</v>
      </c>
      <c r="F17" s="743">
        <v>0</v>
      </c>
      <c r="G17" s="743">
        <v>0</v>
      </c>
      <c r="H17" s="743">
        <v>20</v>
      </c>
      <c r="I17" s="743"/>
      <c r="J17" s="743"/>
      <c r="K17" s="743">
        <f t="shared" si="0"/>
        <v>20</v>
      </c>
      <c r="L17" s="743">
        <v>20</v>
      </c>
      <c r="M17" s="743"/>
      <c r="N17" s="743"/>
      <c r="O17" s="743">
        <f t="shared" si="1"/>
        <v>20</v>
      </c>
      <c r="P17" s="746">
        <f t="shared" si="2"/>
        <v>1.4599999999999999E-3</v>
      </c>
      <c r="Q17" s="746">
        <f t="shared" si="3"/>
        <v>1.4599999999999999E-3</v>
      </c>
      <c r="R17" s="742" t="s">
        <v>29</v>
      </c>
      <c r="S17" s="743"/>
      <c r="T17" s="743"/>
      <c r="U17" s="743">
        <v>20</v>
      </c>
      <c r="V17" s="746">
        <f t="shared" ref="V17:V19" si="4">W17*X17</f>
        <v>1.46</v>
      </c>
      <c r="W17" s="743">
        <v>20</v>
      </c>
      <c r="X17" s="746">
        <v>7.2999999999999995E-2</v>
      </c>
      <c r="Y17" s="743"/>
    </row>
    <row r="18" spans="1:25" s="744" customFormat="1" ht="17.25" customHeight="1" x14ac:dyDescent="0.25">
      <c r="A18" s="740">
        <v>8</v>
      </c>
      <c r="B18" s="740"/>
      <c r="C18" s="745" t="s">
        <v>399</v>
      </c>
      <c r="D18" s="742" t="s">
        <v>28</v>
      </c>
      <c r="E18" s="743">
        <v>0</v>
      </c>
      <c r="F18" s="743">
        <v>0</v>
      </c>
      <c r="G18" s="743">
        <v>0</v>
      </c>
      <c r="H18" s="743">
        <v>20</v>
      </c>
      <c r="I18" s="743"/>
      <c r="J18" s="743"/>
      <c r="K18" s="743">
        <f t="shared" si="0"/>
        <v>20</v>
      </c>
      <c r="L18" s="743">
        <v>20</v>
      </c>
      <c r="M18" s="743"/>
      <c r="N18" s="743"/>
      <c r="O18" s="743">
        <f t="shared" si="1"/>
        <v>20</v>
      </c>
      <c r="P18" s="746">
        <f t="shared" si="2"/>
        <v>2.8799999999999997E-3</v>
      </c>
      <c r="Q18" s="746">
        <f t="shared" si="3"/>
        <v>2.8799999999999997E-3</v>
      </c>
      <c r="R18" s="742" t="s">
        <v>29</v>
      </c>
      <c r="S18" s="743"/>
      <c r="T18" s="743"/>
      <c r="U18" s="743">
        <v>20</v>
      </c>
      <c r="V18" s="746">
        <f t="shared" si="4"/>
        <v>2.88</v>
      </c>
      <c r="W18" s="743">
        <v>20</v>
      </c>
      <c r="X18" s="746">
        <v>0.14399999999999999</v>
      </c>
      <c r="Y18" s="743"/>
    </row>
    <row r="19" spans="1:25" s="744" customFormat="1" ht="17.25" customHeight="1" x14ac:dyDescent="0.25">
      <c r="A19" s="740">
        <v>9</v>
      </c>
      <c r="B19" s="740"/>
      <c r="C19" s="745" t="s">
        <v>400</v>
      </c>
      <c r="D19" s="742" t="s">
        <v>28</v>
      </c>
      <c r="E19" s="743">
        <v>0</v>
      </c>
      <c r="F19" s="743">
        <v>0</v>
      </c>
      <c r="G19" s="743">
        <v>0</v>
      </c>
      <c r="H19" s="743">
        <v>20</v>
      </c>
      <c r="I19" s="743"/>
      <c r="J19" s="743"/>
      <c r="K19" s="743">
        <f t="shared" si="0"/>
        <v>20</v>
      </c>
      <c r="L19" s="743">
        <v>20</v>
      </c>
      <c r="M19" s="743"/>
      <c r="N19" s="743"/>
      <c r="O19" s="743">
        <f t="shared" si="1"/>
        <v>20</v>
      </c>
      <c r="P19" s="746">
        <f t="shared" si="2"/>
        <v>8.5800000000000008E-3</v>
      </c>
      <c r="Q19" s="746">
        <f t="shared" si="3"/>
        <v>8.5800000000000008E-3</v>
      </c>
      <c r="R19" s="742" t="s">
        <v>29</v>
      </c>
      <c r="S19" s="743"/>
      <c r="T19" s="743"/>
      <c r="U19" s="743">
        <v>20</v>
      </c>
      <c r="V19" s="746">
        <f t="shared" si="4"/>
        <v>8.58</v>
      </c>
      <c r="W19" s="743">
        <v>20</v>
      </c>
      <c r="X19" s="746">
        <v>0.42899999999999999</v>
      </c>
      <c r="Y19" s="743"/>
    </row>
    <row r="20" spans="1:25" s="753" customFormat="1" ht="17.25" customHeight="1" x14ac:dyDescent="0.25">
      <c r="A20" s="747"/>
      <c r="B20" s="747"/>
      <c r="C20" s="748" t="s">
        <v>42</v>
      </c>
      <c r="D20" s="749"/>
      <c r="E20" s="748"/>
      <c r="F20" s="748"/>
      <c r="G20" s="748"/>
      <c r="H20" s="748"/>
      <c r="I20" s="748"/>
      <c r="J20" s="748"/>
      <c r="K20" s="748">
        <f>SUM(K11:K19)</f>
        <v>36581</v>
      </c>
      <c r="L20" s="748"/>
      <c r="M20" s="748"/>
      <c r="N20" s="748"/>
      <c r="O20" s="748">
        <f>SUM(O11:O19)</f>
        <v>36581</v>
      </c>
      <c r="P20" s="750">
        <f>SUM(P11:P19)</f>
        <v>0.25903573412698411</v>
      </c>
      <c r="Q20" s="750">
        <f>SUM(Q11:Q19)</f>
        <v>0.25053500000000001</v>
      </c>
      <c r="R20" s="749"/>
      <c r="S20" s="748"/>
      <c r="T20" s="748"/>
      <c r="U20" s="748">
        <f>SUM(U11:U19)</f>
        <v>28296</v>
      </c>
      <c r="V20" s="750">
        <f>SUM(V11:V19)</f>
        <v>148.89000000000001</v>
      </c>
      <c r="W20" s="751">
        <f>SUM(W11:W19)</f>
        <v>19478</v>
      </c>
      <c r="X20" s="752"/>
      <c r="Y20" s="748"/>
    </row>
    <row r="24" spans="1:25" ht="15.75" x14ac:dyDescent="0.25">
      <c r="O24" s="754"/>
      <c r="P24" s="755"/>
      <c r="Q24" s="755"/>
      <c r="R24" s="755"/>
      <c r="S24" s="755"/>
      <c r="T24" s="755"/>
      <c r="U24" s="755"/>
      <c r="V24" s="755"/>
    </row>
    <row r="25" spans="1:25" x14ac:dyDescent="0.2">
      <c r="O25" s="755"/>
      <c r="P25" s="755"/>
      <c r="Q25" s="755"/>
      <c r="R25" s="755"/>
      <c r="S25" s="755"/>
      <c r="T25" s="755"/>
      <c r="U25" s="755"/>
      <c r="V25" s="755"/>
    </row>
    <row r="26" spans="1:25" ht="15.75" x14ac:dyDescent="0.25">
      <c r="O26" s="754"/>
      <c r="P26" s="755"/>
      <c r="Q26" s="755"/>
      <c r="R26" s="755"/>
      <c r="S26" s="755"/>
      <c r="T26" s="754"/>
      <c r="U26" s="755"/>
      <c r="V26" s="755"/>
    </row>
    <row r="27" spans="1:25" x14ac:dyDescent="0.2">
      <c r="O27" s="756"/>
      <c r="P27" s="756"/>
      <c r="Q27" s="756"/>
      <c r="R27" s="756"/>
      <c r="S27" s="756"/>
      <c r="T27" s="756"/>
      <c r="U27" s="756"/>
      <c r="V27" s="756"/>
    </row>
  </sheetData>
  <mergeCells count="13">
    <mergeCell ref="R1:R7"/>
    <mergeCell ref="A1:A7"/>
    <mergeCell ref="D1:D7"/>
    <mergeCell ref="E1:E7"/>
    <mergeCell ref="F1:F7"/>
    <mergeCell ref="G1:G7"/>
    <mergeCell ref="S1:S7"/>
    <mergeCell ref="X1:X7"/>
    <mergeCell ref="Y1:Y7"/>
    <mergeCell ref="T3:T7"/>
    <mergeCell ref="U3:U7"/>
    <mergeCell ref="V3:V7"/>
    <mergeCell ref="W3:W7"/>
  </mergeCells>
  <printOptions horizontalCentered="1"/>
  <pageMargins left="0.39370078740157483" right="0.39370078740157483" top="1.1811023622047245" bottom="0.59055118110236227" header="0.39370078740157483" footer="0.39370078740157483"/>
  <pageSetup paperSize="9" scale="75" firstPageNumber="18" pageOrder="overThenDown" orientation="landscape" useFirstPageNumber="1" r:id="rId1"/>
  <headerFooter>
    <oddFooter>&amp;L&amp;"Times New Roman,Regular"&amp;A&amp;CСписък излишни ОБВВПИ към 01.01.2022 г.&amp;R&amp;P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36"/>
  <sheetViews>
    <sheetView view="pageBreakPreview" zoomScale="90" zoomScaleNormal="100" zoomScaleSheetLayoutView="90" workbookViewId="0">
      <pane xSplit="7" ySplit="8" topLeftCell="Q9" activePane="bottomRight" state="frozen"/>
      <selection pane="topRight" activeCell="H1" sqref="H1"/>
      <selection pane="bottomLeft" activeCell="A9" sqref="A9"/>
      <selection pane="bottomRight" activeCell="A10" sqref="A10:XFD10"/>
    </sheetView>
  </sheetViews>
  <sheetFormatPr defaultColWidth="9.140625" defaultRowHeight="15" x14ac:dyDescent="0.25"/>
  <cols>
    <col min="1" max="1" width="3.140625" style="596" bestFit="1" customWidth="1"/>
    <col min="2" max="2" width="10.42578125" style="596" bestFit="1" customWidth="1"/>
    <col min="3" max="3" width="47.42578125" style="596" customWidth="1"/>
    <col min="4" max="4" width="3.42578125" style="596" bestFit="1" customWidth="1"/>
    <col min="5" max="5" width="7.140625" style="596" bestFit="1" customWidth="1"/>
    <col min="6" max="6" width="5.5703125" style="596" customWidth="1"/>
    <col min="7" max="7" width="4.7109375" style="596" bestFit="1" customWidth="1"/>
    <col min="8" max="8" width="4.7109375" style="690" bestFit="1" customWidth="1"/>
    <col min="9" max="9" width="4.5703125" style="690" bestFit="1" customWidth="1"/>
    <col min="10" max="10" width="5.5703125" style="690" bestFit="1" customWidth="1"/>
    <col min="11" max="11" width="7" style="690" bestFit="1" customWidth="1"/>
    <col min="12" max="12" width="5.5703125" style="690" bestFit="1" customWidth="1"/>
    <col min="13" max="14" width="4.7109375" style="690" bestFit="1" customWidth="1"/>
    <col min="15" max="15" width="7" style="690" bestFit="1" customWidth="1"/>
    <col min="16" max="16" width="5.5703125" style="690" bestFit="1" customWidth="1"/>
    <col min="17" max="17" width="4.5703125" style="690" bestFit="1" customWidth="1"/>
    <col min="18" max="18" width="4.7109375" style="690" bestFit="1" customWidth="1"/>
    <col min="19" max="19" width="7" style="690" bestFit="1" customWidth="1"/>
    <col min="20" max="22" width="4.5703125" style="690" bestFit="1" customWidth="1"/>
    <col min="23" max="23" width="6.85546875" style="690" bestFit="1" customWidth="1"/>
    <col min="24" max="24" width="5.5703125" style="690" bestFit="1" customWidth="1"/>
    <col min="25" max="25" width="4.7109375" style="690" bestFit="1" customWidth="1"/>
    <col min="26" max="26" width="5.5703125" style="690" bestFit="1" customWidth="1"/>
    <col min="27" max="27" width="7" style="690" bestFit="1" customWidth="1"/>
    <col min="28" max="28" width="10" style="690" bestFit="1" customWidth="1"/>
    <col min="29" max="29" width="8.5703125" style="690" bestFit="1" customWidth="1"/>
    <col min="30" max="30" width="8.85546875" style="596" bestFit="1" customWidth="1"/>
    <col min="31" max="32" width="3.28515625" style="596" bestFit="1" customWidth="1"/>
    <col min="33" max="33" width="9.140625" style="596"/>
    <col min="34" max="34" width="7.28515625" style="596" customWidth="1"/>
    <col min="35" max="35" width="9.140625" style="596"/>
    <col min="36" max="36" width="6.42578125" style="596" bestFit="1" customWidth="1"/>
    <col min="37" max="37" width="3.28515625" style="596" bestFit="1" customWidth="1"/>
    <col min="38" max="16384" width="9.140625" style="596"/>
  </cols>
  <sheetData>
    <row r="1" spans="1:37" x14ac:dyDescent="0.25">
      <c r="A1" s="953" t="s">
        <v>0</v>
      </c>
      <c r="B1" s="586"/>
      <c r="C1" s="587"/>
      <c r="D1" s="944" t="s">
        <v>1</v>
      </c>
      <c r="E1" s="904" t="s">
        <v>2</v>
      </c>
      <c r="F1" s="904" t="s">
        <v>3</v>
      </c>
      <c r="G1" s="906" t="s">
        <v>4</v>
      </c>
      <c r="H1" s="588" t="s">
        <v>318</v>
      </c>
      <c r="I1" s="589"/>
      <c r="J1" s="589"/>
      <c r="K1" s="589"/>
      <c r="L1" s="941" t="s">
        <v>39</v>
      </c>
      <c r="M1" s="942"/>
      <c r="N1" s="942"/>
      <c r="O1" s="942"/>
      <c r="P1" s="941" t="s">
        <v>319</v>
      </c>
      <c r="Q1" s="942"/>
      <c r="R1" s="942"/>
      <c r="S1" s="943"/>
      <c r="T1" s="941" t="s">
        <v>40</v>
      </c>
      <c r="U1" s="942"/>
      <c r="V1" s="942"/>
      <c r="W1" s="943"/>
      <c r="X1" s="590" t="s">
        <v>5</v>
      </c>
      <c r="Y1" s="591"/>
      <c r="Z1" s="591"/>
      <c r="AA1" s="591"/>
      <c r="AB1" s="591"/>
      <c r="AC1" s="592"/>
      <c r="AD1" s="944" t="s">
        <v>6</v>
      </c>
      <c r="AE1" s="906" t="s">
        <v>7</v>
      </c>
      <c r="AF1" s="593" t="s">
        <v>8</v>
      </c>
      <c r="AG1" s="594"/>
      <c r="AH1" s="593" t="s">
        <v>9</v>
      </c>
      <c r="AI1" s="595"/>
      <c r="AJ1" s="945" t="s">
        <v>10</v>
      </c>
      <c r="AK1" s="947" t="s">
        <v>11</v>
      </c>
    </row>
    <row r="2" spans="1:37" x14ac:dyDescent="0.25">
      <c r="A2" s="953"/>
      <c r="B2" s="597"/>
      <c r="C2" s="598"/>
      <c r="D2" s="944"/>
      <c r="E2" s="904"/>
      <c r="F2" s="904"/>
      <c r="G2" s="906"/>
      <c r="H2" s="599"/>
      <c r="I2" s="600"/>
      <c r="J2" s="600"/>
      <c r="K2" s="600"/>
      <c r="L2" s="599"/>
      <c r="M2" s="600"/>
      <c r="N2" s="600"/>
      <c r="O2" s="600"/>
      <c r="P2" s="599"/>
      <c r="Q2" s="600"/>
      <c r="R2" s="600"/>
      <c r="S2" s="601"/>
      <c r="T2" s="599"/>
      <c r="U2" s="600"/>
      <c r="V2" s="600"/>
      <c r="W2" s="601"/>
      <c r="X2" s="602"/>
      <c r="Y2" s="603"/>
      <c r="Z2" s="603"/>
      <c r="AA2" s="603"/>
      <c r="AB2" s="604"/>
      <c r="AC2" s="605"/>
      <c r="AD2" s="944"/>
      <c r="AE2" s="906"/>
      <c r="AF2" s="606" t="s">
        <v>12</v>
      </c>
      <c r="AG2" s="607"/>
      <c r="AH2" s="606" t="s">
        <v>13</v>
      </c>
      <c r="AI2" s="608"/>
      <c r="AJ2" s="945"/>
      <c r="AK2" s="947"/>
    </row>
    <row r="3" spans="1:37" x14ac:dyDescent="0.25">
      <c r="A3" s="953"/>
      <c r="B3" s="597"/>
      <c r="C3" s="598"/>
      <c r="D3" s="944"/>
      <c r="E3" s="904"/>
      <c r="F3" s="904"/>
      <c r="G3" s="906"/>
      <c r="H3" s="609" t="s">
        <v>12</v>
      </c>
      <c r="I3" s="610"/>
      <c r="J3" s="610"/>
      <c r="K3" s="611"/>
      <c r="L3" s="609" t="s">
        <v>12</v>
      </c>
      <c r="M3" s="610"/>
      <c r="N3" s="610"/>
      <c r="O3" s="611"/>
      <c r="P3" s="609" t="s">
        <v>12</v>
      </c>
      <c r="Q3" s="610"/>
      <c r="R3" s="610"/>
      <c r="S3" s="611"/>
      <c r="T3" s="609" t="s">
        <v>12</v>
      </c>
      <c r="U3" s="610"/>
      <c r="V3" s="610"/>
      <c r="W3" s="611"/>
      <c r="X3" s="609" t="s">
        <v>12</v>
      </c>
      <c r="Y3" s="610"/>
      <c r="Z3" s="610"/>
      <c r="AA3" s="610"/>
      <c r="AB3" s="612"/>
      <c r="AC3" s="613"/>
      <c r="AD3" s="944"/>
      <c r="AE3" s="904"/>
      <c r="AF3" s="948" t="s">
        <v>14</v>
      </c>
      <c r="AG3" s="951" t="s">
        <v>15</v>
      </c>
      <c r="AH3" s="952" t="s">
        <v>16</v>
      </c>
      <c r="AI3" s="948" t="s">
        <v>17</v>
      </c>
      <c r="AJ3" s="946"/>
      <c r="AK3" s="947"/>
    </row>
    <row r="4" spans="1:37" x14ac:dyDescent="0.25">
      <c r="A4" s="953"/>
      <c r="B4" s="597" t="s">
        <v>320</v>
      </c>
      <c r="C4" s="598" t="s">
        <v>310</v>
      </c>
      <c r="D4" s="944"/>
      <c r="E4" s="904"/>
      <c r="F4" s="904"/>
      <c r="G4" s="906"/>
      <c r="H4" s="609" t="s">
        <v>18</v>
      </c>
      <c r="I4" s="610"/>
      <c r="J4" s="610"/>
      <c r="K4" s="611"/>
      <c r="L4" s="609" t="s">
        <v>18</v>
      </c>
      <c r="M4" s="610"/>
      <c r="N4" s="610"/>
      <c r="O4" s="611"/>
      <c r="P4" s="609" t="s">
        <v>18</v>
      </c>
      <c r="Q4" s="610"/>
      <c r="R4" s="610"/>
      <c r="S4" s="611"/>
      <c r="T4" s="609" t="s">
        <v>18</v>
      </c>
      <c r="U4" s="610"/>
      <c r="V4" s="610"/>
      <c r="W4" s="611"/>
      <c r="X4" s="609" t="s">
        <v>18</v>
      </c>
      <c r="Y4" s="610"/>
      <c r="Z4" s="610"/>
      <c r="AA4" s="610"/>
      <c r="AB4" s="614" t="s">
        <v>19</v>
      </c>
      <c r="AC4" s="615" t="s">
        <v>20</v>
      </c>
      <c r="AD4" s="944"/>
      <c r="AE4" s="904"/>
      <c r="AF4" s="949"/>
      <c r="AG4" s="949"/>
      <c r="AH4" s="949"/>
      <c r="AI4" s="949"/>
      <c r="AJ4" s="946"/>
      <c r="AK4" s="947"/>
    </row>
    <row r="5" spans="1:37" x14ac:dyDescent="0.25">
      <c r="A5" s="953"/>
      <c r="B5" s="597"/>
      <c r="C5" s="598"/>
      <c r="D5" s="944"/>
      <c r="E5" s="904"/>
      <c r="F5" s="904"/>
      <c r="G5" s="906"/>
      <c r="H5" s="616"/>
      <c r="I5" s="617"/>
      <c r="J5" s="618"/>
      <c r="K5" s="617"/>
      <c r="L5" s="616"/>
      <c r="M5" s="617"/>
      <c r="N5" s="618"/>
      <c r="O5" s="617"/>
      <c r="P5" s="616"/>
      <c r="Q5" s="617"/>
      <c r="R5" s="618"/>
      <c r="S5" s="617"/>
      <c r="T5" s="616"/>
      <c r="U5" s="617"/>
      <c r="V5" s="618"/>
      <c r="W5" s="617"/>
      <c r="X5" s="616"/>
      <c r="Y5" s="617"/>
      <c r="Z5" s="618"/>
      <c r="AA5" s="616"/>
      <c r="AB5" s="614" t="s">
        <v>21</v>
      </c>
      <c r="AC5" s="615" t="s">
        <v>21</v>
      </c>
      <c r="AD5" s="944"/>
      <c r="AE5" s="904"/>
      <c r="AF5" s="949"/>
      <c r="AG5" s="949"/>
      <c r="AH5" s="949"/>
      <c r="AI5" s="949"/>
      <c r="AJ5" s="946"/>
      <c r="AK5" s="947"/>
    </row>
    <row r="6" spans="1:37" x14ac:dyDescent="0.25">
      <c r="A6" s="953"/>
      <c r="B6" s="597"/>
      <c r="C6" s="598"/>
      <c r="D6" s="944"/>
      <c r="E6" s="904"/>
      <c r="F6" s="904"/>
      <c r="G6" s="906"/>
      <c r="H6" s="619" t="s">
        <v>22</v>
      </c>
      <c r="I6" s="620" t="s">
        <v>23</v>
      </c>
      <c r="J6" s="621" t="s">
        <v>24</v>
      </c>
      <c r="K6" s="620" t="s">
        <v>25</v>
      </c>
      <c r="L6" s="619" t="s">
        <v>22</v>
      </c>
      <c r="M6" s="620" t="s">
        <v>23</v>
      </c>
      <c r="N6" s="621" t="s">
        <v>24</v>
      </c>
      <c r="O6" s="620" t="s">
        <v>25</v>
      </c>
      <c r="P6" s="619" t="s">
        <v>22</v>
      </c>
      <c r="Q6" s="620" t="s">
        <v>23</v>
      </c>
      <c r="R6" s="621" t="s">
        <v>24</v>
      </c>
      <c r="S6" s="620" t="s">
        <v>25</v>
      </c>
      <c r="T6" s="619" t="s">
        <v>22</v>
      </c>
      <c r="U6" s="620" t="s">
        <v>23</v>
      </c>
      <c r="V6" s="621" t="s">
        <v>24</v>
      </c>
      <c r="W6" s="620" t="s">
        <v>25</v>
      </c>
      <c r="X6" s="619" t="s">
        <v>22</v>
      </c>
      <c r="Y6" s="620" t="s">
        <v>23</v>
      </c>
      <c r="Z6" s="621" t="s">
        <v>24</v>
      </c>
      <c r="AA6" s="619" t="s">
        <v>25</v>
      </c>
      <c r="AB6" s="614" t="s">
        <v>26</v>
      </c>
      <c r="AC6" s="615" t="s">
        <v>26</v>
      </c>
      <c r="AD6" s="944"/>
      <c r="AE6" s="904"/>
      <c r="AF6" s="949"/>
      <c r="AG6" s="949"/>
      <c r="AH6" s="949"/>
      <c r="AI6" s="949"/>
      <c r="AJ6" s="946"/>
      <c r="AK6" s="947"/>
    </row>
    <row r="7" spans="1:37" x14ac:dyDescent="0.25">
      <c r="A7" s="953"/>
      <c r="B7" s="622"/>
      <c r="C7" s="3"/>
      <c r="D7" s="944"/>
      <c r="E7" s="904"/>
      <c r="F7" s="904"/>
      <c r="G7" s="906"/>
      <c r="H7" s="623"/>
      <c r="I7" s="624"/>
      <c r="J7" s="625"/>
      <c r="K7" s="624"/>
      <c r="L7" s="623"/>
      <c r="M7" s="624"/>
      <c r="N7" s="625"/>
      <c r="O7" s="624"/>
      <c r="P7" s="623"/>
      <c r="Q7" s="624"/>
      <c r="R7" s="625"/>
      <c r="S7" s="624"/>
      <c r="T7" s="623"/>
      <c r="U7" s="624"/>
      <c r="V7" s="625"/>
      <c r="W7" s="624"/>
      <c r="X7" s="623"/>
      <c r="Y7" s="624"/>
      <c r="Z7" s="625"/>
      <c r="AA7" s="623"/>
      <c r="AB7" s="626"/>
      <c r="AC7" s="627"/>
      <c r="AD7" s="944"/>
      <c r="AE7" s="904"/>
      <c r="AF7" s="950"/>
      <c r="AG7" s="950"/>
      <c r="AH7" s="950"/>
      <c r="AI7" s="950"/>
      <c r="AJ7" s="946"/>
      <c r="AK7" s="947"/>
    </row>
    <row r="8" spans="1:37" x14ac:dyDescent="0.25">
      <c r="A8" s="2">
        <v>1</v>
      </c>
      <c r="B8" s="628">
        <v>2</v>
      </c>
      <c r="C8" s="3">
        <v>3</v>
      </c>
      <c r="D8" s="4">
        <v>4</v>
      </c>
      <c r="E8" s="1">
        <v>5</v>
      </c>
      <c r="F8" s="1">
        <v>6</v>
      </c>
      <c r="G8" s="2">
        <v>7</v>
      </c>
      <c r="H8" s="1">
        <v>8</v>
      </c>
      <c r="I8" s="2">
        <v>9</v>
      </c>
      <c r="J8" s="1">
        <v>10</v>
      </c>
      <c r="K8" s="2">
        <v>11</v>
      </c>
      <c r="L8" s="1">
        <v>12</v>
      </c>
      <c r="M8" s="2">
        <v>13</v>
      </c>
      <c r="N8" s="1">
        <v>14</v>
      </c>
      <c r="O8" s="2">
        <v>15</v>
      </c>
      <c r="P8" s="1">
        <v>16</v>
      </c>
      <c r="Q8" s="2">
        <v>17</v>
      </c>
      <c r="R8" s="1">
        <v>18</v>
      </c>
      <c r="S8" s="2">
        <v>19</v>
      </c>
      <c r="T8" s="1">
        <v>20</v>
      </c>
      <c r="U8" s="2">
        <v>21</v>
      </c>
      <c r="V8" s="1">
        <v>22</v>
      </c>
      <c r="W8" s="2">
        <v>23</v>
      </c>
      <c r="X8" s="1">
        <v>24</v>
      </c>
      <c r="Y8" s="2">
        <v>25</v>
      </c>
      <c r="Z8" s="1">
        <v>26</v>
      </c>
      <c r="AA8" s="2">
        <v>27</v>
      </c>
      <c r="AB8" s="1">
        <v>28</v>
      </c>
      <c r="AC8" s="2">
        <v>29</v>
      </c>
      <c r="AD8" s="1">
        <v>30</v>
      </c>
      <c r="AE8" s="2">
        <v>31</v>
      </c>
      <c r="AF8" s="1">
        <v>32</v>
      </c>
      <c r="AG8" s="2">
        <v>33</v>
      </c>
      <c r="AH8" s="1">
        <v>34</v>
      </c>
      <c r="AI8" s="2">
        <v>35</v>
      </c>
      <c r="AJ8" s="1">
        <v>36</v>
      </c>
      <c r="AK8" s="1">
        <v>37</v>
      </c>
    </row>
    <row r="9" spans="1:37" x14ac:dyDescent="0.25">
      <c r="A9" s="1"/>
      <c r="B9" s="629"/>
      <c r="C9" s="630" t="s">
        <v>322</v>
      </c>
      <c r="D9" s="631"/>
      <c r="E9" s="632"/>
      <c r="F9" s="632"/>
      <c r="G9" s="632"/>
      <c r="H9" s="633"/>
      <c r="I9" s="633"/>
      <c r="J9" s="633"/>
      <c r="K9" s="633"/>
      <c r="L9" s="633"/>
      <c r="M9" s="633"/>
      <c r="N9" s="633"/>
      <c r="O9" s="633"/>
      <c r="P9" s="633"/>
      <c r="Q9" s="633"/>
      <c r="R9" s="633"/>
      <c r="S9" s="633"/>
      <c r="T9" s="634"/>
      <c r="U9" s="634"/>
      <c r="V9" s="635"/>
      <c r="W9" s="636"/>
      <c r="X9" s="633"/>
      <c r="Y9" s="633"/>
      <c r="Z9" s="633"/>
      <c r="AA9" s="633"/>
      <c r="AB9" s="637"/>
      <c r="AC9" s="638"/>
      <c r="AD9" s="639"/>
      <c r="AE9" s="639"/>
      <c r="AF9" s="639"/>
      <c r="AG9" s="639"/>
      <c r="AH9" s="640"/>
      <c r="AI9" s="640"/>
      <c r="AJ9" s="641"/>
      <c r="AK9" s="639"/>
    </row>
    <row r="10" spans="1:37" s="848" customFormat="1" x14ac:dyDescent="0.25">
      <c r="A10" s="834" t="s">
        <v>321</v>
      </c>
      <c r="B10" s="835"/>
      <c r="C10" s="836" t="s">
        <v>270</v>
      </c>
      <c r="D10" s="837"/>
      <c r="E10" s="838"/>
      <c r="F10" s="838"/>
      <c r="G10" s="838"/>
      <c r="H10" s="839"/>
      <c r="I10" s="839"/>
      <c r="J10" s="839"/>
      <c r="K10" s="839"/>
      <c r="L10" s="839"/>
      <c r="M10" s="839"/>
      <c r="N10" s="839"/>
      <c r="O10" s="839"/>
      <c r="P10" s="839"/>
      <c r="Q10" s="839"/>
      <c r="R10" s="839"/>
      <c r="S10" s="839"/>
      <c r="T10" s="840"/>
      <c r="U10" s="840"/>
      <c r="V10" s="841"/>
      <c r="W10" s="842"/>
      <c r="X10" s="839"/>
      <c r="Y10" s="839"/>
      <c r="Z10" s="839"/>
      <c r="AA10" s="839"/>
      <c r="AB10" s="843"/>
      <c r="AC10" s="844"/>
      <c r="AD10" s="845"/>
      <c r="AE10" s="845"/>
      <c r="AF10" s="845"/>
      <c r="AG10" s="845"/>
      <c r="AH10" s="846"/>
      <c r="AI10" s="846"/>
      <c r="AJ10" s="847"/>
      <c r="AK10" s="845"/>
    </row>
    <row r="11" spans="1:37" x14ac:dyDescent="0.25">
      <c r="A11" s="1"/>
      <c r="B11" s="629"/>
      <c r="C11" s="630" t="s">
        <v>336</v>
      </c>
      <c r="D11" s="631"/>
      <c r="E11" s="632"/>
      <c r="F11" s="632"/>
      <c r="G11" s="632"/>
      <c r="H11" s="633"/>
      <c r="I11" s="633"/>
      <c r="J11" s="633"/>
      <c r="K11" s="633"/>
      <c r="L11" s="633"/>
      <c r="M11" s="633"/>
      <c r="N11" s="633"/>
      <c r="O11" s="633"/>
      <c r="P11" s="633"/>
      <c r="Q11" s="633"/>
      <c r="R11" s="633"/>
      <c r="S11" s="633"/>
      <c r="T11" s="634"/>
      <c r="U11" s="634"/>
      <c r="V11" s="635"/>
      <c r="W11" s="636"/>
      <c r="X11" s="633"/>
      <c r="Y11" s="633"/>
      <c r="Z11" s="633"/>
      <c r="AA11" s="633"/>
      <c r="AB11" s="637"/>
      <c r="AC11" s="638"/>
      <c r="AD11" s="639"/>
      <c r="AE11" s="639"/>
      <c r="AF11" s="639"/>
      <c r="AG11" s="639"/>
      <c r="AH11" s="640"/>
      <c r="AI11" s="640"/>
      <c r="AJ11" s="641"/>
      <c r="AK11" s="639"/>
    </row>
    <row r="12" spans="1:37" x14ac:dyDescent="0.25">
      <c r="A12" s="1" t="s">
        <v>321</v>
      </c>
      <c r="B12" s="642"/>
      <c r="C12" s="54" t="s">
        <v>323</v>
      </c>
      <c r="D12" s="581"/>
      <c r="E12" s="643"/>
      <c r="F12" s="643"/>
      <c r="G12" s="643"/>
      <c r="H12" s="633"/>
      <c r="I12" s="633"/>
      <c r="J12" s="633"/>
      <c r="K12" s="644"/>
      <c r="L12" s="633"/>
      <c r="M12" s="633"/>
      <c r="N12" s="633"/>
      <c r="O12" s="644"/>
      <c r="P12" s="633"/>
      <c r="Q12" s="633"/>
      <c r="R12" s="633"/>
      <c r="S12" s="644"/>
      <c r="T12" s="634"/>
      <c r="U12" s="634"/>
      <c r="V12" s="635"/>
      <c r="W12" s="636"/>
      <c r="X12" s="633"/>
      <c r="Y12" s="633"/>
      <c r="Z12" s="633"/>
      <c r="AA12" s="644"/>
      <c r="AB12" s="645"/>
      <c r="AC12" s="646"/>
      <c r="AD12" s="583"/>
      <c r="AE12" s="647"/>
      <c r="AF12" s="564"/>
      <c r="AG12" s="564"/>
      <c r="AH12" s="583"/>
      <c r="AI12" s="583"/>
      <c r="AJ12" s="637"/>
      <c r="AK12" s="647"/>
    </row>
    <row r="13" spans="1:37" x14ac:dyDescent="0.25">
      <c r="A13" s="648"/>
      <c r="B13" s="649"/>
      <c r="C13" s="650" t="s">
        <v>324</v>
      </c>
      <c r="D13" s="651"/>
      <c r="E13" s="650"/>
      <c r="F13" s="650"/>
      <c r="G13" s="652"/>
      <c r="H13" s="653"/>
      <c r="I13" s="653"/>
      <c r="J13" s="654"/>
      <c r="K13" s="653"/>
      <c r="L13" s="653"/>
      <c r="M13" s="653"/>
      <c r="N13" s="654"/>
      <c r="O13" s="653"/>
      <c r="P13" s="653"/>
      <c r="Q13" s="653"/>
      <c r="R13" s="654"/>
      <c r="S13" s="653"/>
      <c r="T13" s="655"/>
      <c r="U13" s="655"/>
      <c r="V13" s="656"/>
      <c r="W13" s="657"/>
      <c r="X13" s="658"/>
      <c r="Y13" s="659"/>
      <c r="Z13" s="659"/>
      <c r="AA13" s="658"/>
      <c r="AB13" s="660"/>
      <c r="AC13" s="660"/>
      <c r="AD13" s="648"/>
      <c r="AE13" s="648"/>
      <c r="AF13" s="661"/>
      <c r="AG13" s="661"/>
      <c r="AH13" s="648"/>
      <c r="AI13" s="648"/>
      <c r="AJ13" s="662"/>
      <c r="AK13" s="663"/>
    </row>
    <row r="14" spans="1:37" x14ac:dyDescent="0.25">
      <c r="A14" s="664">
        <v>1</v>
      </c>
      <c r="B14" s="665" t="s">
        <v>325</v>
      </c>
      <c r="C14" s="666" t="s">
        <v>326</v>
      </c>
      <c r="D14" s="667" t="s">
        <v>28</v>
      </c>
      <c r="E14" s="665">
        <v>10</v>
      </c>
      <c r="F14" s="665">
        <v>56</v>
      </c>
      <c r="G14" s="665">
        <v>55</v>
      </c>
      <c r="H14" s="668"/>
      <c r="I14" s="668"/>
      <c r="J14" s="668"/>
      <c r="K14" s="668"/>
      <c r="L14" s="668"/>
      <c r="M14" s="668"/>
      <c r="N14" s="668"/>
      <c r="O14" s="668"/>
      <c r="P14" s="668"/>
      <c r="Q14" s="668"/>
      <c r="R14" s="668">
        <v>2</v>
      </c>
      <c r="S14" s="668">
        <f t="shared" ref="S14:S19" si="0">SUM(P14:R14)</f>
        <v>2</v>
      </c>
      <c r="T14" s="669"/>
      <c r="U14" s="669"/>
      <c r="V14" s="669"/>
      <c r="W14" s="669"/>
      <c r="X14" s="668"/>
      <c r="Y14" s="668"/>
      <c r="Z14" s="668">
        <f t="shared" ref="Z14:AA20" si="1">J14+N14+R14+V14</f>
        <v>2</v>
      </c>
      <c r="AA14" s="668">
        <f t="shared" si="1"/>
        <v>2</v>
      </c>
      <c r="AB14" s="670">
        <f>AH14/AI14*AA14/1000</f>
        <v>0.57999999999999996</v>
      </c>
      <c r="AC14" s="670">
        <f>AJ14*AA14/1000</f>
        <v>0.53600000000000003</v>
      </c>
      <c r="AD14" s="635"/>
      <c r="AE14" s="635"/>
      <c r="AF14" s="635"/>
      <c r="AG14" s="635"/>
      <c r="AH14" s="635">
        <v>290</v>
      </c>
      <c r="AI14" s="665">
        <v>1</v>
      </c>
      <c r="AJ14" s="671">
        <v>268</v>
      </c>
      <c r="AK14" s="672"/>
    </row>
    <row r="15" spans="1:37" ht="15.75" x14ac:dyDescent="0.25">
      <c r="A15" s="664">
        <v>4</v>
      </c>
      <c r="B15" s="665" t="s">
        <v>325</v>
      </c>
      <c r="C15" s="666" t="s">
        <v>326</v>
      </c>
      <c r="D15" s="667" t="s">
        <v>28</v>
      </c>
      <c r="E15" s="665">
        <v>66</v>
      </c>
      <c r="F15" s="665">
        <v>56</v>
      </c>
      <c r="G15" s="665">
        <v>55</v>
      </c>
      <c r="H15" s="668"/>
      <c r="I15" s="668"/>
      <c r="J15" s="668"/>
      <c r="K15" s="668"/>
      <c r="L15" s="668"/>
      <c r="M15" s="668"/>
      <c r="N15" s="668"/>
      <c r="O15" s="668"/>
      <c r="P15" s="668"/>
      <c r="Q15" s="668"/>
      <c r="R15" s="668">
        <v>50</v>
      </c>
      <c r="S15" s="668">
        <f t="shared" si="0"/>
        <v>50</v>
      </c>
      <c r="T15" s="673"/>
      <c r="U15" s="673"/>
      <c r="V15" s="673"/>
      <c r="W15" s="673"/>
      <c r="X15" s="668"/>
      <c r="Y15" s="668"/>
      <c r="Z15" s="668">
        <f t="shared" si="1"/>
        <v>50</v>
      </c>
      <c r="AA15" s="668">
        <f t="shared" si="1"/>
        <v>50</v>
      </c>
      <c r="AB15" s="670">
        <f>AH15/AI15*AA15/1000</f>
        <v>14.5</v>
      </c>
      <c r="AC15" s="670">
        <f>AJ15*AA15/1000</f>
        <v>13.4</v>
      </c>
      <c r="AD15" s="635"/>
      <c r="AE15" s="635"/>
      <c r="AF15" s="635"/>
      <c r="AG15" s="635"/>
      <c r="AH15" s="635">
        <v>290</v>
      </c>
      <c r="AI15" s="665">
        <v>1</v>
      </c>
      <c r="AJ15" s="671">
        <v>268</v>
      </c>
      <c r="AK15" s="672"/>
    </row>
    <row r="16" spans="1:37" ht="15.75" x14ac:dyDescent="0.25">
      <c r="A16" s="664">
        <v>5</v>
      </c>
      <c r="B16" s="665" t="s">
        <v>325</v>
      </c>
      <c r="C16" s="666" t="s">
        <v>326</v>
      </c>
      <c r="D16" s="667" t="s">
        <v>28</v>
      </c>
      <c r="E16" s="665">
        <v>68</v>
      </c>
      <c r="F16" s="665">
        <v>56</v>
      </c>
      <c r="G16" s="665">
        <v>55</v>
      </c>
      <c r="H16" s="668"/>
      <c r="I16" s="668"/>
      <c r="J16" s="668"/>
      <c r="K16" s="668"/>
      <c r="L16" s="668"/>
      <c r="M16" s="668"/>
      <c r="N16" s="668"/>
      <c r="O16" s="668"/>
      <c r="P16" s="668"/>
      <c r="Q16" s="668"/>
      <c r="R16" s="668">
        <v>51</v>
      </c>
      <c r="S16" s="668">
        <f t="shared" si="0"/>
        <v>51</v>
      </c>
      <c r="T16" s="673"/>
      <c r="U16" s="673"/>
      <c r="V16" s="673"/>
      <c r="W16" s="673"/>
      <c r="X16" s="668"/>
      <c r="Y16" s="668"/>
      <c r="Z16" s="668">
        <f t="shared" si="1"/>
        <v>51</v>
      </c>
      <c r="AA16" s="668">
        <f t="shared" si="1"/>
        <v>51</v>
      </c>
      <c r="AB16" s="670">
        <f>AH16/AI16*AA16/1000</f>
        <v>14.79</v>
      </c>
      <c r="AC16" s="670">
        <f>AJ16*AA16/1000</f>
        <v>13.667999999999999</v>
      </c>
      <c r="AD16" s="635"/>
      <c r="AE16" s="635"/>
      <c r="AF16" s="635"/>
      <c r="AG16" s="635"/>
      <c r="AH16" s="635">
        <v>290</v>
      </c>
      <c r="AI16" s="665">
        <v>1</v>
      </c>
      <c r="AJ16" s="671">
        <v>268</v>
      </c>
      <c r="AK16" s="672"/>
    </row>
    <row r="17" spans="1:37" ht="15.75" x14ac:dyDescent="0.25">
      <c r="A17" s="664">
        <v>6</v>
      </c>
      <c r="B17" s="665" t="s">
        <v>325</v>
      </c>
      <c r="C17" s="666" t="s">
        <v>326</v>
      </c>
      <c r="D17" s="667" t="s">
        <v>28</v>
      </c>
      <c r="E17" s="665">
        <v>71</v>
      </c>
      <c r="F17" s="665">
        <v>56</v>
      </c>
      <c r="G17" s="665">
        <v>55</v>
      </c>
      <c r="H17" s="668"/>
      <c r="I17" s="668"/>
      <c r="J17" s="668"/>
      <c r="K17" s="668"/>
      <c r="L17" s="668"/>
      <c r="M17" s="668"/>
      <c r="N17" s="668"/>
      <c r="O17" s="668"/>
      <c r="P17" s="668"/>
      <c r="Q17" s="668"/>
      <c r="R17" s="668">
        <v>52</v>
      </c>
      <c r="S17" s="668">
        <f t="shared" si="0"/>
        <v>52</v>
      </c>
      <c r="T17" s="673"/>
      <c r="U17" s="673"/>
      <c r="V17" s="673"/>
      <c r="W17" s="673"/>
      <c r="X17" s="668"/>
      <c r="Y17" s="668"/>
      <c r="Z17" s="668">
        <f t="shared" si="1"/>
        <v>52</v>
      </c>
      <c r="AA17" s="668">
        <f t="shared" si="1"/>
        <v>52</v>
      </c>
      <c r="AB17" s="670">
        <f>AH17/AI17*AA17/1000</f>
        <v>15.08</v>
      </c>
      <c r="AC17" s="670">
        <f>AJ17*AA17/1000</f>
        <v>13.936</v>
      </c>
      <c r="AD17" s="635"/>
      <c r="AE17" s="635"/>
      <c r="AF17" s="635"/>
      <c r="AG17" s="635"/>
      <c r="AH17" s="635">
        <v>290</v>
      </c>
      <c r="AI17" s="665">
        <v>1</v>
      </c>
      <c r="AJ17" s="671">
        <v>268</v>
      </c>
      <c r="AK17" s="672"/>
    </row>
    <row r="18" spans="1:37" ht="15.75" x14ac:dyDescent="0.25">
      <c r="A18" s="664">
        <v>7</v>
      </c>
      <c r="B18" s="665" t="s">
        <v>325</v>
      </c>
      <c r="C18" s="666" t="s">
        <v>326</v>
      </c>
      <c r="D18" s="667" t="s">
        <v>28</v>
      </c>
      <c r="E18" s="665">
        <v>33</v>
      </c>
      <c r="F18" s="665">
        <v>57</v>
      </c>
      <c r="G18" s="665">
        <v>55</v>
      </c>
      <c r="H18" s="668"/>
      <c r="I18" s="668"/>
      <c r="J18" s="668"/>
      <c r="K18" s="668"/>
      <c r="L18" s="668"/>
      <c r="M18" s="668"/>
      <c r="N18" s="668"/>
      <c r="O18" s="668"/>
      <c r="P18" s="668"/>
      <c r="Q18" s="668"/>
      <c r="R18" s="668">
        <v>5</v>
      </c>
      <c r="S18" s="668">
        <f t="shared" si="0"/>
        <v>5</v>
      </c>
      <c r="T18" s="673"/>
      <c r="U18" s="673"/>
      <c r="V18" s="673"/>
      <c r="W18" s="673"/>
      <c r="X18" s="668"/>
      <c r="Y18" s="668"/>
      <c r="Z18" s="668">
        <f t="shared" si="1"/>
        <v>5</v>
      </c>
      <c r="AA18" s="668">
        <f t="shared" si="1"/>
        <v>5</v>
      </c>
      <c r="AB18" s="670">
        <f>AH18/AI18*AA18/1000</f>
        <v>1.45</v>
      </c>
      <c r="AC18" s="670">
        <f>AJ18*AA18/1000</f>
        <v>1.34</v>
      </c>
      <c r="AD18" s="635"/>
      <c r="AE18" s="635"/>
      <c r="AF18" s="635"/>
      <c r="AG18" s="635"/>
      <c r="AH18" s="635">
        <v>290</v>
      </c>
      <c r="AI18" s="665">
        <v>1</v>
      </c>
      <c r="AJ18" s="671">
        <v>268</v>
      </c>
      <c r="AK18" s="672"/>
    </row>
    <row r="19" spans="1:37" ht="15.75" x14ac:dyDescent="0.25">
      <c r="A19" s="664">
        <v>9</v>
      </c>
      <c r="B19" s="665" t="s">
        <v>325</v>
      </c>
      <c r="C19" s="666" t="s">
        <v>326</v>
      </c>
      <c r="D19" s="667" t="s">
        <v>28</v>
      </c>
      <c r="E19" s="665">
        <v>63</v>
      </c>
      <c r="F19" s="665">
        <v>57</v>
      </c>
      <c r="G19" s="665">
        <v>55</v>
      </c>
      <c r="H19" s="668"/>
      <c r="I19" s="668"/>
      <c r="J19" s="668"/>
      <c r="K19" s="668"/>
      <c r="L19" s="668"/>
      <c r="M19" s="668"/>
      <c r="N19" s="668"/>
      <c r="O19" s="668"/>
      <c r="P19" s="668"/>
      <c r="Q19" s="668"/>
      <c r="R19" s="668">
        <v>10</v>
      </c>
      <c r="S19" s="668">
        <f t="shared" si="0"/>
        <v>10</v>
      </c>
      <c r="T19" s="673"/>
      <c r="U19" s="673"/>
      <c r="V19" s="673"/>
      <c r="W19" s="673"/>
      <c r="X19" s="668"/>
      <c r="Y19" s="668"/>
      <c r="Z19" s="668">
        <f t="shared" si="1"/>
        <v>10</v>
      </c>
      <c r="AA19" s="668">
        <f t="shared" si="1"/>
        <v>10</v>
      </c>
      <c r="AB19" s="670">
        <f t="shared" ref="AB19" si="2">AH19/AI19*AA19/1000</f>
        <v>2.9</v>
      </c>
      <c r="AC19" s="670">
        <f t="shared" ref="AC19" si="3">AJ19*AA19/1000</f>
        <v>2.68</v>
      </c>
      <c r="AD19" s="635"/>
      <c r="AE19" s="635"/>
      <c r="AF19" s="635"/>
      <c r="AG19" s="635"/>
      <c r="AH19" s="635">
        <v>290</v>
      </c>
      <c r="AI19" s="665">
        <v>1</v>
      </c>
      <c r="AJ19" s="671">
        <v>268</v>
      </c>
      <c r="AK19" s="672"/>
    </row>
    <row r="20" spans="1:37" s="678" customFormat="1" x14ac:dyDescent="0.25">
      <c r="A20" s="648"/>
      <c r="B20" s="649"/>
      <c r="C20" s="674" t="s">
        <v>33</v>
      </c>
      <c r="D20" s="651" t="s">
        <v>28</v>
      </c>
      <c r="E20" s="650"/>
      <c r="F20" s="650"/>
      <c r="G20" s="652"/>
      <c r="H20" s="675"/>
      <c r="I20" s="675"/>
      <c r="J20" s="675">
        <f>SUM(J14:J19)</f>
        <v>0</v>
      </c>
      <c r="K20" s="675">
        <f>SUM(K14:K19)</f>
        <v>0</v>
      </c>
      <c r="L20" s="675"/>
      <c r="M20" s="675"/>
      <c r="N20" s="675"/>
      <c r="O20" s="675"/>
      <c r="P20" s="675">
        <f>SUM(P14:P19)</f>
        <v>0</v>
      </c>
      <c r="Q20" s="675"/>
      <c r="R20" s="675">
        <f>SUM(R14:R19)</f>
        <v>170</v>
      </c>
      <c r="S20" s="675">
        <f>SUM(S14:S19)</f>
        <v>170</v>
      </c>
      <c r="T20" s="675"/>
      <c r="U20" s="675"/>
      <c r="V20" s="675"/>
      <c r="W20" s="675"/>
      <c r="X20" s="676">
        <f>H20+L20+P20+T20</f>
        <v>0</v>
      </c>
      <c r="Y20" s="676"/>
      <c r="Z20" s="676">
        <f>J20+N20+R20+V20</f>
        <v>170</v>
      </c>
      <c r="AA20" s="676">
        <f t="shared" si="1"/>
        <v>170</v>
      </c>
      <c r="AB20" s="677">
        <f>(AA20*AH20/1000)/AI20</f>
        <v>56.95</v>
      </c>
      <c r="AC20" s="677">
        <f>AA20*AJ20/1000</f>
        <v>40.119999999999997</v>
      </c>
      <c r="AD20" s="648"/>
      <c r="AE20" s="648"/>
      <c r="AF20" s="661"/>
      <c r="AG20" s="661"/>
      <c r="AH20" s="648">
        <v>335</v>
      </c>
      <c r="AI20" s="648">
        <v>1</v>
      </c>
      <c r="AJ20" s="662">
        <v>236</v>
      </c>
      <c r="AK20" s="663"/>
    </row>
    <row r="21" spans="1:37" x14ac:dyDescent="0.25">
      <c r="A21" s="664">
        <v>2</v>
      </c>
      <c r="B21" s="666"/>
      <c r="C21" s="666" t="s">
        <v>327</v>
      </c>
      <c r="D21" s="667" t="s">
        <v>28</v>
      </c>
      <c r="E21" s="665">
        <v>1</v>
      </c>
      <c r="F21" s="665">
        <v>85</v>
      </c>
      <c r="G21" s="665">
        <v>73</v>
      </c>
      <c r="H21" s="668"/>
      <c r="I21" s="668"/>
      <c r="J21" s="668"/>
      <c r="K21" s="668"/>
      <c r="L21" s="668"/>
      <c r="M21" s="668"/>
      <c r="N21" s="668">
        <v>19</v>
      </c>
      <c r="O21" s="564">
        <f>L21+M21+N21</f>
        <v>19</v>
      </c>
      <c r="P21" s="668"/>
      <c r="Q21" s="668"/>
      <c r="R21" s="668"/>
      <c r="S21" s="668"/>
      <c r="T21" s="564"/>
      <c r="U21" s="564"/>
      <c r="V21" s="564"/>
      <c r="W21" s="564"/>
      <c r="X21" s="668"/>
      <c r="Y21" s="668"/>
      <c r="Z21" s="668">
        <f t="shared" ref="Z21:AA26" si="4">J21+N21+R21+V21</f>
        <v>19</v>
      </c>
      <c r="AA21" s="668">
        <f t="shared" si="4"/>
        <v>19</v>
      </c>
      <c r="AB21" s="670">
        <f>AH21/AI21*AA21/1000</f>
        <v>7.03</v>
      </c>
      <c r="AC21" s="670">
        <f t="shared" ref="AC21:AC23" si="5">AJ21*AA21/1000</f>
        <v>5.7</v>
      </c>
      <c r="AD21" s="679"/>
      <c r="AE21" s="679"/>
      <c r="AF21" s="679"/>
      <c r="AG21" s="680" t="s">
        <v>321</v>
      </c>
      <c r="AH21" s="635">
        <v>370</v>
      </c>
      <c r="AI21" s="665">
        <v>1</v>
      </c>
      <c r="AJ21" s="671">
        <v>300</v>
      </c>
      <c r="AK21" s="681"/>
    </row>
    <row r="22" spans="1:37" x14ac:dyDescent="0.25">
      <c r="A22" s="664">
        <v>2</v>
      </c>
      <c r="B22" s="666"/>
      <c r="C22" s="666" t="s">
        <v>327</v>
      </c>
      <c r="D22" s="667" t="s">
        <v>28</v>
      </c>
      <c r="E22" s="665">
        <v>1</v>
      </c>
      <c r="F22" s="665">
        <v>81</v>
      </c>
      <c r="G22" s="665">
        <v>73</v>
      </c>
      <c r="H22" s="668"/>
      <c r="I22" s="668"/>
      <c r="J22" s="668"/>
      <c r="K22" s="668"/>
      <c r="L22" s="668"/>
      <c r="M22" s="668"/>
      <c r="N22" s="668">
        <v>1</v>
      </c>
      <c r="O22" s="564">
        <f>L22+M22+N22</f>
        <v>1</v>
      </c>
      <c r="P22" s="668"/>
      <c r="Q22" s="668"/>
      <c r="R22" s="668"/>
      <c r="S22" s="668"/>
      <c r="T22" s="564"/>
      <c r="U22" s="564"/>
      <c r="V22" s="564"/>
      <c r="W22" s="564"/>
      <c r="X22" s="668"/>
      <c r="Y22" s="668"/>
      <c r="Z22" s="668">
        <f t="shared" si="4"/>
        <v>1</v>
      </c>
      <c r="AA22" s="668">
        <f t="shared" si="4"/>
        <v>1</v>
      </c>
      <c r="AB22" s="670">
        <f>AH22/AI22*AA22/1000</f>
        <v>0.37</v>
      </c>
      <c r="AC22" s="670">
        <f t="shared" si="5"/>
        <v>0.3</v>
      </c>
      <c r="AD22" s="679"/>
      <c r="AE22" s="679"/>
      <c r="AF22" s="679"/>
      <c r="AG22" s="680" t="s">
        <v>321</v>
      </c>
      <c r="AH22" s="635">
        <v>370</v>
      </c>
      <c r="AI22" s="665">
        <v>1</v>
      </c>
      <c r="AJ22" s="671">
        <v>300</v>
      </c>
      <c r="AK22" s="681"/>
    </row>
    <row r="23" spans="1:37" s="678" customFormat="1" x14ac:dyDescent="0.25">
      <c r="A23" s="682"/>
      <c r="B23" s="683"/>
      <c r="C23" s="684" t="s">
        <v>33</v>
      </c>
      <c r="D23" s="651" t="s">
        <v>28</v>
      </c>
      <c r="E23" s="685"/>
      <c r="F23" s="685"/>
      <c r="G23" s="685"/>
      <c r="H23" s="676"/>
      <c r="I23" s="676"/>
      <c r="J23" s="676">
        <f>SUM(J21:J22)</f>
        <v>0</v>
      </c>
      <c r="K23" s="676">
        <f>SUM(K21:K22)</f>
        <v>0</v>
      </c>
      <c r="L23" s="676"/>
      <c r="M23" s="676"/>
      <c r="N23" s="676">
        <f>SUM(N21:N22)</f>
        <v>20</v>
      </c>
      <c r="O23" s="676">
        <f>SUM(O21:O22)</f>
        <v>20</v>
      </c>
      <c r="P23" s="676"/>
      <c r="Q23" s="676"/>
      <c r="R23" s="676"/>
      <c r="S23" s="676"/>
      <c r="T23" s="676"/>
      <c r="U23" s="676"/>
      <c r="V23" s="676"/>
      <c r="W23" s="676"/>
      <c r="X23" s="676"/>
      <c r="Y23" s="676"/>
      <c r="Z23" s="676">
        <f t="shared" si="4"/>
        <v>20</v>
      </c>
      <c r="AA23" s="676">
        <f t="shared" si="4"/>
        <v>20</v>
      </c>
      <c r="AB23" s="677">
        <f t="shared" ref="AB23" si="6">AH23/AI23*AA23/1000</f>
        <v>7.4</v>
      </c>
      <c r="AC23" s="677">
        <f t="shared" si="5"/>
        <v>6</v>
      </c>
      <c r="AD23" s="686"/>
      <c r="AE23" s="686"/>
      <c r="AF23" s="686"/>
      <c r="AG23" s="687"/>
      <c r="AH23" s="686">
        <v>370</v>
      </c>
      <c r="AI23" s="685">
        <v>1</v>
      </c>
      <c r="AJ23" s="688">
        <v>300</v>
      </c>
      <c r="AK23" s="663"/>
    </row>
    <row r="24" spans="1:37" s="771" customFormat="1" x14ac:dyDescent="0.25">
      <c r="A24" s="161"/>
      <c r="B24" s="117"/>
      <c r="C24" s="762" t="s">
        <v>328</v>
      </c>
      <c r="D24" s="763"/>
      <c r="E24" s="762"/>
      <c r="F24" s="762"/>
      <c r="G24" s="764"/>
      <c r="H24" s="765"/>
      <c r="I24" s="765"/>
      <c r="J24" s="765"/>
      <c r="K24" s="765"/>
      <c r="L24" s="765"/>
      <c r="M24" s="765"/>
      <c r="N24" s="765"/>
      <c r="O24" s="765"/>
      <c r="P24" s="765"/>
      <c r="Q24" s="765"/>
      <c r="R24" s="765"/>
      <c r="S24" s="765"/>
      <c r="T24" s="697"/>
      <c r="U24" s="697"/>
      <c r="V24" s="697"/>
      <c r="W24" s="697"/>
      <c r="X24" s="766"/>
      <c r="Y24" s="766"/>
      <c r="Z24" s="766"/>
      <c r="AA24" s="766"/>
      <c r="AB24" s="767"/>
      <c r="AC24" s="767"/>
      <c r="AD24" s="161"/>
      <c r="AE24" s="161"/>
      <c r="AF24" s="768"/>
      <c r="AG24" s="768"/>
      <c r="AH24" s="161"/>
      <c r="AI24" s="161"/>
      <c r="AJ24" s="769"/>
      <c r="AK24" s="770"/>
    </row>
    <row r="25" spans="1:37" s="771" customFormat="1" x14ac:dyDescent="0.25">
      <c r="A25" s="772">
        <v>13</v>
      </c>
      <c r="B25" s="773"/>
      <c r="C25" s="774" t="s">
        <v>329</v>
      </c>
      <c r="D25" s="760" t="s">
        <v>28</v>
      </c>
      <c r="E25" s="760">
        <v>0</v>
      </c>
      <c r="F25" s="775">
        <v>0</v>
      </c>
      <c r="G25" s="761"/>
      <c r="H25" s="766">
        <v>72</v>
      </c>
      <c r="I25" s="776"/>
      <c r="J25" s="766"/>
      <c r="K25" s="697">
        <f>SUM(H25:J25)</f>
        <v>72</v>
      </c>
      <c r="L25" s="776"/>
      <c r="M25" s="776"/>
      <c r="N25" s="766"/>
      <c r="O25" s="697"/>
      <c r="P25" s="776"/>
      <c r="Q25" s="776"/>
      <c r="R25" s="776"/>
      <c r="S25" s="776"/>
      <c r="T25" s="697"/>
      <c r="U25" s="697"/>
      <c r="V25" s="697"/>
      <c r="W25" s="697"/>
      <c r="X25" s="766">
        <f t="shared" ref="X25" si="7">H25+L25+P25+T25</f>
        <v>72</v>
      </c>
      <c r="Y25" s="766"/>
      <c r="Z25" s="766">
        <f t="shared" si="4"/>
        <v>0</v>
      </c>
      <c r="AA25" s="766">
        <f t="shared" si="4"/>
        <v>72</v>
      </c>
      <c r="AB25" s="777">
        <f t="shared" ref="AB25" si="8">(AA25*AI25/1000)/AI25</f>
        <v>7.2000000000000008E-2</v>
      </c>
      <c r="AC25" s="777">
        <f t="shared" ref="AC25" si="9">AJ25*AA25/1000</f>
        <v>2.1599999999999998E-2</v>
      </c>
      <c r="AD25" s="761"/>
      <c r="AE25" s="778"/>
      <c r="AF25" s="778"/>
      <c r="AG25" s="778"/>
      <c r="AH25" s="779">
        <v>22</v>
      </c>
      <c r="AI25" s="760">
        <v>288</v>
      </c>
      <c r="AJ25" s="780">
        <v>0.3</v>
      </c>
      <c r="AK25" s="778"/>
    </row>
    <row r="26" spans="1:37" s="783" customFormat="1" x14ac:dyDescent="0.25">
      <c r="A26" s="161"/>
      <c r="B26" s="117"/>
      <c r="C26" s="781" t="s">
        <v>33</v>
      </c>
      <c r="D26" s="763" t="s">
        <v>28</v>
      </c>
      <c r="E26" s="762"/>
      <c r="F26" s="762"/>
      <c r="G26" s="764"/>
      <c r="H26" s="765">
        <f>SUM(H25:H25)</f>
        <v>72</v>
      </c>
      <c r="I26" s="765"/>
      <c r="J26" s="765">
        <f t="shared" ref="J26:O26" si="10">SUM(J25:J25)</f>
        <v>0</v>
      </c>
      <c r="K26" s="765">
        <f t="shared" si="10"/>
        <v>72</v>
      </c>
      <c r="L26" s="765">
        <f t="shared" si="10"/>
        <v>0</v>
      </c>
      <c r="M26" s="765">
        <f t="shared" si="10"/>
        <v>0</v>
      </c>
      <c r="N26" s="765">
        <f t="shared" si="10"/>
        <v>0</v>
      </c>
      <c r="O26" s="765">
        <f t="shared" si="10"/>
        <v>0</v>
      </c>
      <c r="P26" s="765"/>
      <c r="Q26" s="765"/>
      <c r="R26" s="765"/>
      <c r="S26" s="765"/>
      <c r="T26" s="765"/>
      <c r="U26" s="765"/>
      <c r="V26" s="765"/>
      <c r="W26" s="765"/>
      <c r="X26" s="776">
        <f>H26+L26+P26+T26</f>
        <v>72</v>
      </c>
      <c r="Y26" s="776">
        <f>I26+M26+Q26+U26</f>
        <v>0</v>
      </c>
      <c r="Z26" s="776">
        <f t="shared" si="4"/>
        <v>0</v>
      </c>
      <c r="AA26" s="776">
        <f t="shared" si="4"/>
        <v>72</v>
      </c>
      <c r="AB26" s="782">
        <f>SUM(AB25:AB25)</f>
        <v>7.2000000000000008E-2</v>
      </c>
      <c r="AC26" s="782">
        <f>SUM(AC25:AC25)</f>
        <v>2.1599999999999998E-2</v>
      </c>
      <c r="AD26" s="161"/>
      <c r="AE26" s="161"/>
      <c r="AF26" s="768"/>
      <c r="AG26" s="768"/>
      <c r="AH26" s="161">
        <v>22</v>
      </c>
      <c r="AI26" s="161">
        <v>288</v>
      </c>
      <c r="AJ26" s="769">
        <v>0.3</v>
      </c>
      <c r="AK26" s="770"/>
    </row>
    <row r="27" spans="1:37" s="771" customFormat="1" x14ac:dyDescent="0.25">
      <c r="A27" s="759">
        <v>3</v>
      </c>
      <c r="B27" s="117"/>
      <c r="C27" s="784" t="s">
        <v>330</v>
      </c>
      <c r="D27" s="785" t="s">
        <v>28</v>
      </c>
      <c r="E27" s="779">
        <v>0</v>
      </c>
      <c r="F27" s="779">
        <v>0</v>
      </c>
      <c r="G27" s="764"/>
      <c r="H27" s="786">
        <v>10</v>
      </c>
      <c r="I27" s="786"/>
      <c r="J27" s="697"/>
      <c r="K27" s="697">
        <f>SUM(H27:J27)</f>
        <v>10</v>
      </c>
      <c r="L27" s="786"/>
      <c r="M27" s="786"/>
      <c r="N27" s="96"/>
      <c r="O27" s="697"/>
      <c r="P27" s="786"/>
      <c r="Q27" s="786"/>
      <c r="R27" s="96"/>
      <c r="S27" s="697"/>
      <c r="T27" s="697"/>
      <c r="U27" s="697"/>
      <c r="V27" s="697"/>
      <c r="W27" s="697"/>
      <c r="X27" s="766">
        <f t="shared" ref="X27:AA32" si="11">H27+L27+P27+T27</f>
        <v>10</v>
      </c>
      <c r="Y27" s="766"/>
      <c r="Z27" s="766"/>
      <c r="AA27" s="766">
        <f t="shared" si="11"/>
        <v>10</v>
      </c>
      <c r="AB27" s="777">
        <f>(AA27*AH27/1000)/AI27</f>
        <v>0.125</v>
      </c>
      <c r="AC27" s="777">
        <f>AA27*AJ27/1000</f>
        <v>0.13500000000000001</v>
      </c>
      <c r="AD27" s="759"/>
      <c r="AE27" s="759"/>
      <c r="AF27" s="787"/>
      <c r="AG27" s="787"/>
      <c r="AH27" s="759">
        <v>25</v>
      </c>
      <c r="AI27" s="759">
        <v>2</v>
      </c>
      <c r="AJ27" s="788">
        <v>13.5</v>
      </c>
      <c r="AK27" s="789"/>
    </row>
    <row r="28" spans="1:37" s="783" customFormat="1" x14ac:dyDescent="0.25">
      <c r="A28" s="161"/>
      <c r="B28" s="117"/>
      <c r="C28" s="781" t="s">
        <v>33</v>
      </c>
      <c r="D28" s="763" t="s">
        <v>28</v>
      </c>
      <c r="E28" s="762"/>
      <c r="F28" s="762"/>
      <c r="G28" s="764"/>
      <c r="H28" s="765">
        <f>SUM(H27)</f>
        <v>10</v>
      </c>
      <c r="I28" s="765">
        <f>SUM(I27)</f>
        <v>0</v>
      </c>
      <c r="J28" s="765">
        <f>SUM(J27)</f>
        <v>0</v>
      </c>
      <c r="K28" s="765">
        <f>SUM(K27)</f>
        <v>10</v>
      </c>
      <c r="L28" s="765"/>
      <c r="M28" s="765"/>
      <c r="N28" s="765"/>
      <c r="O28" s="765"/>
      <c r="P28" s="765"/>
      <c r="Q28" s="765"/>
      <c r="R28" s="765"/>
      <c r="S28" s="765"/>
      <c r="T28" s="96"/>
      <c r="U28" s="96"/>
      <c r="V28" s="96"/>
      <c r="W28" s="96"/>
      <c r="X28" s="776">
        <f t="shared" si="11"/>
        <v>10</v>
      </c>
      <c r="Y28" s="776"/>
      <c r="Z28" s="776">
        <f t="shared" si="11"/>
        <v>0</v>
      </c>
      <c r="AA28" s="776">
        <f t="shared" si="11"/>
        <v>10</v>
      </c>
      <c r="AB28" s="767">
        <f t="shared" ref="AB28" si="12">(AA28*AH28/1000)/AI28</f>
        <v>0.125</v>
      </c>
      <c r="AC28" s="767">
        <f>AA28*AJ28/1000</f>
        <v>0.13500000000000001</v>
      </c>
      <c r="AD28" s="161"/>
      <c r="AE28" s="161"/>
      <c r="AF28" s="768"/>
      <c r="AG28" s="768"/>
      <c r="AH28" s="161">
        <v>25</v>
      </c>
      <c r="AI28" s="161">
        <v>2</v>
      </c>
      <c r="AJ28" s="769">
        <v>13.5</v>
      </c>
      <c r="AK28" s="770"/>
    </row>
    <row r="29" spans="1:37" s="771" customFormat="1" x14ac:dyDescent="0.25">
      <c r="A29" s="772">
        <v>1</v>
      </c>
      <c r="B29" s="773"/>
      <c r="C29" s="774" t="s">
        <v>331</v>
      </c>
      <c r="D29" s="760" t="s">
        <v>28</v>
      </c>
      <c r="E29" s="760"/>
      <c r="F29" s="775"/>
      <c r="G29" s="761"/>
      <c r="H29" s="766">
        <v>9</v>
      </c>
      <c r="I29" s="776"/>
      <c r="J29" s="766"/>
      <c r="K29" s="766">
        <f>SUM(H29:J29)</f>
        <v>9</v>
      </c>
      <c r="L29" s="776"/>
      <c r="M29" s="776"/>
      <c r="N29" s="766"/>
      <c r="O29" s="766"/>
      <c r="P29" s="776"/>
      <c r="Q29" s="776"/>
      <c r="R29" s="776"/>
      <c r="S29" s="776"/>
      <c r="T29" s="697"/>
      <c r="U29" s="697"/>
      <c r="V29" s="697"/>
      <c r="W29" s="697"/>
      <c r="X29" s="766">
        <f>H29</f>
        <v>9</v>
      </c>
      <c r="Y29" s="766"/>
      <c r="Z29" s="766"/>
      <c r="AA29" s="766">
        <f t="shared" si="11"/>
        <v>9</v>
      </c>
      <c r="AB29" s="777">
        <f t="shared" ref="AB29:AB32" si="13">AH29/AI29*AA29/1000</f>
        <v>2.7E-2</v>
      </c>
      <c r="AC29" s="777">
        <f t="shared" ref="AC29:AC32" si="14">AJ29*AA29/1000</f>
        <v>2.7E-2</v>
      </c>
      <c r="AD29" s="761"/>
      <c r="AE29" s="778"/>
      <c r="AF29" s="778"/>
      <c r="AG29" s="778"/>
      <c r="AH29" s="790">
        <v>3</v>
      </c>
      <c r="AI29" s="760">
        <v>1</v>
      </c>
      <c r="AJ29" s="780">
        <v>3</v>
      </c>
      <c r="AK29" s="778"/>
    </row>
    <row r="30" spans="1:37" s="783" customFormat="1" x14ac:dyDescent="0.25">
      <c r="A30" s="791"/>
      <c r="B30" s="792"/>
      <c r="C30" s="793" t="s">
        <v>33</v>
      </c>
      <c r="D30" s="761" t="s">
        <v>28</v>
      </c>
      <c r="E30" s="761"/>
      <c r="F30" s="794"/>
      <c r="G30" s="761"/>
      <c r="H30" s="776">
        <f>SUM(H29)</f>
        <v>9</v>
      </c>
      <c r="I30" s="776"/>
      <c r="J30" s="776"/>
      <c r="K30" s="776">
        <f>SUM(K29)</f>
        <v>9</v>
      </c>
      <c r="L30" s="776"/>
      <c r="M30" s="776"/>
      <c r="N30" s="776"/>
      <c r="O30" s="776"/>
      <c r="P30" s="776"/>
      <c r="Q30" s="776"/>
      <c r="R30" s="776"/>
      <c r="S30" s="776"/>
      <c r="T30" s="96"/>
      <c r="U30" s="96"/>
      <c r="V30" s="96"/>
      <c r="W30" s="96"/>
      <c r="X30" s="776">
        <f>SUM(X29)</f>
        <v>9</v>
      </c>
      <c r="Y30" s="776"/>
      <c r="Z30" s="776"/>
      <c r="AA30" s="776">
        <f t="shared" si="11"/>
        <v>9</v>
      </c>
      <c r="AB30" s="767">
        <f t="shared" si="13"/>
        <v>2.7E-2</v>
      </c>
      <c r="AC30" s="767">
        <f t="shared" si="14"/>
        <v>2.7E-2</v>
      </c>
      <c r="AD30" s="761"/>
      <c r="AE30" s="778"/>
      <c r="AF30" s="778"/>
      <c r="AG30" s="778"/>
      <c r="AH30" s="795">
        <v>3</v>
      </c>
      <c r="AI30" s="761">
        <v>1</v>
      </c>
      <c r="AJ30" s="796">
        <v>3</v>
      </c>
      <c r="AK30" s="778"/>
    </row>
    <row r="31" spans="1:37" s="771" customFormat="1" x14ac:dyDescent="0.25">
      <c r="A31" s="772">
        <v>1</v>
      </c>
      <c r="B31" s="773"/>
      <c r="C31" s="774" t="s">
        <v>332</v>
      </c>
      <c r="D31" s="760" t="s">
        <v>28</v>
      </c>
      <c r="E31" s="760"/>
      <c r="F31" s="775"/>
      <c r="G31" s="761"/>
      <c r="H31" s="766">
        <v>9</v>
      </c>
      <c r="I31" s="776"/>
      <c r="J31" s="766"/>
      <c r="K31" s="766">
        <f>SUM(H31:J31)</f>
        <v>9</v>
      </c>
      <c r="L31" s="776"/>
      <c r="M31" s="776"/>
      <c r="N31" s="766"/>
      <c r="O31" s="766"/>
      <c r="P31" s="776"/>
      <c r="Q31" s="776"/>
      <c r="R31" s="776"/>
      <c r="S31" s="776"/>
      <c r="T31" s="697"/>
      <c r="U31" s="697"/>
      <c r="V31" s="697"/>
      <c r="W31" s="697"/>
      <c r="X31" s="766">
        <f>H31</f>
        <v>9</v>
      </c>
      <c r="Y31" s="766"/>
      <c r="Z31" s="766"/>
      <c r="AA31" s="766">
        <f t="shared" si="11"/>
        <v>9</v>
      </c>
      <c r="AB31" s="777">
        <f t="shared" si="13"/>
        <v>2.7E-2</v>
      </c>
      <c r="AC31" s="777">
        <f t="shared" si="14"/>
        <v>2.7E-2</v>
      </c>
      <c r="AD31" s="761"/>
      <c r="AE31" s="778"/>
      <c r="AF31" s="778"/>
      <c r="AG31" s="778"/>
      <c r="AH31" s="790">
        <v>3</v>
      </c>
      <c r="AI31" s="760">
        <v>1</v>
      </c>
      <c r="AJ31" s="780">
        <v>3</v>
      </c>
      <c r="AK31" s="778"/>
    </row>
    <row r="32" spans="1:37" s="783" customFormat="1" x14ac:dyDescent="0.25">
      <c r="A32" s="791"/>
      <c r="B32" s="792"/>
      <c r="C32" s="793" t="s">
        <v>33</v>
      </c>
      <c r="D32" s="761" t="s">
        <v>28</v>
      </c>
      <c r="E32" s="761"/>
      <c r="F32" s="794"/>
      <c r="G32" s="761"/>
      <c r="H32" s="776">
        <f>SUM(H31)</f>
        <v>9</v>
      </c>
      <c r="I32" s="776"/>
      <c r="J32" s="776"/>
      <c r="K32" s="776">
        <f>SUM(K31)</f>
        <v>9</v>
      </c>
      <c r="L32" s="776"/>
      <c r="M32" s="776"/>
      <c r="N32" s="776"/>
      <c r="O32" s="776"/>
      <c r="P32" s="776"/>
      <c r="Q32" s="776"/>
      <c r="R32" s="776"/>
      <c r="S32" s="776"/>
      <c r="T32" s="96"/>
      <c r="U32" s="96"/>
      <c r="V32" s="96"/>
      <c r="W32" s="96"/>
      <c r="X32" s="776">
        <f>SUM(X31)</f>
        <v>9</v>
      </c>
      <c r="Y32" s="776"/>
      <c r="Z32" s="776"/>
      <c r="AA32" s="776">
        <f t="shared" si="11"/>
        <v>9</v>
      </c>
      <c r="AB32" s="767">
        <f t="shared" si="13"/>
        <v>2.7E-2</v>
      </c>
      <c r="AC32" s="767">
        <f t="shared" si="14"/>
        <v>2.7E-2</v>
      </c>
      <c r="AD32" s="761"/>
      <c r="AE32" s="778"/>
      <c r="AF32" s="778"/>
      <c r="AG32" s="778"/>
      <c r="AH32" s="795">
        <v>3</v>
      </c>
      <c r="AI32" s="761">
        <v>1</v>
      </c>
      <c r="AJ32" s="796">
        <v>3</v>
      </c>
      <c r="AK32" s="778"/>
    </row>
    <row r="33" spans="1:37" s="771" customFormat="1" x14ac:dyDescent="0.25">
      <c r="A33" s="772"/>
      <c r="B33" s="797"/>
      <c r="C33" s="795" t="s">
        <v>333</v>
      </c>
      <c r="D33" s="785"/>
      <c r="E33" s="760"/>
      <c r="F33" s="760"/>
      <c r="G33" s="760"/>
      <c r="H33" s="766"/>
      <c r="I33" s="766"/>
      <c r="J33" s="766"/>
      <c r="K33" s="766"/>
      <c r="L33" s="766"/>
      <c r="M33" s="766"/>
      <c r="N33" s="766"/>
      <c r="O33" s="766"/>
      <c r="P33" s="766"/>
      <c r="Q33" s="766"/>
      <c r="R33" s="766"/>
      <c r="S33" s="766"/>
      <c r="T33" s="697"/>
      <c r="U33" s="697"/>
      <c r="V33" s="697"/>
      <c r="W33" s="697"/>
      <c r="X33" s="766"/>
      <c r="Y33" s="766"/>
      <c r="Z33" s="766"/>
      <c r="AA33" s="766"/>
      <c r="AB33" s="777"/>
      <c r="AC33" s="777"/>
      <c r="AD33" s="129"/>
      <c r="AE33" s="798"/>
      <c r="AF33" s="697"/>
      <c r="AG33" s="697"/>
      <c r="AH33" s="129"/>
      <c r="AI33" s="129"/>
      <c r="AJ33" s="253"/>
      <c r="AK33" s="798"/>
    </row>
    <row r="34" spans="1:37" s="771" customFormat="1" x14ac:dyDescent="0.25">
      <c r="A34" s="799">
        <v>1</v>
      </c>
      <c r="B34" s="800"/>
      <c r="C34" s="801" t="s">
        <v>334</v>
      </c>
      <c r="D34" s="785" t="s">
        <v>28</v>
      </c>
      <c r="E34" s="802">
        <v>6</v>
      </c>
      <c r="F34" s="803">
        <v>80</v>
      </c>
      <c r="G34" s="803"/>
      <c r="H34" s="804"/>
      <c r="I34" s="804"/>
      <c r="J34" s="804"/>
      <c r="K34" s="804">
        <f>SUM(J34,I34,H34)</f>
        <v>0</v>
      </c>
      <c r="L34" s="804">
        <v>48</v>
      </c>
      <c r="M34" s="786"/>
      <c r="N34" s="786"/>
      <c r="O34" s="786">
        <f>SUM(L34:N34)</f>
        <v>48</v>
      </c>
      <c r="P34" s="786"/>
      <c r="Q34" s="786"/>
      <c r="R34" s="786"/>
      <c r="S34" s="786"/>
      <c r="T34" s="697"/>
      <c r="U34" s="697"/>
      <c r="V34" s="697"/>
      <c r="W34" s="697"/>
      <c r="X34" s="766">
        <f>H34+L34+P34+T34</f>
        <v>48</v>
      </c>
      <c r="Y34" s="766"/>
      <c r="Z34" s="766"/>
      <c r="AA34" s="766">
        <f t="shared" ref="AA34:AA35" si="15">K34+O34+S34+W34</f>
        <v>48</v>
      </c>
      <c r="AB34" s="777">
        <f t="shared" ref="AB34:AB35" si="16">AH34/AI34*AA34/1000</f>
        <v>2.4E-2</v>
      </c>
      <c r="AC34" s="777">
        <f t="shared" ref="AC34:AC35" si="17">AJ34*AA34/1000</f>
        <v>1.6799999999999995E-2</v>
      </c>
      <c r="AD34" s="758"/>
      <c r="AE34" s="758"/>
      <c r="AF34" s="758"/>
      <c r="AG34" s="758"/>
      <c r="AH34" s="805">
        <v>6</v>
      </c>
      <c r="AI34" s="779">
        <v>12</v>
      </c>
      <c r="AJ34" s="806">
        <v>0.35</v>
      </c>
      <c r="AK34" s="789"/>
    </row>
    <row r="35" spans="1:37" s="783" customFormat="1" x14ac:dyDescent="0.25">
      <c r="A35" s="807"/>
      <c r="B35" s="808"/>
      <c r="C35" s="781" t="s">
        <v>25</v>
      </c>
      <c r="D35" s="763" t="s">
        <v>28</v>
      </c>
      <c r="E35" s="762"/>
      <c r="F35" s="809"/>
      <c r="G35" s="809"/>
      <c r="H35" s="765"/>
      <c r="I35" s="765"/>
      <c r="J35" s="765"/>
      <c r="K35" s="765"/>
      <c r="L35" s="765">
        <f>SUM(L34:L34)</f>
        <v>48</v>
      </c>
      <c r="M35" s="765"/>
      <c r="N35" s="765"/>
      <c r="O35" s="765">
        <f>SUM(O34:O34)</f>
        <v>48</v>
      </c>
      <c r="P35" s="765"/>
      <c r="Q35" s="765"/>
      <c r="R35" s="765"/>
      <c r="S35" s="765"/>
      <c r="T35" s="765"/>
      <c r="U35" s="765"/>
      <c r="V35" s="765"/>
      <c r="W35" s="765"/>
      <c r="X35" s="776">
        <f>H35+L35+P35+T35</f>
        <v>48</v>
      </c>
      <c r="Y35" s="776"/>
      <c r="Z35" s="776"/>
      <c r="AA35" s="776">
        <f t="shared" si="15"/>
        <v>48</v>
      </c>
      <c r="AB35" s="767">
        <f t="shared" si="16"/>
        <v>2.4E-2</v>
      </c>
      <c r="AC35" s="767">
        <f t="shared" si="17"/>
        <v>1.6799999999999995E-2</v>
      </c>
      <c r="AD35" s="810"/>
      <c r="AE35" s="810"/>
      <c r="AF35" s="810"/>
      <c r="AG35" s="810"/>
      <c r="AH35" s="811">
        <v>6</v>
      </c>
      <c r="AI35" s="762">
        <v>12</v>
      </c>
      <c r="AJ35" s="812">
        <v>0.35</v>
      </c>
      <c r="AK35" s="770"/>
    </row>
    <row r="36" spans="1:37" x14ac:dyDescent="0.25">
      <c r="A36" s="682"/>
      <c r="B36" s="693"/>
      <c r="C36" s="684" t="s">
        <v>5</v>
      </c>
      <c r="D36" s="651"/>
      <c r="E36" s="685"/>
      <c r="F36" s="691"/>
      <c r="G36" s="691"/>
      <c r="H36" s="695"/>
      <c r="I36" s="695"/>
      <c r="J36" s="695"/>
      <c r="K36" s="695"/>
      <c r="L36" s="695"/>
      <c r="M36" s="695"/>
      <c r="N36" s="695"/>
      <c r="O36" s="695"/>
      <c r="P36" s="695"/>
      <c r="Q36" s="695"/>
      <c r="R36" s="695"/>
      <c r="S36" s="695"/>
      <c r="T36" s="695"/>
      <c r="U36" s="695"/>
      <c r="V36" s="695"/>
      <c r="W36" s="695"/>
      <c r="X36" s="668"/>
      <c r="Y36" s="668"/>
      <c r="Z36" s="668"/>
      <c r="AA36" s="668"/>
      <c r="AB36" s="696">
        <f>SUM(AB14:AB35)/2</f>
        <v>60.800000000000011</v>
      </c>
      <c r="AC36" s="696">
        <f>SUM(AC14:AC35)/2</f>
        <v>49.067400000000021</v>
      </c>
      <c r="AD36" s="685"/>
      <c r="AE36" s="689"/>
      <c r="AF36" s="689"/>
      <c r="AG36" s="689"/>
      <c r="AH36" s="694"/>
      <c r="AI36" s="685"/>
      <c r="AJ36" s="692"/>
      <c r="AK36" s="689"/>
    </row>
  </sheetData>
  <mergeCells count="16">
    <mergeCell ref="L1:O1"/>
    <mergeCell ref="A1:A7"/>
    <mergeCell ref="D1:D7"/>
    <mergeCell ref="E1:E7"/>
    <mergeCell ref="F1:F7"/>
    <mergeCell ref="G1:G7"/>
    <mergeCell ref="AK1:AK7"/>
    <mergeCell ref="AF3:AF7"/>
    <mergeCell ref="AG3:AG7"/>
    <mergeCell ref="AH3:AH7"/>
    <mergeCell ref="AI3:AI7"/>
    <mergeCell ref="P1:S1"/>
    <mergeCell ref="T1:W1"/>
    <mergeCell ref="AD1:AD7"/>
    <mergeCell ref="AE1:AE7"/>
    <mergeCell ref="AJ1:AJ7"/>
  </mergeCells>
  <printOptions horizontalCentered="1"/>
  <pageMargins left="0.31496062992125984" right="0.31496062992125984" top="1.1417322834645669" bottom="0.55118110236220474" header="0.31496062992125984" footer="0.31496062992125984"/>
  <pageSetup paperSize="9" scale="65" firstPageNumber="19" pageOrder="overThenDown" orientation="landscape" useFirstPageNumber="1" r:id="rId1"/>
  <headerFooter>
    <oddFooter>&amp;L&amp;A&amp;CСписък излишни ОБВВПИ към 01.01.2022 г.&amp;R&amp;P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6"/>
  <sheetViews>
    <sheetView view="pageBreakPreview" zoomScale="80" zoomScaleNormal="70" zoomScaleSheetLayoutView="80" workbookViewId="0">
      <pane xSplit="7" ySplit="3" topLeftCell="O4" activePane="bottomRight" state="frozen"/>
      <selection pane="topRight" activeCell="H1" sqref="H1"/>
      <selection pane="bottomLeft" activeCell="A4" sqref="A4"/>
      <selection pane="bottomRight" activeCell="C10" sqref="C10"/>
    </sheetView>
  </sheetViews>
  <sheetFormatPr defaultRowHeight="18.75" x14ac:dyDescent="0.3"/>
  <cols>
    <col min="1" max="1" width="6.140625" style="502" customWidth="1"/>
    <col min="2" max="2" width="18.42578125" style="502" customWidth="1"/>
    <col min="3" max="3" width="60.42578125" style="503" customWidth="1"/>
    <col min="4" max="4" width="4.85546875" style="503" customWidth="1"/>
    <col min="5" max="5" width="6.140625" style="503" customWidth="1"/>
    <col min="6" max="6" width="5.85546875" style="503" customWidth="1"/>
    <col min="7" max="9" width="7.28515625" style="503" customWidth="1"/>
    <col min="10" max="10" width="7.140625" style="503" customWidth="1"/>
    <col min="11" max="11" width="8.7109375" style="503" customWidth="1"/>
    <col min="12" max="12" width="9.28515625" style="504" customWidth="1"/>
    <col min="13" max="13" width="7.140625" style="504" customWidth="1"/>
    <col min="14" max="14" width="7.85546875" style="504" customWidth="1"/>
    <col min="15" max="15" width="9.5703125" style="504" customWidth="1"/>
    <col min="16" max="16" width="12.28515625" style="506" customWidth="1"/>
    <col min="17" max="17" width="14" style="506" customWidth="1"/>
    <col min="18" max="18" width="9.140625" style="507" customWidth="1"/>
    <col min="19" max="19" width="8.28515625" style="507" customWidth="1"/>
    <col min="20" max="20" width="8.28515625" style="505" customWidth="1"/>
    <col min="21" max="21" width="10.28515625" style="505" customWidth="1"/>
    <col min="22" max="22" width="9.85546875" style="505" customWidth="1"/>
    <col min="23" max="23" width="12.28515625" style="505" customWidth="1"/>
    <col min="24" max="24" width="11.140625" style="505" customWidth="1"/>
    <col min="25" max="25" width="23.28515625" style="507" customWidth="1"/>
    <col min="26" max="255" width="8.85546875" style="503"/>
    <col min="256" max="256" width="6.140625" style="503" customWidth="1"/>
    <col min="257" max="257" width="18.42578125" style="503" customWidth="1"/>
    <col min="258" max="258" width="60.42578125" style="503" customWidth="1"/>
    <col min="259" max="259" width="4.85546875" style="503" customWidth="1"/>
    <col min="260" max="260" width="6.140625" style="503" customWidth="1"/>
    <col min="261" max="261" width="5.85546875" style="503" customWidth="1"/>
    <col min="262" max="264" width="7.28515625" style="503" customWidth="1"/>
    <col min="265" max="265" width="7.140625" style="503" customWidth="1"/>
    <col min="266" max="266" width="8.7109375" style="503" customWidth="1"/>
    <col min="267" max="267" width="9.28515625" style="503" customWidth="1"/>
    <col min="268" max="268" width="7.140625" style="503" customWidth="1"/>
    <col min="269" max="269" width="7.85546875" style="503" customWidth="1"/>
    <col min="270" max="270" width="9.5703125" style="503" customWidth="1"/>
    <col min="271" max="271" width="12.28515625" style="503" customWidth="1"/>
    <col min="272" max="272" width="14" style="503" customWidth="1"/>
    <col min="273" max="273" width="9.140625" style="503" customWidth="1"/>
    <col min="274" max="275" width="8.28515625" style="503" customWidth="1"/>
    <col min="276" max="276" width="10.28515625" style="503" customWidth="1"/>
    <col min="277" max="277" width="9.85546875" style="503" customWidth="1"/>
    <col min="278" max="278" width="12.28515625" style="503" customWidth="1"/>
    <col min="279" max="279" width="11.140625" style="503" customWidth="1"/>
    <col min="280" max="280" width="8.28515625" style="503" customWidth="1"/>
    <col min="281" max="511" width="8.85546875" style="503"/>
    <col min="512" max="512" width="6.140625" style="503" customWidth="1"/>
    <col min="513" max="513" width="18.42578125" style="503" customWidth="1"/>
    <col min="514" max="514" width="60.42578125" style="503" customWidth="1"/>
    <col min="515" max="515" width="4.85546875" style="503" customWidth="1"/>
    <col min="516" max="516" width="6.140625" style="503" customWidth="1"/>
    <col min="517" max="517" width="5.85546875" style="503" customWidth="1"/>
    <col min="518" max="520" width="7.28515625" style="503" customWidth="1"/>
    <col min="521" max="521" width="7.140625" style="503" customWidth="1"/>
    <col min="522" max="522" width="8.7109375" style="503" customWidth="1"/>
    <col min="523" max="523" width="9.28515625" style="503" customWidth="1"/>
    <col min="524" max="524" width="7.140625" style="503" customWidth="1"/>
    <col min="525" max="525" width="7.85546875" style="503" customWidth="1"/>
    <col min="526" max="526" width="9.5703125" style="503" customWidth="1"/>
    <col min="527" max="527" width="12.28515625" style="503" customWidth="1"/>
    <col min="528" max="528" width="14" style="503" customWidth="1"/>
    <col min="529" max="529" width="9.140625" style="503" customWidth="1"/>
    <col min="530" max="531" width="8.28515625" style="503" customWidth="1"/>
    <col min="532" max="532" width="10.28515625" style="503" customWidth="1"/>
    <col min="533" max="533" width="9.85546875" style="503" customWidth="1"/>
    <col min="534" max="534" width="12.28515625" style="503" customWidth="1"/>
    <col min="535" max="535" width="11.140625" style="503" customWidth="1"/>
    <col min="536" max="536" width="8.28515625" style="503" customWidth="1"/>
    <col min="537" max="767" width="8.85546875" style="503"/>
    <col min="768" max="768" width="6.140625" style="503" customWidth="1"/>
    <col min="769" max="769" width="18.42578125" style="503" customWidth="1"/>
    <col min="770" max="770" width="60.42578125" style="503" customWidth="1"/>
    <col min="771" max="771" width="4.85546875" style="503" customWidth="1"/>
    <col min="772" max="772" width="6.140625" style="503" customWidth="1"/>
    <col min="773" max="773" width="5.85546875" style="503" customWidth="1"/>
    <col min="774" max="776" width="7.28515625" style="503" customWidth="1"/>
    <col min="777" max="777" width="7.140625" style="503" customWidth="1"/>
    <col min="778" max="778" width="8.7109375" style="503" customWidth="1"/>
    <col min="779" max="779" width="9.28515625" style="503" customWidth="1"/>
    <col min="780" max="780" width="7.140625" style="503" customWidth="1"/>
    <col min="781" max="781" width="7.85546875" style="503" customWidth="1"/>
    <col min="782" max="782" width="9.5703125" style="503" customWidth="1"/>
    <col min="783" max="783" width="12.28515625" style="503" customWidth="1"/>
    <col min="784" max="784" width="14" style="503" customWidth="1"/>
    <col min="785" max="785" width="9.140625" style="503" customWidth="1"/>
    <col min="786" max="787" width="8.28515625" style="503" customWidth="1"/>
    <col min="788" max="788" width="10.28515625" style="503" customWidth="1"/>
    <col min="789" max="789" width="9.85546875" style="503" customWidth="1"/>
    <col min="790" max="790" width="12.28515625" style="503" customWidth="1"/>
    <col min="791" max="791" width="11.140625" style="503" customWidth="1"/>
    <col min="792" max="792" width="8.28515625" style="503" customWidth="1"/>
    <col min="793" max="1023" width="8.85546875" style="503"/>
    <col min="1024" max="1024" width="6.140625" style="503" customWidth="1"/>
    <col min="1025" max="1025" width="18.42578125" style="503" customWidth="1"/>
    <col min="1026" max="1026" width="60.42578125" style="503" customWidth="1"/>
    <col min="1027" max="1027" width="4.85546875" style="503" customWidth="1"/>
    <col min="1028" max="1028" width="6.140625" style="503" customWidth="1"/>
    <col min="1029" max="1029" width="5.85546875" style="503" customWidth="1"/>
    <col min="1030" max="1032" width="7.28515625" style="503" customWidth="1"/>
    <col min="1033" max="1033" width="7.140625" style="503" customWidth="1"/>
    <col min="1034" max="1034" width="8.7109375" style="503" customWidth="1"/>
    <col min="1035" max="1035" width="9.28515625" style="503" customWidth="1"/>
    <col min="1036" max="1036" width="7.140625" style="503" customWidth="1"/>
    <col min="1037" max="1037" width="7.85546875" style="503" customWidth="1"/>
    <col min="1038" max="1038" width="9.5703125" style="503" customWidth="1"/>
    <col min="1039" max="1039" width="12.28515625" style="503" customWidth="1"/>
    <col min="1040" max="1040" width="14" style="503" customWidth="1"/>
    <col min="1041" max="1041" width="9.140625" style="503" customWidth="1"/>
    <col min="1042" max="1043" width="8.28515625" style="503" customWidth="1"/>
    <col min="1044" max="1044" width="10.28515625" style="503" customWidth="1"/>
    <col min="1045" max="1045" width="9.85546875" style="503" customWidth="1"/>
    <col min="1046" max="1046" width="12.28515625" style="503" customWidth="1"/>
    <col min="1047" max="1047" width="11.140625" style="503" customWidth="1"/>
    <col min="1048" max="1048" width="8.28515625" style="503" customWidth="1"/>
    <col min="1049" max="1279" width="8.85546875" style="503"/>
    <col min="1280" max="1280" width="6.140625" style="503" customWidth="1"/>
    <col min="1281" max="1281" width="18.42578125" style="503" customWidth="1"/>
    <col min="1282" max="1282" width="60.42578125" style="503" customWidth="1"/>
    <col min="1283" max="1283" width="4.85546875" style="503" customWidth="1"/>
    <col min="1284" max="1284" width="6.140625" style="503" customWidth="1"/>
    <col min="1285" max="1285" width="5.85546875" style="503" customWidth="1"/>
    <col min="1286" max="1288" width="7.28515625" style="503" customWidth="1"/>
    <col min="1289" max="1289" width="7.140625" style="503" customWidth="1"/>
    <col min="1290" max="1290" width="8.7109375" style="503" customWidth="1"/>
    <col min="1291" max="1291" width="9.28515625" style="503" customWidth="1"/>
    <col min="1292" max="1292" width="7.140625" style="503" customWidth="1"/>
    <col min="1293" max="1293" width="7.85546875" style="503" customWidth="1"/>
    <col min="1294" max="1294" width="9.5703125" style="503" customWidth="1"/>
    <col min="1295" max="1295" width="12.28515625" style="503" customWidth="1"/>
    <col min="1296" max="1296" width="14" style="503" customWidth="1"/>
    <col min="1297" max="1297" width="9.140625" style="503" customWidth="1"/>
    <col min="1298" max="1299" width="8.28515625" style="503" customWidth="1"/>
    <col min="1300" max="1300" width="10.28515625" style="503" customWidth="1"/>
    <col min="1301" max="1301" width="9.85546875" style="503" customWidth="1"/>
    <col min="1302" max="1302" width="12.28515625" style="503" customWidth="1"/>
    <col min="1303" max="1303" width="11.140625" style="503" customWidth="1"/>
    <col min="1304" max="1304" width="8.28515625" style="503" customWidth="1"/>
    <col min="1305" max="1535" width="8.85546875" style="503"/>
    <col min="1536" max="1536" width="6.140625" style="503" customWidth="1"/>
    <col min="1537" max="1537" width="18.42578125" style="503" customWidth="1"/>
    <col min="1538" max="1538" width="60.42578125" style="503" customWidth="1"/>
    <col min="1539" max="1539" width="4.85546875" style="503" customWidth="1"/>
    <col min="1540" max="1540" width="6.140625" style="503" customWidth="1"/>
    <col min="1541" max="1541" width="5.85546875" style="503" customWidth="1"/>
    <col min="1542" max="1544" width="7.28515625" style="503" customWidth="1"/>
    <col min="1545" max="1545" width="7.140625" style="503" customWidth="1"/>
    <col min="1546" max="1546" width="8.7109375" style="503" customWidth="1"/>
    <col min="1547" max="1547" width="9.28515625" style="503" customWidth="1"/>
    <col min="1548" max="1548" width="7.140625" style="503" customWidth="1"/>
    <col min="1549" max="1549" width="7.85546875" style="503" customWidth="1"/>
    <col min="1550" max="1550" width="9.5703125" style="503" customWidth="1"/>
    <col min="1551" max="1551" width="12.28515625" style="503" customWidth="1"/>
    <col min="1552" max="1552" width="14" style="503" customWidth="1"/>
    <col min="1553" max="1553" width="9.140625" style="503" customWidth="1"/>
    <col min="1554" max="1555" width="8.28515625" style="503" customWidth="1"/>
    <col min="1556" max="1556" width="10.28515625" style="503" customWidth="1"/>
    <col min="1557" max="1557" width="9.85546875" style="503" customWidth="1"/>
    <col min="1558" max="1558" width="12.28515625" style="503" customWidth="1"/>
    <col min="1559" max="1559" width="11.140625" style="503" customWidth="1"/>
    <col min="1560" max="1560" width="8.28515625" style="503" customWidth="1"/>
    <col min="1561" max="1791" width="8.85546875" style="503"/>
    <col min="1792" max="1792" width="6.140625" style="503" customWidth="1"/>
    <col min="1793" max="1793" width="18.42578125" style="503" customWidth="1"/>
    <col min="1794" max="1794" width="60.42578125" style="503" customWidth="1"/>
    <col min="1795" max="1795" width="4.85546875" style="503" customWidth="1"/>
    <col min="1796" max="1796" width="6.140625" style="503" customWidth="1"/>
    <col min="1797" max="1797" width="5.85546875" style="503" customWidth="1"/>
    <col min="1798" max="1800" width="7.28515625" style="503" customWidth="1"/>
    <col min="1801" max="1801" width="7.140625" style="503" customWidth="1"/>
    <col min="1802" max="1802" width="8.7109375" style="503" customWidth="1"/>
    <col min="1803" max="1803" width="9.28515625" style="503" customWidth="1"/>
    <col min="1804" max="1804" width="7.140625" style="503" customWidth="1"/>
    <col min="1805" max="1805" width="7.85546875" style="503" customWidth="1"/>
    <col min="1806" max="1806" width="9.5703125" style="503" customWidth="1"/>
    <col min="1807" max="1807" width="12.28515625" style="503" customWidth="1"/>
    <col min="1808" max="1808" width="14" style="503" customWidth="1"/>
    <col min="1809" max="1809" width="9.140625" style="503" customWidth="1"/>
    <col min="1810" max="1811" width="8.28515625" style="503" customWidth="1"/>
    <col min="1812" max="1812" width="10.28515625" style="503" customWidth="1"/>
    <col min="1813" max="1813" width="9.85546875" style="503" customWidth="1"/>
    <col min="1814" max="1814" width="12.28515625" style="503" customWidth="1"/>
    <col min="1815" max="1815" width="11.140625" style="503" customWidth="1"/>
    <col min="1816" max="1816" width="8.28515625" style="503" customWidth="1"/>
    <col min="1817" max="2047" width="8.85546875" style="503"/>
    <col min="2048" max="2048" width="6.140625" style="503" customWidth="1"/>
    <col min="2049" max="2049" width="18.42578125" style="503" customWidth="1"/>
    <col min="2050" max="2050" width="60.42578125" style="503" customWidth="1"/>
    <col min="2051" max="2051" width="4.85546875" style="503" customWidth="1"/>
    <col min="2052" max="2052" width="6.140625" style="503" customWidth="1"/>
    <col min="2053" max="2053" width="5.85546875" style="503" customWidth="1"/>
    <col min="2054" max="2056" width="7.28515625" style="503" customWidth="1"/>
    <col min="2057" max="2057" width="7.140625" style="503" customWidth="1"/>
    <col min="2058" max="2058" width="8.7109375" style="503" customWidth="1"/>
    <col min="2059" max="2059" width="9.28515625" style="503" customWidth="1"/>
    <col min="2060" max="2060" width="7.140625" style="503" customWidth="1"/>
    <col min="2061" max="2061" width="7.85546875" style="503" customWidth="1"/>
    <col min="2062" max="2062" width="9.5703125" style="503" customWidth="1"/>
    <col min="2063" max="2063" width="12.28515625" style="503" customWidth="1"/>
    <col min="2064" max="2064" width="14" style="503" customWidth="1"/>
    <col min="2065" max="2065" width="9.140625" style="503" customWidth="1"/>
    <col min="2066" max="2067" width="8.28515625" style="503" customWidth="1"/>
    <col min="2068" max="2068" width="10.28515625" style="503" customWidth="1"/>
    <col min="2069" max="2069" width="9.85546875" style="503" customWidth="1"/>
    <col min="2070" max="2070" width="12.28515625" style="503" customWidth="1"/>
    <col min="2071" max="2071" width="11.140625" style="503" customWidth="1"/>
    <col min="2072" max="2072" width="8.28515625" style="503" customWidth="1"/>
    <col min="2073" max="2303" width="8.85546875" style="503"/>
    <col min="2304" max="2304" width="6.140625" style="503" customWidth="1"/>
    <col min="2305" max="2305" width="18.42578125" style="503" customWidth="1"/>
    <col min="2306" max="2306" width="60.42578125" style="503" customWidth="1"/>
    <col min="2307" max="2307" width="4.85546875" style="503" customWidth="1"/>
    <col min="2308" max="2308" width="6.140625" style="503" customWidth="1"/>
    <col min="2309" max="2309" width="5.85546875" style="503" customWidth="1"/>
    <col min="2310" max="2312" width="7.28515625" style="503" customWidth="1"/>
    <col min="2313" max="2313" width="7.140625" style="503" customWidth="1"/>
    <col min="2314" max="2314" width="8.7109375" style="503" customWidth="1"/>
    <col min="2315" max="2315" width="9.28515625" style="503" customWidth="1"/>
    <col min="2316" max="2316" width="7.140625" style="503" customWidth="1"/>
    <col min="2317" max="2317" width="7.85546875" style="503" customWidth="1"/>
    <col min="2318" max="2318" width="9.5703125" style="503" customWidth="1"/>
    <col min="2319" max="2319" width="12.28515625" style="503" customWidth="1"/>
    <col min="2320" max="2320" width="14" style="503" customWidth="1"/>
    <col min="2321" max="2321" width="9.140625" style="503" customWidth="1"/>
    <col min="2322" max="2323" width="8.28515625" style="503" customWidth="1"/>
    <col min="2324" max="2324" width="10.28515625" style="503" customWidth="1"/>
    <col min="2325" max="2325" width="9.85546875" style="503" customWidth="1"/>
    <col min="2326" max="2326" width="12.28515625" style="503" customWidth="1"/>
    <col min="2327" max="2327" width="11.140625" style="503" customWidth="1"/>
    <col min="2328" max="2328" width="8.28515625" style="503" customWidth="1"/>
    <col min="2329" max="2559" width="8.85546875" style="503"/>
    <col min="2560" max="2560" width="6.140625" style="503" customWidth="1"/>
    <col min="2561" max="2561" width="18.42578125" style="503" customWidth="1"/>
    <col min="2562" max="2562" width="60.42578125" style="503" customWidth="1"/>
    <col min="2563" max="2563" width="4.85546875" style="503" customWidth="1"/>
    <col min="2564" max="2564" width="6.140625" style="503" customWidth="1"/>
    <col min="2565" max="2565" width="5.85546875" style="503" customWidth="1"/>
    <col min="2566" max="2568" width="7.28515625" style="503" customWidth="1"/>
    <col min="2569" max="2569" width="7.140625" style="503" customWidth="1"/>
    <col min="2570" max="2570" width="8.7109375" style="503" customWidth="1"/>
    <col min="2571" max="2571" width="9.28515625" style="503" customWidth="1"/>
    <col min="2572" max="2572" width="7.140625" style="503" customWidth="1"/>
    <col min="2573" max="2573" width="7.85546875" style="503" customWidth="1"/>
    <col min="2574" max="2574" width="9.5703125" style="503" customWidth="1"/>
    <col min="2575" max="2575" width="12.28515625" style="503" customWidth="1"/>
    <col min="2576" max="2576" width="14" style="503" customWidth="1"/>
    <col min="2577" max="2577" width="9.140625" style="503" customWidth="1"/>
    <col min="2578" max="2579" width="8.28515625" style="503" customWidth="1"/>
    <col min="2580" max="2580" width="10.28515625" style="503" customWidth="1"/>
    <col min="2581" max="2581" width="9.85546875" style="503" customWidth="1"/>
    <col min="2582" max="2582" width="12.28515625" style="503" customWidth="1"/>
    <col min="2583" max="2583" width="11.140625" style="503" customWidth="1"/>
    <col min="2584" max="2584" width="8.28515625" style="503" customWidth="1"/>
    <col min="2585" max="2815" width="8.85546875" style="503"/>
    <col min="2816" max="2816" width="6.140625" style="503" customWidth="1"/>
    <col min="2817" max="2817" width="18.42578125" style="503" customWidth="1"/>
    <col min="2818" max="2818" width="60.42578125" style="503" customWidth="1"/>
    <col min="2819" max="2819" width="4.85546875" style="503" customWidth="1"/>
    <col min="2820" max="2820" width="6.140625" style="503" customWidth="1"/>
    <col min="2821" max="2821" width="5.85546875" style="503" customWidth="1"/>
    <col min="2822" max="2824" width="7.28515625" style="503" customWidth="1"/>
    <col min="2825" max="2825" width="7.140625" style="503" customWidth="1"/>
    <col min="2826" max="2826" width="8.7109375" style="503" customWidth="1"/>
    <col min="2827" max="2827" width="9.28515625" style="503" customWidth="1"/>
    <col min="2828" max="2828" width="7.140625" style="503" customWidth="1"/>
    <col min="2829" max="2829" width="7.85546875" style="503" customWidth="1"/>
    <col min="2830" max="2830" width="9.5703125" style="503" customWidth="1"/>
    <col min="2831" max="2831" width="12.28515625" style="503" customWidth="1"/>
    <col min="2832" max="2832" width="14" style="503" customWidth="1"/>
    <col min="2833" max="2833" width="9.140625" style="503" customWidth="1"/>
    <col min="2834" max="2835" width="8.28515625" style="503" customWidth="1"/>
    <col min="2836" max="2836" width="10.28515625" style="503" customWidth="1"/>
    <col min="2837" max="2837" width="9.85546875" style="503" customWidth="1"/>
    <col min="2838" max="2838" width="12.28515625" style="503" customWidth="1"/>
    <col min="2839" max="2839" width="11.140625" style="503" customWidth="1"/>
    <col min="2840" max="2840" width="8.28515625" style="503" customWidth="1"/>
    <col min="2841" max="3071" width="8.85546875" style="503"/>
    <col min="3072" max="3072" width="6.140625" style="503" customWidth="1"/>
    <col min="3073" max="3073" width="18.42578125" style="503" customWidth="1"/>
    <col min="3074" max="3074" width="60.42578125" style="503" customWidth="1"/>
    <col min="3075" max="3075" width="4.85546875" style="503" customWidth="1"/>
    <col min="3076" max="3076" width="6.140625" style="503" customWidth="1"/>
    <col min="3077" max="3077" width="5.85546875" style="503" customWidth="1"/>
    <col min="3078" max="3080" width="7.28515625" style="503" customWidth="1"/>
    <col min="3081" max="3081" width="7.140625" style="503" customWidth="1"/>
    <col min="3082" max="3082" width="8.7109375" style="503" customWidth="1"/>
    <col min="3083" max="3083" width="9.28515625" style="503" customWidth="1"/>
    <col min="3084" max="3084" width="7.140625" style="503" customWidth="1"/>
    <col min="3085" max="3085" width="7.85546875" style="503" customWidth="1"/>
    <col min="3086" max="3086" width="9.5703125" style="503" customWidth="1"/>
    <col min="3087" max="3087" width="12.28515625" style="503" customWidth="1"/>
    <col min="3088" max="3088" width="14" style="503" customWidth="1"/>
    <col min="3089" max="3089" width="9.140625" style="503" customWidth="1"/>
    <col min="3090" max="3091" width="8.28515625" style="503" customWidth="1"/>
    <col min="3092" max="3092" width="10.28515625" style="503" customWidth="1"/>
    <col min="3093" max="3093" width="9.85546875" style="503" customWidth="1"/>
    <col min="3094" max="3094" width="12.28515625" style="503" customWidth="1"/>
    <col min="3095" max="3095" width="11.140625" style="503" customWidth="1"/>
    <col min="3096" max="3096" width="8.28515625" style="503" customWidth="1"/>
    <col min="3097" max="3327" width="8.85546875" style="503"/>
    <col min="3328" max="3328" width="6.140625" style="503" customWidth="1"/>
    <col min="3329" max="3329" width="18.42578125" style="503" customWidth="1"/>
    <col min="3330" max="3330" width="60.42578125" style="503" customWidth="1"/>
    <col min="3331" max="3331" width="4.85546875" style="503" customWidth="1"/>
    <col min="3332" max="3332" width="6.140625" style="503" customWidth="1"/>
    <col min="3333" max="3333" width="5.85546875" style="503" customWidth="1"/>
    <col min="3334" max="3336" width="7.28515625" style="503" customWidth="1"/>
    <col min="3337" max="3337" width="7.140625" style="503" customWidth="1"/>
    <col min="3338" max="3338" width="8.7109375" style="503" customWidth="1"/>
    <col min="3339" max="3339" width="9.28515625" style="503" customWidth="1"/>
    <col min="3340" max="3340" width="7.140625" style="503" customWidth="1"/>
    <col min="3341" max="3341" width="7.85546875" style="503" customWidth="1"/>
    <col min="3342" max="3342" width="9.5703125" style="503" customWidth="1"/>
    <col min="3343" max="3343" width="12.28515625" style="503" customWidth="1"/>
    <col min="3344" max="3344" width="14" style="503" customWidth="1"/>
    <col min="3345" max="3345" width="9.140625" style="503" customWidth="1"/>
    <col min="3346" max="3347" width="8.28515625" style="503" customWidth="1"/>
    <col min="3348" max="3348" width="10.28515625" style="503" customWidth="1"/>
    <col min="3349" max="3349" width="9.85546875" style="503" customWidth="1"/>
    <col min="3350" max="3350" width="12.28515625" style="503" customWidth="1"/>
    <col min="3351" max="3351" width="11.140625" style="503" customWidth="1"/>
    <col min="3352" max="3352" width="8.28515625" style="503" customWidth="1"/>
    <col min="3353" max="3583" width="8.85546875" style="503"/>
    <col min="3584" max="3584" width="6.140625" style="503" customWidth="1"/>
    <col min="3585" max="3585" width="18.42578125" style="503" customWidth="1"/>
    <col min="3586" max="3586" width="60.42578125" style="503" customWidth="1"/>
    <col min="3587" max="3587" width="4.85546875" style="503" customWidth="1"/>
    <col min="3588" max="3588" width="6.140625" style="503" customWidth="1"/>
    <col min="3589" max="3589" width="5.85546875" style="503" customWidth="1"/>
    <col min="3590" max="3592" width="7.28515625" style="503" customWidth="1"/>
    <col min="3593" max="3593" width="7.140625" style="503" customWidth="1"/>
    <col min="3594" max="3594" width="8.7109375" style="503" customWidth="1"/>
    <col min="3595" max="3595" width="9.28515625" style="503" customWidth="1"/>
    <col min="3596" max="3596" width="7.140625" style="503" customWidth="1"/>
    <col min="3597" max="3597" width="7.85546875" style="503" customWidth="1"/>
    <col min="3598" max="3598" width="9.5703125" style="503" customWidth="1"/>
    <col min="3599" max="3599" width="12.28515625" style="503" customWidth="1"/>
    <col min="3600" max="3600" width="14" style="503" customWidth="1"/>
    <col min="3601" max="3601" width="9.140625" style="503" customWidth="1"/>
    <col min="3602" max="3603" width="8.28515625" style="503" customWidth="1"/>
    <col min="3604" max="3604" width="10.28515625" style="503" customWidth="1"/>
    <col min="3605" max="3605" width="9.85546875" style="503" customWidth="1"/>
    <col min="3606" max="3606" width="12.28515625" style="503" customWidth="1"/>
    <col min="3607" max="3607" width="11.140625" style="503" customWidth="1"/>
    <col min="3608" max="3608" width="8.28515625" style="503" customWidth="1"/>
    <col min="3609" max="3839" width="8.85546875" style="503"/>
    <col min="3840" max="3840" width="6.140625" style="503" customWidth="1"/>
    <col min="3841" max="3841" width="18.42578125" style="503" customWidth="1"/>
    <col min="3842" max="3842" width="60.42578125" style="503" customWidth="1"/>
    <col min="3843" max="3843" width="4.85546875" style="503" customWidth="1"/>
    <col min="3844" max="3844" width="6.140625" style="503" customWidth="1"/>
    <col min="3845" max="3845" width="5.85546875" style="503" customWidth="1"/>
    <col min="3846" max="3848" width="7.28515625" style="503" customWidth="1"/>
    <col min="3849" max="3849" width="7.140625" style="503" customWidth="1"/>
    <col min="3850" max="3850" width="8.7109375" style="503" customWidth="1"/>
    <col min="3851" max="3851" width="9.28515625" style="503" customWidth="1"/>
    <col min="3852" max="3852" width="7.140625" style="503" customWidth="1"/>
    <col min="3853" max="3853" width="7.85546875" style="503" customWidth="1"/>
    <col min="3854" max="3854" width="9.5703125" style="503" customWidth="1"/>
    <col min="3855" max="3855" width="12.28515625" style="503" customWidth="1"/>
    <col min="3856" max="3856" width="14" style="503" customWidth="1"/>
    <col min="3857" max="3857" width="9.140625" style="503" customWidth="1"/>
    <col min="3858" max="3859" width="8.28515625" style="503" customWidth="1"/>
    <col min="3860" max="3860" width="10.28515625" style="503" customWidth="1"/>
    <col min="3861" max="3861" width="9.85546875" style="503" customWidth="1"/>
    <col min="3862" max="3862" width="12.28515625" style="503" customWidth="1"/>
    <col min="3863" max="3863" width="11.140625" style="503" customWidth="1"/>
    <col min="3864" max="3864" width="8.28515625" style="503" customWidth="1"/>
    <col min="3865" max="4095" width="8.85546875" style="503"/>
    <col min="4096" max="4096" width="6.140625" style="503" customWidth="1"/>
    <col min="4097" max="4097" width="18.42578125" style="503" customWidth="1"/>
    <col min="4098" max="4098" width="60.42578125" style="503" customWidth="1"/>
    <col min="4099" max="4099" width="4.85546875" style="503" customWidth="1"/>
    <col min="4100" max="4100" width="6.140625" style="503" customWidth="1"/>
    <col min="4101" max="4101" width="5.85546875" style="503" customWidth="1"/>
    <col min="4102" max="4104" width="7.28515625" style="503" customWidth="1"/>
    <col min="4105" max="4105" width="7.140625" style="503" customWidth="1"/>
    <col min="4106" max="4106" width="8.7109375" style="503" customWidth="1"/>
    <col min="4107" max="4107" width="9.28515625" style="503" customWidth="1"/>
    <col min="4108" max="4108" width="7.140625" style="503" customWidth="1"/>
    <col min="4109" max="4109" width="7.85546875" style="503" customWidth="1"/>
    <col min="4110" max="4110" width="9.5703125" style="503" customWidth="1"/>
    <col min="4111" max="4111" width="12.28515625" style="503" customWidth="1"/>
    <col min="4112" max="4112" width="14" style="503" customWidth="1"/>
    <col min="4113" max="4113" width="9.140625" style="503" customWidth="1"/>
    <col min="4114" max="4115" width="8.28515625" style="503" customWidth="1"/>
    <col min="4116" max="4116" width="10.28515625" style="503" customWidth="1"/>
    <col min="4117" max="4117" width="9.85546875" style="503" customWidth="1"/>
    <col min="4118" max="4118" width="12.28515625" style="503" customWidth="1"/>
    <col min="4119" max="4119" width="11.140625" style="503" customWidth="1"/>
    <col min="4120" max="4120" width="8.28515625" style="503" customWidth="1"/>
    <col min="4121" max="4351" width="8.85546875" style="503"/>
    <col min="4352" max="4352" width="6.140625" style="503" customWidth="1"/>
    <col min="4353" max="4353" width="18.42578125" style="503" customWidth="1"/>
    <col min="4354" max="4354" width="60.42578125" style="503" customWidth="1"/>
    <col min="4355" max="4355" width="4.85546875" style="503" customWidth="1"/>
    <col min="4356" max="4356" width="6.140625" style="503" customWidth="1"/>
    <col min="4357" max="4357" width="5.85546875" style="503" customWidth="1"/>
    <col min="4358" max="4360" width="7.28515625" style="503" customWidth="1"/>
    <col min="4361" max="4361" width="7.140625" style="503" customWidth="1"/>
    <col min="4362" max="4362" width="8.7109375" style="503" customWidth="1"/>
    <col min="4363" max="4363" width="9.28515625" style="503" customWidth="1"/>
    <col min="4364" max="4364" width="7.140625" style="503" customWidth="1"/>
    <col min="4365" max="4365" width="7.85546875" style="503" customWidth="1"/>
    <col min="4366" max="4366" width="9.5703125" style="503" customWidth="1"/>
    <col min="4367" max="4367" width="12.28515625" style="503" customWidth="1"/>
    <col min="4368" max="4368" width="14" style="503" customWidth="1"/>
    <col min="4369" max="4369" width="9.140625" style="503" customWidth="1"/>
    <col min="4370" max="4371" width="8.28515625" style="503" customWidth="1"/>
    <col min="4372" max="4372" width="10.28515625" style="503" customWidth="1"/>
    <col min="4373" max="4373" width="9.85546875" style="503" customWidth="1"/>
    <col min="4374" max="4374" width="12.28515625" style="503" customWidth="1"/>
    <col min="4375" max="4375" width="11.140625" style="503" customWidth="1"/>
    <col min="4376" max="4376" width="8.28515625" style="503" customWidth="1"/>
    <col min="4377" max="4607" width="8.85546875" style="503"/>
    <col min="4608" max="4608" width="6.140625" style="503" customWidth="1"/>
    <col min="4609" max="4609" width="18.42578125" style="503" customWidth="1"/>
    <col min="4610" max="4610" width="60.42578125" style="503" customWidth="1"/>
    <col min="4611" max="4611" width="4.85546875" style="503" customWidth="1"/>
    <col min="4612" max="4612" width="6.140625" style="503" customWidth="1"/>
    <col min="4613" max="4613" width="5.85546875" style="503" customWidth="1"/>
    <col min="4614" max="4616" width="7.28515625" style="503" customWidth="1"/>
    <col min="4617" max="4617" width="7.140625" style="503" customWidth="1"/>
    <col min="4618" max="4618" width="8.7109375" style="503" customWidth="1"/>
    <col min="4619" max="4619" width="9.28515625" style="503" customWidth="1"/>
    <col min="4620" max="4620" width="7.140625" style="503" customWidth="1"/>
    <col min="4621" max="4621" width="7.85546875" style="503" customWidth="1"/>
    <col min="4622" max="4622" width="9.5703125" style="503" customWidth="1"/>
    <col min="4623" max="4623" width="12.28515625" style="503" customWidth="1"/>
    <col min="4624" max="4624" width="14" style="503" customWidth="1"/>
    <col min="4625" max="4625" width="9.140625" style="503" customWidth="1"/>
    <col min="4626" max="4627" width="8.28515625" style="503" customWidth="1"/>
    <col min="4628" max="4628" width="10.28515625" style="503" customWidth="1"/>
    <col min="4629" max="4629" width="9.85546875" style="503" customWidth="1"/>
    <col min="4630" max="4630" width="12.28515625" style="503" customWidth="1"/>
    <col min="4631" max="4631" width="11.140625" style="503" customWidth="1"/>
    <col min="4632" max="4632" width="8.28515625" style="503" customWidth="1"/>
    <col min="4633" max="4863" width="8.85546875" style="503"/>
    <col min="4864" max="4864" width="6.140625" style="503" customWidth="1"/>
    <col min="4865" max="4865" width="18.42578125" style="503" customWidth="1"/>
    <col min="4866" max="4866" width="60.42578125" style="503" customWidth="1"/>
    <col min="4867" max="4867" width="4.85546875" style="503" customWidth="1"/>
    <col min="4868" max="4868" width="6.140625" style="503" customWidth="1"/>
    <col min="4869" max="4869" width="5.85546875" style="503" customWidth="1"/>
    <col min="4870" max="4872" width="7.28515625" style="503" customWidth="1"/>
    <col min="4873" max="4873" width="7.140625" style="503" customWidth="1"/>
    <col min="4874" max="4874" width="8.7109375" style="503" customWidth="1"/>
    <col min="4875" max="4875" width="9.28515625" style="503" customWidth="1"/>
    <col min="4876" max="4876" width="7.140625" style="503" customWidth="1"/>
    <col min="4877" max="4877" width="7.85546875" style="503" customWidth="1"/>
    <col min="4878" max="4878" width="9.5703125" style="503" customWidth="1"/>
    <col min="4879" max="4879" width="12.28515625" style="503" customWidth="1"/>
    <col min="4880" max="4880" width="14" style="503" customWidth="1"/>
    <col min="4881" max="4881" width="9.140625" style="503" customWidth="1"/>
    <col min="4882" max="4883" width="8.28515625" style="503" customWidth="1"/>
    <col min="4884" max="4884" width="10.28515625" style="503" customWidth="1"/>
    <col min="4885" max="4885" width="9.85546875" style="503" customWidth="1"/>
    <col min="4886" max="4886" width="12.28515625" style="503" customWidth="1"/>
    <col min="4887" max="4887" width="11.140625" style="503" customWidth="1"/>
    <col min="4888" max="4888" width="8.28515625" style="503" customWidth="1"/>
    <col min="4889" max="5119" width="8.85546875" style="503"/>
    <col min="5120" max="5120" width="6.140625" style="503" customWidth="1"/>
    <col min="5121" max="5121" width="18.42578125" style="503" customWidth="1"/>
    <col min="5122" max="5122" width="60.42578125" style="503" customWidth="1"/>
    <col min="5123" max="5123" width="4.85546875" style="503" customWidth="1"/>
    <col min="5124" max="5124" width="6.140625" style="503" customWidth="1"/>
    <col min="5125" max="5125" width="5.85546875" style="503" customWidth="1"/>
    <col min="5126" max="5128" width="7.28515625" style="503" customWidth="1"/>
    <col min="5129" max="5129" width="7.140625" style="503" customWidth="1"/>
    <col min="5130" max="5130" width="8.7109375" style="503" customWidth="1"/>
    <col min="5131" max="5131" width="9.28515625" style="503" customWidth="1"/>
    <col min="5132" max="5132" width="7.140625" style="503" customWidth="1"/>
    <col min="5133" max="5133" width="7.85546875" style="503" customWidth="1"/>
    <col min="5134" max="5134" width="9.5703125" style="503" customWidth="1"/>
    <col min="5135" max="5135" width="12.28515625" style="503" customWidth="1"/>
    <col min="5136" max="5136" width="14" style="503" customWidth="1"/>
    <col min="5137" max="5137" width="9.140625" style="503" customWidth="1"/>
    <col min="5138" max="5139" width="8.28515625" style="503" customWidth="1"/>
    <col min="5140" max="5140" width="10.28515625" style="503" customWidth="1"/>
    <col min="5141" max="5141" width="9.85546875" style="503" customWidth="1"/>
    <col min="5142" max="5142" width="12.28515625" style="503" customWidth="1"/>
    <col min="5143" max="5143" width="11.140625" style="503" customWidth="1"/>
    <col min="5144" max="5144" width="8.28515625" style="503" customWidth="1"/>
    <col min="5145" max="5375" width="8.85546875" style="503"/>
    <col min="5376" max="5376" width="6.140625" style="503" customWidth="1"/>
    <col min="5377" max="5377" width="18.42578125" style="503" customWidth="1"/>
    <col min="5378" max="5378" width="60.42578125" style="503" customWidth="1"/>
    <col min="5379" max="5379" width="4.85546875" style="503" customWidth="1"/>
    <col min="5380" max="5380" width="6.140625" style="503" customWidth="1"/>
    <col min="5381" max="5381" width="5.85546875" style="503" customWidth="1"/>
    <col min="5382" max="5384" width="7.28515625" style="503" customWidth="1"/>
    <col min="5385" max="5385" width="7.140625" style="503" customWidth="1"/>
    <col min="5386" max="5386" width="8.7109375" style="503" customWidth="1"/>
    <col min="5387" max="5387" width="9.28515625" style="503" customWidth="1"/>
    <col min="5388" max="5388" width="7.140625" style="503" customWidth="1"/>
    <col min="5389" max="5389" width="7.85546875" style="503" customWidth="1"/>
    <col min="5390" max="5390" width="9.5703125" style="503" customWidth="1"/>
    <col min="5391" max="5391" width="12.28515625" style="503" customWidth="1"/>
    <col min="5392" max="5392" width="14" style="503" customWidth="1"/>
    <col min="5393" max="5393" width="9.140625" style="503" customWidth="1"/>
    <col min="5394" max="5395" width="8.28515625" style="503" customWidth="1"/>
    <col min="5396" max="5396" width="10.28515625" style="503" customWidth="1"/>
    <col min="5397" max="5397" width="9.85546875" style="503" customWidth="1"/>
    <col min="5398" max="5398" width="12.28515625" style="503" customWidth="1"/>
    <col min="5399" max="5399" width="11.140625" style="503" customWidth="1"/>
    <col min="5400" max="5400" width="8.28515625" style="503" customWidth="1"/>
    <col min="5401" max="5631" width="8.85546875" style="503"/>
    <col min="5632" max="5632" width="6.140625" style="503" customWidth="1"/>
    <col min="5633" max="5633" width="18.42578125" style="503" customWidth="1"/>
    <col min="5634" max="5634" width="60.42578125" style="503" customWidth="1"/>
    <col min="5635" max="5635" width="4.85546875" style="503" customWidth="1"/>
    <col min="5636" max="5636" width="6.140625" style="503" customWidth="1"/>
    <col min="5637" max="5637" width="5.85546875" style="503" customWidth="1"/>
    <col min="5638" max="5640" width="7.28515625" style="503" customWidth="1"/>
    <col min="5641" max="5641" width="7.140625" style="503" customWidth="1"/>
    <col min="5642" max="5642" width="8.7109375" style="503" customWidth="1"/>
    <col min="5643" max="5643" width="9.28515625" style="503" customWidth="1"/>
    <col min="5644" max="5644" width="7.140625" style="503" customWidth="1"/>
    <col min="5645" max="5645" width="7.85546875" style="503" customWidth="1"/>
    <col min="5646" max="5646" width="9.5703125" style="503" customWidth="1"/>
    <col min="5647" max="5647" width="12.28515625" style="503" customWidth="1"/>
    <col min="5648" max="5648" width="14" style="503" customWidth="1"/>
    <col min="5649" max="5649" width="9.140625" style="503" customWidth="1"/>
    <col min="5650" max="5651" width="8.28515625" style="503" customWidth="1"/>
    <col min="5652" max="5652" width="10.28515625" style="503" customWidth="1"/>
    <col min="5653" max="5653" width="9.85546875" style="503" customWidth="1"/>
    <col min="5654" max="5654" width="12.28515625" style="503" customWidth="1"/>
    <col min="5655" max="5655" width="11.140625" style="503" customWidth="1"/>
    <col min="5656" max="5656" width="8.28515625" style="503" customWidth="1"/>
    <col min="5657" max="5887" width="8.85546875" style="503"/>
    <col min="5888" max="5888" width="6.140625" style="503" customWidth="1"/>
    <col min="5889" max="5889" width="18.42578125" style="503" customWidth="1"/>
    <col min="5890" max="5890" width="60.42578125" style="503" customWidth="1"/>
    <col min="5891" max="5891" width="4.85546875" style="503" customWidth="1"/>
    <col min="5892" max="5892" width="6.140625" style="503" customWidth="1"/>
    <col min="5893" max="5893" width="5.85546875" style="503" customWidth="1"/>
    <col min="5894" max="5896" width="7.28515625" style="503" customWidth="1"/>
    <col min="5897" max="5897" width="7.140625" style="503" customWidth="1"/>
    <col min="5898" max="5898" width="8.7109375" style="503" customWidth="1"/>
    <col min="5899" max="5899" width="9.28515625" style="503" customWidth="1"/>
    <col min="5900" max="5900" width="7.140625" style="503" customWidth="1"/>
    <col min="5901" max="5901" width="7.85546875" style="503" customWidth="1"/>
    <col min="5902" max="5902" width="9.5703125" style="503" customWidth="1"/>
    <col min="5903" max="5903" width="12.28515625" style="503" customWidth="1"/>
    <col min="5904" max="5904" width="14" style="503" customWidth="1"/>
    <col min="5905" max="5905" width="9.140625" style="503" customWidth="1"/>
    <col min="5906" max="5907" width="8.28515625" style="503" customWidth="1"/>
    <col min="5908" max="5908" width="10.28515625" style="503" customWidth="1"/>
    <col min="5909" max="5909" width="9.85546875" style="503" customWidth="1"/>
    <col min="5910" max="5910" width="12.28515625" style="503" customWidth="1"/>
    <col min="5911" max="5911" width="11.140625" style="503" customWidth="1"/>
    <col min="5912" max="5912" width="8.28515625" style="503" customWidth="1"/>
    <col min="5913" max="6143" width="8.85546875" style="503"/>
    <col min="6144" max="6144" width="6.140625" style="503" customWidth="1"/>
    <col min="6145" max="6145" width="18.42578125" style="503" customWidth="1"/>
    <col min="6146" max="6146" width="60.42578125" style="503" customWidth="1"/>
    <col min="6147" max="6147" width="4.85546875" style="503" customWidth="1"/>
    <col min="6148" max="6148" width="6.140625" style="503" customWidth="1"/>
    <col min="6149" max="6149" width="5.85546875" style="503" customWidth="1"/>
    <col min="6150" max="6152" width="7.28515625" style="503" customWidth="1"/>
    <col min="6153" max="6153" width="7.140625" style="503" customWidth="1"/>
    <col min="6154" max="6154" width="8.7109375" style="503" customWidth="1"/>
    <col min="6155" max="6155" width="9.28515625" style="503" customWidth="1"/>
    <col min="6156" max="6156" width="7.140625" style="503" customWidth="1"/>
    <col min="6157" max="6157" width="7.85546875" style="503" customWidth="1"/>
    <col min="6158" max="6158" width="9.5703125" style="503" customWidth="1"/>
    <col min="6159" max="6159" width="12.28515625" style="503" customWidth="1"/>
    <col min="6160" max="6160" width="14" style="503" customWidth="1"/>
    <col min="6161" max="6161" width="9.140625" style="503" customWidth="1"/>
    <col min="6162" max="6163" width="8.28515625" style="503" customWidth="1"/>
    <col min="6164" max="6164" width="10.28515625" style="503" customWidth="1"/>
    <col min="6165" max="6165" width="9.85546875" style="503" customWidth="1"/>
    <col min="6166" max="6166" width="12.28515625" style="503" customWidth="1"/>
    <col min="6167" max="6167" width="11.140625" style="503" customWidth="1"/>
    <col min="6168" max="6168" width="8.28515625" style="503" customWidth="1"/>
    <col min="6169" max="6399" width="8.85546875" style="503"/>
    <col min="6400" max="6400" width="6.140625" style="503" customWidth="1"/>
    <col min="6401" max="6401" width="18.42578125" style="503" customWidth="1"/>
    <col min="6402" max="6402" width="60.42578125" style="503" customWidth="1"/>
    <col min="6403" max="6403" width="4.85546875" style="503" customWidth="1"/>
    <col min="6404" max="6404" width="6.140625" style="503" customWidth="1"/>
    <col min="6405" max="6405" width="5.85546875" style="503" customWidth="1"/>
    <col min="6406" max="6408" width="7.28515625" style="503" customWidth="1"/>
    <col min="6409" max="6409" width="7.140625" style="503" customWidth="1"/>
    <col min="6410" max="6410" width="8.7109375" style="503" customWidth="1"/>
    <col min="6411" max="6411" width="9.28515625" style="503" customWidth="1"/>
    <col min="6412" max="6412" width="7.140625" style="503" customWidth="1"/>
    <col min="6413" max="6413" width="7.85546875" style="503" customWidth="1"/>
    <col min="6414" max="6414" width="9.5703125" style="503" customWidth="1"/>
    <col min="6415" max="6415" width="12.28515625" style="503" customWidth="1"/>
    <col min="6416" max="6416" width="14" style="503" customWidth="1"/>
    <col min="6417" max="6417" width="9.140625" style="503" customWidth="1"/>
    <col min="6418" max="6419" width="8.28515625" style="503" customWidth="1"/>
    <col min="6420" max="6420" width="10.28515625" style="503" customWidth="1"/>
    <col min="6421" max="6421" width="9.85546875" style="503" customWidth="1"/>
    <col min="6422" max="6422" width="12.28515625" style="503" customWidth="1"/>
    <col min="6423" max="6423" width="11.140625" style="503" customWidth="1"/>
    <col min="6424" max="6424" width="8.28515625" style="503" customWidth="1"/>
    <col min="6425" max="6655" width="8.85546875" style="503"/>
    <col min="6656" max="6656" width="6.140625" style="503" customWidth="1"/>
    <col min="6657" max="6657" width="18.42578125" style="503" customWidth="1"/>
    <col min="6658" max="6658" width="60.42578125" style="503" customWidth="1"/>
    <col min="6659" max="6659" width="4.85546875" style="503" customWidth="1"/>
    <col min="6660" max="6660" width="6.140625" style="503" customWidth="1"/>
    <col min="6661" max="6661" width="5.85546875" style="503" customWidth="1"/>
    <col min="6662" max="6664" width="7.28515625" style="503" customWidth="1"/>
    <col min="6665" max="6665" width="7.140625" style="503" customWidth="1"/>
    <col min="6666" max="6666" width="8.7109375" style="503" customWidth="1"/>
    <col min="6667" max="6667" width="9.28515625" style="503" customWidth="1"/>
    <col min="6668" max="6668" width="7.140625" style="503" customWidth="1"/>
    <col min="6669" max="6669" width="7.85546875" style="503" customWidth="1"/>
    <col min="6670" max="6670" width="9.5703125" style="503" customWidth="1"/>
    <col min="6671" max="6671" width="12.28515625" style="503" customWidth="1"/>
    <col min="6672" max="6672" width="14" style="503" customWidth="1"/>
    <col min="6673" max="6673" width="9.140625" style="503" customWidth="1"/>
    <col min="6674" max="6675" width="8.28515625" style="503" customWidth="1"/>
    <col min="6676" max="6676" width="10.28515625" style="503" customWidth="1"/>
    <col min="6677" max="6677" width="9.85546875" style="503" customWidth="1"/>
    <col min="6678" max="6678" width="12.28515625" style="503" customWidth="1"/>
    <col min="6679" max="6679" width="11.140625" style="503" customWidth="1"/>
    <col min="6680" max="6680" width="8.28515625" style="503" customWidth="1"/>
    <col min="6681" max="6911" width="8.85546875" style="503"/>
    <col min="6912" max="6912" width="6.140625" style="503" customWidth="1"/>
    <col min="6913" max="6913" width="18.42578125" style="503" customWidth="1"/>
    <col min="6914" max="6914" width="60.42578125" style="503" customWidth="1"/>
    <col min="6915" max="6915" width="4.85546875" style="503" customWidth="1"/>
    <col min="6916" max="6916" width="6.140625" style="503" customWidth="1"/>
    <col min="6917" max="6917" width="5.85546875" style="503" customWidth="1"/>
    <col min="6918" max="6920" width="7.28515625" style="503" customWidth="1"/>
    <col min="6921" max="6921" width="7.140625" style="503" customWidth="1"/>
    <col min="6922" max="6922" width="8.7109375" style="503" customWidth="1"/>
    <col min="6923" max="6923" width="9.28515625" style="503" customWidth="1"/>
    <col min="6924" max="6924" width="7.140625" style="503" customWidth="1"/>
    <col min="6925" max="6925" width="7.85546875" style="503" customWidth="1"/>
    <col min="6926" max="6926" width="9.5703125" style="503" customWidth="1"/>
    <col min="6927" max="6927" width="12.28515625" style="503" customWidth="1"/>
    <col min="6928" max="6928" width="14" style="503" customWidth="1"/>
    <col min="6929" max="6929" width="9.140625" style="503" customWidth="1"/>
    <col min="6930" max="6931" width="8.28515625" style="503" customWidth="1"/>
    <col min="6932" max="6932" width="10.28515625" style="503" customWidth="1"/>
    <col min="6933" max="6933" width="9.85546875" style="503" customWidth="1"/>
    <col min="6934" max="6934" width="12.28515625" style="503" customWidth="1"/>
    <col min="6935" max="6935" width="11.140625" style="503" customWidth="1"/>
    <col min="6936" max="6936" width="8.28515625" style="503" customWidth="1"/>
    <col min="6937" max="7167" width="8.85546875" style="503"/>
    <col min="7168" max="7168" width="6.140625" style="503" customWidth="1"/>
    <col min="7169" max="7169" width="18.42578125" style="503" customWidth="1"/>
    <col min="7170" max="7170" width="60.42578125" style="503" customWidth="1"/>
    <col min="7171" max="7171" width="4.85546875" style="503" customWidth="1"/>
    <col min="7172" max="7172" width="6.140625" style="503" customWidth="1"/>
    <col min="7173" max="7173" width="5.85546875" style="503" customWidth="1"/>
    <col min="7174" max="7176" width="7.28515625" style="503" customWidth="1"/>
    <col min="7177" max="7177" width="7.140625" style="503" customWidth="1"/>
    <col min="7178" max="7178" width="8.7109375" style="503" customWidth="1"/>
    <col min="7179" max="7179" width="9.28515625" style="503" customWidth="1"/>
    <col min="7180" max="7180" width="7.140625" style="503" customWidth="1"/>
    <col min="7181" max="7181" width="7.85546875" style="503" customWidth="1"/>
    <col min="7182" max="7182" width="9.5703125" style="503" customWidth="1"/>
    <col min="7183" max="7183" width="12.28515625" style="503" customWidth="1"/>
    <col min="7184" max="7184" width="14" style="503" customWidth="1"/>
    <col min="7185" max="7185" width="9.140625" style="503" customWidth="1"/>
    <col min="7186" max="7187" width="8.28515625" style="503" customWidth="1"/>
    <col min="7188" max="7188" width="10.28515625" style="503" customWidth="1"/>
    <col min="7189" max="7189" width="9.85546875" style="503" customWidth="1"/>
    <col min="7190" max="7190" width="12.28515625" style="503" customWidth="1"/>
    <col min="7191" max="7191" width="11.140625" style="503" customWidth="1"/>
    <col min="7192" max="7192" width="8.28515625" style="503" customWidth="1"/>
    <col min="7193" max="7423" width="8.85546875" style="503"/>
    <col min="7424" max="7424" width="6.140625" style="503" customWidth="1"/>
    <col min="7425" max="7425" width="18.42578125" style="503" customWidth="1"/>
    <col min="7426" max="7426" width="60.42578125" style="503" customWidth="1"/>
    <col min="7427" max="7427" width="4.85546875" style="503" customWidth="1"/>
    <col min="7428" max="7428" width="6.140625" style="503" customWidth="1"/>
    <col min="7429" max="7429" width="5.85546875" style="503" customWidth="1"/>
    <col min="7430" max="7432" width="7.28515625" style="503" customWidth="1"/>
    <col min="7433" max="7433" width="7.140625" style="503" customWidth="1"/>
    <col min="7434" max="7434" width="8.7109375" style="503" customWidth="1"/>
    <col min="7435" max="7435" width="9.28515625" style="503" customWidth="1"/>
    <col min="7436" max="7436" width="7.140625" style="503" customWidth="1"/>
    <col min="7437" max="7437" width="7.85546875" style="503" customWidth="1"/>
    <col min="7438" max="7438" width="9.5703125" style="503" customWidth="1"/>
    <col min="7439" max="7439" width="12.28515625" style="503" customWidth="1"/>
    <col min="7440" max="7440" width="14" style="503" customWidth="1"/>
    <col min="7441" max="7441" width="9.140625" style="503" customWidth="1"/>
    <col min="7442" max="7443" width="8.28515625" style="503" customWidth="1"/>
    <col min="7444" max="7444" width="10.28515625" style="503" customWidth="1"/>
    <col min="7445" max="7445" width="9.85546875" style="503" customWidth="1"/>
    <col min="7446" max="7446" width="12.28515625" style="503" customWidth="1"/>
    <col min="7447" max="7447" width="11.140625" style="503" customWidth="1"/>
    <col min="7448" max="7448" width="8.28515625" style="503" customWidth="1"/>
    <col min="7449" max="7679" width="8.85546875" style="503"/>
    <col min="7680" max="7680" width="6.140625" style="503" customWidth="1"/>
    <col min="7681" max="7681" width="18.42578125" style="503" customWidth="1"/>
    <col min="7682" max="7682" width="60.42578125" style="503" customWidth="1"/>
    <col min="7683" max="7683" width="4.85546875" style="503" customWidth="1"/>
    <col min="7684" max="7684" width="6.140625" style="503" customWidth="1"/>
    <col min="7685" max="7685" width="5.85546875" style="503" customWidth="1"/>
    <col min="7686" max="7688" width="7.28515625" style="503" customWidth="1"/>
    <col min="7689" max="7689" width="7.140625" style="503" customWidth="1"/>
    <col min="7690" max="7690" width="8.7109375" style="503" customWidth="1"/>
    <col min="7691" max="7691" width="9.28515625" style="503" customWidth="1"/>
    <col min="7692" max="7692" width="7.140625" style="503" customWidth="1"/>
    <col min="7693" max="7693" width="7.85546875" style="503" customWidth="1"/>
    <col min="7694" max="7694" width="9.5703125" style="503" customWidth="1"/>
    <col min="7695" max="7695" width="12.28515625" style="503" customWidth="1"/>
    <col min="7696" max="7696" width="14" style="503" customWidth="1"/>
    <col min="7697" max="7697" width="9.140625" style="503" customWidth="1"/>
    <col min="7698" max="7699" width="8.28515625" style="503" customWidth="1"/>
    <col min="7700" max="7700" width="10.28515625" style="503" customWidth="1"/>
    <col min="7701" max="7701" width="9.85546875" style="503" customWidth="1"/>
    <col min="7702" max="7702" width="12.28515625" style="503" customWidth="1"/>
    <col min="7703" max="7703" width="11.140625" style="503" customWidth="1"/>
    <col min="7704" max="7704" width="8.28515625" style="503" customWidth="1"/>
    <col min="7705" max="7935" width="8.85546875" style="503"/>
    <col min="7936" max="7936" width="6.140625" style="503" customWidth="1"/>
    <col min="7937" max="7937" width="18.42578125" style="503" customWidth="1"/>
    <col min="7938" max="7938" width="60.42578125" style="503" customWidth="1"/>
    <col min="7939" max="7939" width="4.85546875" style="503" customWidth="1"/>
    <col min="7940" max="7940" width="6.140625" style="503" customWidth="1"/>
    <col min="7941" max="7941" width="5.85546875" style="503" customWidth="1"/>
    <col min="7942" max="7944" width="7.28515625" style="503" customWidth="1"/>
    <col min="7945" max="7945" width="7.140625" style="503" customWidth="1"/>
    <col min="7946" max="7946" width="8.7109375" style="503" customWidth="1"/>
    <col min="7947" max="7947" width="9.28515625" style="503" customWidth="1"/>
    <col min="7948" max="7948" width="7.140625" style="503" customWidth="1"/>
    <col min="7949" max="7949" width="7.85546875" style="503" customWidth="1"/>
    <col min="7950" max="7950" width="9.5703125" style="503" customWidth="1"/>
    <col min="7951" max="7951" width="12.28515625" style="503" customWidth="1"/>
    <col min="7952" max="7952" width="14" style="503" customWidth="1"/>
    <col min="7953" max="7953" width="9.140625" style="503" customWidth="1"/>
    <col min="7954" max="7955" width="8.28515625" style="503" customWidth="1"/>
    <col min="7956" max="7956" width="10.28515625" style="503" customWidth="1"/>
    <col min="7957" max="7957" width="9.85546875" style="503" customWidth="1"/>
    <col min="7958" max="7958" width="12.28515625" style="503" customWidth="1"/>
    <col min="7959" max="7959" width="11.140625" style="503" customWidth="1"/>
    <col min="7960" max="7960" width="8.28515625" style="503" customWidth="1"/>
    <col min="7961" max="8191" width="8.85546875" style="503"/>
    <col min="8192" max="8192" width="6.140625" style="503" customWidth="1"/>
    <col min="8193" max="8193" width="18.42578125" style="503" customWidth="1"/>
    <col min="8194" max="8194" width="60.42578125" style="503" customWidth="1"/>
    <col min="8195" max="8195" width="4.85546875" style="503" customWidth="1"/>
    <col min="8196" max="8196" width="6.140625" style="503" customWidth="1"/>
    <col min="8197" max="8197" width="5.85546875" style="503" customWidth="1"/>
    <col min="8198" max="8200" width="7.28515625" style="503" customWidth="1"/>
    <col min="8201" max="8201" width="7.140625" style="503" customWidth="1"/>
    <col min="8202" max="8202" width="8.7109375" style="503" customWidth="1"/>
    <col min="8203" max="8203" width="9.28515625" style="503" customWidth="1"/>
    <col min="8204" max="8204" width="7.140625" style="503" customWidth="1"/>
    <col min="8205" max="8205" width="7.85546875" style="503" customWidth="1"/>
    <col min="8206" max="8206" width="9.5703125" style="503" customWidth="1"/>
    <col min="8207" max="8207" width="12.28515625" style="503" customWidth="1"/>
    <col min="8208" max="8208" width="14" style="503" customWidth="1"/>
    <col min="8209" max="8209" width="9.140625" style="503" customWidth="1"/>
    <col min="8210" max="8211" width="8.28515625" style="503" customWidth="1"/>
    <col min="8212" max="8212" width="10.28515625" style="503" customWidth="1"/>
    <col min="8213" max="8213" width="9.85546875" style="503" customWidth="1"/>
    <col min="8214" max="8214" width="12.28515625" style="503" customWidth="1"/>
    <col min="8215" max="8215" width="11.140625" style="503" customWidth="1"/>
    <col min="8216" max="8216" width="8.28515625" style="503" customWidth="1"/>
    <col min="8217" max="8447" width="8.85546875" style="503"/>
    <col min="8448" max="8448" width="6.140625" style="503" customWidth="1"/>
    <col min="8449" max="8449" width="18.42578125" style="503" customWidth="1"/>
    <col min="8450" max="8450" width="60.42578125" style="503" customWidth="1"/>
    <col min="8451" max="8451" width="4.85546875" style="503" customWidth="1"/>
    <col min="8452" max="8452" width="6.140625" style="503" customWidth="1"/>
    <col min="8453" max="8453" width="5.85546875" style="503" customWidth="1"/>
    <col min="8454" max="8456" width="7.28515625" style="503" customWidth="1"/>
    <col min="8457" max="8457" width="7.140625" style="503" customWidth="1"/>
    <col min="8458" max="8458" width="8.7109375" style="503" customWidth="1"/>
    <col min="8459" max="8459" width="9.28515625" style="503" customWidth="1"/>
    <col min="8460" max="8460" width="7.140625" style="503" customWidth="1"/>
    <col min="8461" max="8461" width="7.85546875" style="503" customWidth="1"/>
    <col min="8462" max="8462" width="9.5703125" style="503" customWidth="1"/>
    <col min="8463" max="8463" width="12.28515625" style="503" customWidth="1"/>
    <col min="8464" max="8464" width="14" style="503" customWidth="1"/>
    <col min="8465" max="8465" width="9.140625" style="503" customWidth="1"/>
    <col min="8466" max="8467" width="8.28515625" style="503" customWidth="1"/>
    <col min="8468" max="8468" width="10.28515625" style="503" customWidth="1"/>
    <col min="8469" max="8469" width="9.85546875" style="503" customWidth="1"/>
    <col min="8470" max="8470" width="12.28515625" style="503" customWidth="1"/>
    <col min="8471" max="8471" width="11.140625" style="503" customWidth="1"/>
    <col min="8472" max="8472" width="8.28515625" style="503" customWidth="1"/>
    <col min="8473" max="8703" width="8.85546875" style="503"/>
    <col min="8704" max="8704" width="6.140625" style="503" customWidth="1"/>
    <col min="8705" max="8705" width="18.42578125" style="503" customWidth="1"/>
    <col min="8706" max="8706" width="60.42578125" style="503" customWidth="1"/>
    <col min="8707" max="8707" width="4.85546875" style="503" customWidth="1"/>
    <col min="8708" max="8708" width="6.140625" style="503" customWidth="1"/>
    <col min="8709" max="8709" width="5.85546875" style="503" customWidth="1"/>
    <col min="8710" max="8712" width="7.28515625" style="503" customWidth="1"/>
    <col min="8713" max="8713" width="7.140625" style="503" customWidth="1"/>
    <col min="8714" max="8714" width="8.7109375" style="503" customWidth="1"/>
    <col min="8715" max="8715" width="9.28515625" style="503" customWidth="1"/>
    <col min="8716" max="8716" width="7.140625" style="503" customWidth="1"/>
    <col min="8717" max="8717" width="7.85546875" style="503" customWidth="1"/>
    <col min="8718" max="8718" width="9.5703125" style="503" customWidth="1"/>
    <col min="8719" max="8719" width="12.28515625" style="503" customWidth="1"/>
    <col min="8720" max="8720" width="14" style="503" customWidth="1"/>
    <col min="8721" max="8721" width="9.140625" style="503" customWidth="1"/>
    <col min="8722" max="8723" width="8.28515625" style="503" customWidth="1"/>
    <col min="8724" max="8724" width="10.28515625" style="503" customWidth="1"/>
    <col min="8725" max="8725" width="9.85546875" style="503" customWidth="1"/>
    <col min="8726" max="8726" width="12.28515625" style="503" customWidth="1"/>
    <col min="8727" max="8727" width="11.140625" style="503" customWidth="1"/>
    <col min="8728" max="8728" width="8.28515625" style="503" customWidth="1"/>
    <col min="8729" max="8959" width="8.85546875" style="503"/>
    <col min="8960" max="8960" width="6.140625" style="503" customWidth="1"/>
    <col min="8961" max="8961" width="18.42578125" style="503" customWidth="1"/>
    <col min="8962" max="8962" width="60.42578125" style="503" customWidth="1"/>
    <col min="8963" max="8963" width="4.85546875" style="503" customWidth="1"/>
    <col min="8964" max="8964" width="6.140625" style="503" customWidth="1"/>
    <col min="8965" max="8965" width="5.85546875" style="503" customWidth="1"/>
    <col min="8966" max="8968" width="7.28515625" style="503" customWidth="1"/>
    <col min="8969" max="8969" width="7.140625" style="503" customWidth="1"/>
    <col min="8970" max="8970" width="8.7109375" style="503" customWidth="1"/>
    <col min="8971" max="8971" width="9.28515625" style="503" customWidth="1"/>
    <col min="8972" max="8972" width="7.140625" style="503" customWidth="1"/>
    <col min="8973" max="8973" width="7.85546875" style="503" customWidth="1"/>
    <col min="8974" max="8974" width="9.5703125" style="503" customWidth="1"/>
    <col min="8975" max="8975" width="12.28515625" style="503" customWidth="1"/>
    <col min="8976" max="8976" width="14" style="503" customWidth="1"/>
    <col min="8977" max="8977" width="9.140625" style="503" customWidth="1"/>
    <col min="8978" max="8979" width="8.28515625" style="503" customWidth="1"/>
    <col min="8980" max="8980" width="10.28515625" style="503" customWidth="1"/>
    <col min="8981" max="8981" width="9.85546875" style="503" customWidth="1"/>
    <col min="8982" max="8982" width="12.28515625" style="503" customWidth="1"/>
    <col min="8983" max="8983" width="11.140625" style="503" customWidth="1"/>
    <col min="8984" max="8984" width="8.28515625" style="503" customWidth="1"/>
    <col min="8985" max="9215" width="8.85546875" style="503"/>
    <col min="9216" max="9216" width="6.140625" style="503" customWidth="1"/>
    <col min="9217" max="9217" width="18.42578125" style="503" customWidth="1"/>
    <col min="9218" max="9218" width="60.42578125" style="503" customWidth="1"/>
    <col min="9219" max="9219" width="4.85546875" style="503" customWidth="1"/>
    <col min="9220" max="9220" width="6.140625" style="503" customWidth="1"/>
    <col min="9221" max="9221" width="5.85546875" style="503" customWidth="1"/>
    <col min="9222" max="9224" width="7.28515625" style="503" customWidth="1"/>
    <col min="9225" max="9225" width="7.140625" style="503" customWidth="1"/>
    <col min="9226" max="9226" width="8.7109375" style="503" customWidth="1"/>
    <col min="9227" max="9227" width="9.28515625" style="503" customWidth="1"/>
    <col min="9228" max="9228" width="7.140625" style="503" customWidth="1"/>
    <col min="9229" max="9229" width="7.85546875" style="503" customWidth="1"/>
    <col min="9230" max="9230" width="9.5703125" style="503" customWidth="1"/>
    <col min="9231" max="9231" width="12.28515625" style="503" customWidth="1"/>
    <col min="9232" max="9232" width="14" style="503" customWidth="1"/>
    <col min="9233" max="9233" width="9.140625" style="503" customWidth="1"/>
    <col min="9234" max="9235" width="8.28515625" style="503" customWidth="1"/>
    <col min="9236" max="9236" width="10.28515625" style="503" customWidth="1"/>
    <col min="9237" max="9237" width="9.85546875" style="503" customWidth="1"/>
    <col min="9238" max="9238" width="12.28515625" style="503" customWidth="1"/>
    <col min="9239" max="9239" width="11.140625" style="503" customWidth="1"/>
    <col min="9240" max="9240" width="8.28515625" style="503" customWidth="1"/>
    <col min="9241" max="9471" width="8.85546875" style="503"/>
    <col min="9472" max="9472" width="6.140625" style="503" customWidth="1"/>
    <col min="9473" max="9473" width="18.42578125" style="503" customWidth="1"/>
    <col min="9474" max="9474" width="60.42578125" style="503" customWidth="1"/>
    <col min="9475" max="9475" width="4.85546875" style="503" customWidth="1"/>
    <col min="9476" max="9476" width="6.140625" style="503" customWidth="1"/>
    <col min="9477" max="9477" width="5.85546875" style="503" customWidth="1"/>
    <col min="9478" max="9480" width="7.28515625" style="503" customWidth="1"/>
    <col min="9481" max="9481" width="7.140625" style="503" customWidth="1"/>
    <col min="9482" max="9482" width="8.7109375" style="503" customWidth="1"/>
    <col min="9483" max="9483" width="9.28515625" style="503" customWidth="1"/>
    <col min="9484" max="9484" width="7.140625" style="503" customWidth="1"/>
    <col min="9485" max="9485" width="7.85546875" style="503" customWidth="1"/>
    <col min="9486" max="9486" width="9.5703125" style="503" customWidth="1"/>
    <col min="9487" max="9487" width="12.28515625" style="503" customWidth="1"/>
    <col min="9488" max="9488" width="14" style="503" customWidth="1"/>
    <col min="9489" max="9489" width="9.140625" style="503" customWidth="1"/>
    <col min="9490" max="9491" width="8.28515625" style="503" customWidth="1"/>
    <col min="9492" max="9492" width="10.28515625" style="503" customWidth="1"/>
    <col min="9493" max="9493" width="9.85546875" style="503" customWidth="1"/>
    <col min="9494" max="9494" width="12.28515625" style="503" customWidth="1"/>
    <col min="9495" max="9495" width="11.140625" style="503" customWidth="1"/>
    <col min="9496" max="9496" width="8.28515625" style="503" customWidth="1"/>
    <col min="9497" max="9727" width="8.85546875" style="503"/>
    <col min="9728" max="9728" width="6.140625" style="503" customWidth="1"/>
    <col min="9729" max="9729" width="18.42578125" style="503" customWidth="1"/>
    <col min="9730" max="9730" width="60.42578125" style="503" customWidth="1"/>
    <col min="9731" max="9731" width="4.85546875" style="503" customWidth="1"/>
    <col min="9732" max="9732" width="6.140625" style="503" customWidth="1"/>
    <col min="9733" max="9733" width="5.85546875" style="503" customWidth="1"/>
    <col min="9734" max="9736" width="7.28515625" style="503" customWidth="1"/>
    <col min="9737" max="9737" width="7.140625" style="503" customWidth="1"/>
    <col min="9738" max="9738" width="8.7109375" style="503" customWidth="1"/>
    <col min="9739" max="9739" width="9.28515625" style="503" customWidth="1"/>
    <col min="9740" max="9740" width="7.140625" style="503" customWidth="1"/>
    <col min="9741" max="9741" width="7.85546875" style="503" customWidth="1"/>
    <col min="9742" max="9742" width="9.5703125" style="503" customWidth="1"/>
    <col min="9743" max="9743" width="12.28515625" style="503" customWidth="1"/>
    <col min="9744" max="9744" width="14" style="503" customWidth="1"/>
    <col min="9745" max="9745" width="9.140625" style="503" customWidth="1"/>
    <col min="9746" max="9747" width="8.28515625" style="503" customWidth="1"/>
    <col min="9748" max="9748" width="10.28515625" style="503" customWidth="1"/>
    <col min="9749" max="9749" width="9.85546875" style="503" customWidth="1"/>
    <col min="9750" max="9750" width="12.28515625" style="503" customWidth="1"/>
    <col min="9751" max="9751" width="11.140625" style="503" customWidth="1"/>
    <col min="9752" max="9752" width="8.28515625" style="503" customWidth="1"/>
    <col min="9753" max="9983" width="8.85546875" style="503"/>
    <col min="9984" max="9984" width="6.140625" style="503" customWidth="1"/>
    <col min="9985" max="9985" width="18.42578125" style="503" customWidth="1"/>
    <col min="9986" max="9986" width="60.42578125" style="503" customWidth="1"/>
    <col min="9987" max="9987" width="4.85546875" style="503" customWidth="1"/>
    <col min="9988" max="9988" width="6.140625" style="503" customWidth="1"/>
    <col min="9989" max="9989" width="5.85546875" style="503" customWidth="1"/>
    <col min="9990" max="9992" width="7.28515625" style="503" customWidth="1"/>
    <col min="9993" max="9993" width="7.140625" style="503" customWidth="1"/>
    <col min="9994" max="9994" width="8.7109375" style="503" customWidth="1"/>
    <col min="9995" max="9995" width="9.28515625" style="503" customWidth="1"/>
    <col min="9996" max="9996" width="7.140625" style="503" customWidth="1"/>
    <col min="9997" max="9997" width="7.85546875" style="503" customWidth="1"/>
    <col min="9998" max="9998" width="9.5703125" style="503" customWidth="1"/>
    <col min="9999" max="9999" width="12.28515625" style="503" customWidth="1"/>
    <col min="10000" max="10000" width="14" style="503" customWidth="1"/>
    <col min="10001" max="10001" width="9.140625" style="503" customWidth="1"/>
    <col min="10002" max="10003" width="8.28515625" style="503" customWidth="1"/>
    <col min="10004" max="10004" width="10.28515625" style="503" customWidth="1"/>
    <col min="10005" max="10005" width="9.85546875" style="503" customWidth="1"/>
    <col min="10006" max="10006" width="12.28515625" style="503" customWidth="1"/>
    <col min="10007" max="10007" width="11.140625" style="503" customWidth="1"/>
    <col min="10008" max="10008" width="8.28515625" style="503" customWidth="1"/>
    <col min="10009" max="10239" width="8.85546875" style="503"/>
    <col min="10240" max="10240" width="6.140625" style="503" customWidth="1"/>
    <col min="10241" max="10241" width="18.42578125" style="503" customWidth="1"/>
    <col min="10242" max="10242" width="60.42578125" style="503" customWidth="1"/>
    <col min="10243" max="10243" width="4.85546875" style="503" customWidth="1"/>
    <col min="10244" max="10244" width="6.140625" style="503" customWidth="1"/>
    <col min="10245" max="10245" width="5.85546875" style="503" customWidth="1"/>
    <col min="10246" max="10248" width="7.28515625" style="503" customWidth="1"/>
    <col min="10249" max="10249" width="7.140625" style="503" customWidth="1"/>
    <col min="10250" max="10250" width="8.7109375" style="503" customWidth="1"/>
    <col min="10251" max="10251" width="9.28515625" style="503" customWidth="1"/>
    <col min="10252" max="10252" width="7.140625" style="503" customWidth="1"/>
    <col min="10253" max="10253" width="7.85546875" style="503" customWidth="1"/>
    <col min="10254" max="10254" width="9.5703125" style="503" customWidth="1"/>
    <col min="10255" max="10255" width="12.28515625" style="503" customWidth="1"/>
    <col min="10256" max="10256" width="14" style="503" customWidth="1"/>
    <col min="10257" max="10257" width="9.140625" style="503" customWidth="1"/>
    <col min="10258" max="10259" width="8.28515625" style="503" customWidth="1"/>
    <col min="10260" max="10260" width="10.28515625" style="503" customWidth="1"/>
    <col min="10261" max="10261" width="9.85546875" style="503" customWidth="1"/>
    <col min="10262" max="10262" width="12.28515625" style="503" customWidth="1"/>
    <col min="10263" max="10263" width="11.140625" style="503" customWidth="1"/>
    <col min="10264" max="10264" width="8.28515625" style="503" customWidth="1"/>
    <col min="10265" max="10495" width="8.85546875" style="503"/>
    <col min="10496" max="10496" width="6.140625" style="503" customWidth="1"/>
    <col min="10497" max="10497" width="18.42578125" style="503" customWidth="1"/>
    <col min="10498" max="10498" width="60.42578125" style="503" customWidth="1"/>
    <col min="10499" max="10499" width="4.85546875" style="503" customWidth="1"/>
    <col min="10500" max="10500" width="6.140625" style="503" customWidth="1"/>
    <col min="10501" max="10501" width="5.85546875" style="503" customWidth="1"/>
    <col min="10502" max="10504" width="7.28515625" style="503" customWidth="1"/>
    <col min="10505" max="10505" width="7.140625" style="503" customWidth="1"/>
    <col min="10506" max="10506" width="8.7109375" style="503" customWidth="1"/>
    <col min="10507" max="10507" width="9.28515625" style="503" customWidth="1"/>
    <col min="10508" max="10508" width="7.140625" style="503" customWidth="1"/>
    <col min="10509" max="10509" width="7.85546875" style="503" customWidth="1"/>
    <col min="10510" max="10510" width="9.5703125" style="503" customWidth="1"/>
    <col min="10511" max="10511" width="12.28515625" style="503" customWidth="1"/>
    <col min="10512" max="10512" width="14" style="503" customWidth="1"/>
    <col min="10513" max="10513" width="9.140625" style="503" customWidth="1"/>
    <col min="10514" max="10515" width="8.28515625" style="503" customWidth="1"/>
    <col min="10516" max="10516" width="10.28515625" style="503" customWidth="1"/>
    <col min="10517" max="10517" width="9.85546875" style="503" customWidth="1"/>
    <col min="10518" max="10518" width="12.28515625" style="503" customWidth="1"/>
    <col min="10519" max="10519" width="11.140625" style="503" customWidth="1"/>
    <col min="10520" max="10520" width="8.28515625" style="503" customWidth="1"/>
    <col min="10521" max="10751" width="8.85546875" style="503"/>
    <col min="10752" max="10752" width="6.140625" style="503" customWidth="1"/>
    <col min="10753" max="10753" width="18.42578125" style="503" customWidth="1"/>
    <col min="10754" max="10754" width="60.42578125" style="503" customWidth="1"/>
    <col min="10755" max="10755" width="4.85546875" style="503" customWidth="1"/>
    <col min="10756" max="10756" width="6.140625" style="503" customWidth="1"/>
    <col min="10757" max="10757" width="5.85546875" style="503" customWidth="1"/>
    <col min="10758" max="10760" width="7.28515625" style="503" customWidth="1"/>
    <col min="10761" max="10761" width="7.140625" style="503" customWidth="1"/>
    <col min="10762" max="10762" width="8.7109375" style="503" customWidth="1"/>
    <col min="10763" max="10763" width="9.28515625" style="503" customWidth="1"/>
    <col min="10764" max="10764" width="7.140625" style="503" customWidth="1"/>
    <col min="10765" max="10765" width="7.85546875" style="503" customWidth="1"/>
    <col min="10766" max="10766" width="9.5703125" style="503" customWidth="1"/>
    <col min="10767" max="10767" width="12.28515625" style="503" customWidth="1"/>
    <col min="10768" max="10768" width="14" style="503" customWidth="1"/>
    <col min="10769" max="10769" width="9.140625" style="503" customWidth="1"/>
    <col min="10770" max="10771" width="8.28515625" style="503" customWidth="1"/>
    <col min="10772" max="10772" width="10.28515625" style="503" customWidth="1"/>
    <col min="10773" max="10773" width="9.85546875" style="503" customWidth="1"/>
    <col min="10774" max="10774" width="12.28515625" style="503" customWidth="1"/>
    <col min="10775" max="10775" width="11.140625" style="503" customWidth="1"/>
    <col min="10776" max="10776" width="8.28515625" style="503" customWidth="1"/>
    <col min="10777" max="11007" width="8.85546875" style="503"/>
    <col min="11008" max="11008" width="6.140625" style="503" customWidth="1"/>
    <col min="11009" max="11009" width="18.42578125" style="503" customWidth="1"/>
    <col min="11010" max="11010" width="60.42578125" style="503" customWidth="1"/>
    <col min="11011" max="11011" width="4.85546875" style="503" customWidth="1"/>
    <col min="11012" max="11012" width="6.140625" style="503" customWidth="1"/>
    <col min="11013" max="11013" width="5.85546875" style="503" customWidth="1"/>
    <col min="11014" max="11016" width="7.28515625" style="503" customWidth="1"/>
    <col min="11017" max="11017" width="7.140625" style="503" customWidth="1"/>
    <col min="11018" max="11018" width="8.7109375" style="503" customWidth="1"/>
    <col min="11019" max="11019" width="9.28515625" style="503" customWidth="1"/>
    <col min="11020" max="11020" width="7.140625" style="503" customWidth="1"/>
    <col min="11021" max="11021" width="7.85546875" style="503" customWidth="1"/>
    <col min="11022" max="11022" width="9.5703125" style="503" customWidth="1"/>
    <col min="11023" max="11023" width="12.28515625" style="503" customWidth="1"/>
    <col min="11024" max="11024" width="14" style="503" customWidth="1"/>
    <col min="11025" max="11025" width="9.140625" style="503" customWidth="1"/>
    <col min="11026" max="11027" width="8.28515625" style="503" customWidth="1"/>
    <col min="11028" max="11028" width="10.28515625" style="503" customWidth="1"/>
    <col min="11029" max="11029" width="9.85546875" style="503" customWidth="1"/>
    <col min="11030" max="11030" width="12.28515625" style="503" customWidth="1"/>
    <col min="11031" max="11031" width="11.140625" style="503" customWidth="1"/>
    <col min="11032" max="11032" width="8.28515625" style="503" customWidth="1"/>
    <col min="11033" max="11263" width="8.85546875" style="503"/>
    <col min="11264" max="11264" width="6.140625" style="503" customWidth="1"/>
    <col min="11265" max="11265" width="18.42578125" style="503" customWidth="1"/>
    <col min="11266" max="11266" width="60.42578125" style="503" customWidth="1"/>
    <col min="11267" max="11267" width="4.85546875" style="503" customWidth="1"/>
    <col min="11268" max="11268" width="6.140625" style="503" customWidth="1"/>
    <col min="11269" max="11269" width="5.85546875" style="503" customWidth="1"/>
    <col min="11270" max="11272" width="7.28515625" style="503" customWidth="1"/>
    <col min="11273" max="11273" width="7.140625" style="503" customWidth="1"/>
    <col min="11274" max="11274" width="8.7109375" style="503" customWidth="1"/>
    <col min="11275" max="11275" width="9.28515625" style="503" customWidth="1"/>
    <col min="11276" max="11276" width="7.140625" style="503" customWidth="1"/>
    <col min="11277" max="11277" width="7.85546875" style="503" customWidth="1"/>
    <col min="11278" max="11278" width="9.5703125" style="503" customWidth="1"/>
    <col min="11279" max="11279" width="12.28515625" style="503" customWidth="1"/>
    <col min="11280" max="11280" width="14" style="503" customWidth="1"/>
    <col min="11281" max="11281" width="9.140625" style="503" customWidth="1"/>
    <col min="11282" max="11283" width="8.28515625" style="503" customWidth="1"/>
    <col min="11284" max="11284" width="10.28515625" style="503" customWidth="1"/>
    <col min="11285" max="11285" width="9.85546875" style="503" customWidth="1"/>
    <col min="11286" max="11286" width="12.28515625" style="503" customWidth="1"/>
    <col min="11287" max="11287" width="11.140625" style="503" customWidth="1"/>
    <col min="11288" max="11288" width="8.28515625" style="503" customWidth="1"/>
    <col min="11289" max="11519" width="8.85546875" style="503"/>
    <col min="11520" max="11520" width="6.140625" style="503" customWidth="1"/>
    <col min="11521" max="11521" width="18.42578125" style="503" customWidth="1"/>
    <col min="11522" max="11522" width="60.42578125" style="503" customWidth="1"/>
    <col min="11523" max="11523" width="4.85546875" style="503" customWidth="1"/>
    <col min="11524" max="11524" width="6.140625" style="503" customWidth="1"/>
    <col min="11525" max="11525" width="5.85546875" style="503" customWidth="1"/>
    <col min="11526" max="11528" width="7.28515625" style="503" customWidth="1"/>
    <col min="11529" max="11529" width="7.140625" style="503" customWidth="1"/>
    <col min="11530" max="11530" width="8.7109375" style="503" customWidth="1"/>
    <col min="11531" max="11531" width="9.28515625" style="503" customWidth="1"/>
    <col min="11532" max="11532" width="7.140625" style="503" customWidth="1"/>
    <col min="11533" max="11533" width="7.85546875" style="503" customWidth="1"/>
    <col min="11534" max="11534" width="9.5703125" style="503" customWidth="1"/>
    <col min="11535" max="11535" width="12.28515625" style="503" customWidth="1"/>
    <col min="11536" max="11536" width="14" style="503" customWidth="1"/>
    <col min="11537" max="11537" width="9.140625" style="503" customWidth="1"/>
    <col min="11538" max="11539" width="8.28515625" style="503" customWidth="1"/>
    <col min="11540" max="11540" width="10.28515625" style="503" customWidth="1"/>
    <col min="11541" max="11541" width="9.85546875" style="503" customWidth="1"/>
    <col min="11542" max="11542" width="12.28515625" style="503" customWidth="1"/>
    <col min="11543" max="11543" width="11.140625" style="503" customWidth="1"/>
    <col min="11544" max="11544" width="8.28515625" style="503" customWidth="1"/>
    <col min="11545" max="11775" width="8.85546875" style="503"/>
    <col min="11776" max="11776" width="6.140625" style="503" customWidth="1"/>
    <col min="11777" max="11777" width="18.42578125" style="503" customWidth="1"/>
    <col min="11778" max="11778" width="60.42578125" style="503" customWidth="1"/>
    <col min="11779" max="11779" width="4.85546875" style="503" customWidth="1"/>
    <col min="11780" max="11780" width="6.140625" style="503" customWidth="1"/>
    <col min="11781" max="11781" width="5.85546875" style="503" customWidth="1"/>
    <col min="11782" max="11784" width="7.28515625" style="503" customWidth="1"/>
    <col min="11785" max="11785" width="7.140625" style="503" customWidth="1"/>
    <col min="11786" max="11786" width="8.7109375" style="503" customWidth="1"/>
    <col min="11787" max="11787" width="9.28515625" style="503" customWidth="1"/>
    <col min="11788" max="11788" width="7.140625" style="503" customWidth="1"/>
    <col min="11789" max="11789" width="7.85546875" style="503" customWidth="1"/>
    <col min="11790" max="11790" width="9.5703125" style="503" customWidth="1"/>
    <col min="11791" max="11791" width="12.28515625" style="503" customWidth="1"/>
    <col min="11792" max="11792" width="14" style="503" customWidth="1"/>
    <col min="11793" max="11793" width="9.140625" style="503" customWidth="1"/>
    <col min="11794" max="11795" width="8.28515625" style="503" customWidth="1"/>
    <col min="11796" max="11796" width="10.28515625" style="503" customWidth="1"/>
    <col min="11797" max="11797" width="9.85546875" style="503" customWidth="1"/>
    <col min="11798" max="11798" width="12.28515625" style="503" customWidth="1"/>
    <col min="11799" max="11799" width="11.140625" style="503" customWidth="1"/>
    <col min="11800" max="11800" width="8.28515625" style="503" customWidth="1"/>
    <col min="11801" max="12031" width="8.85546875" style="503"/>
    <col min="12032" max="12032" width="6.140625" style="503" customWidth="1"/>
    <col min="12033" max="12033" width="18.42578125" style="503" customWidth="1"/>
    <col min="12034" max="12034" width="60.42578125" style="503" customWidth="1"/>
    <col min="12035" max="12035" width="4.85546875" style="503" customWidth="1"/>
    <col min="12036" max="12036" width="6.140625" style="503" customWidth="1"/>
    <col min="12037" max="12037" width="5.85546875" style="503" customWidth="1"/>
    <col min="12038" max="12040" width="7.28515625" style="503" customWidth="1"/>
    <col min="12041" max="12041" width="7.140625" style="503" customWidth="1"/>
    <col min="12042" max="12042" width="8.7109375" style="503" customWidth="1"/>
    <col min="12043" max="12043" width="9.28515625" style="503" customWidth="1"/>
    <col min="12044" max="12044" width="7.140625" style="503" customWidth="1"/>
    <col min="12045" max="12045" width="7.85546875" style="503" customWidth="1"/>
    <col min="12046" max="12046" width="9.5703125" style="503" customWidth="1"/>
    <col min="12047" max="12047" width="12.28515625" style="503" customWidth="1"/>
    <col min="12048" max="12048" width="14" style="503" customWidth="1"/>
    <col min="12049" max="12049" width="9.140625" style="503" customWidth="1"/>
    <col min="12050" max="12051" width="8.28515625" style="503" customWidth="1"/>
    <col min="12052" max="12052" width="10.28515625" style="503" customWidth="1"/>
    <col min="12053" max="12053" width="9.85546875" style="503" customWidth="1"/>
    <col min="12054" max="12054" width="12.28515625" style="503" customWidth="1"/>
    <col min="12055" max="12055" width="11.140625" style="503" customWidth="1"/>
    <col min="12056" max="12056" width="8.28515625" style="503" customWidth="1"/>
    <col min="12057" max="12287" width="8.85546875" style="503"/>
    <col min="12288" max="12288" width="6.140625" style="503" customWidth="1"/>
    <col min="12289" max="12289" width="18.42578125" style="503" customWidth="1"/>
    <col min="12290" max="12290" width="60.42578125" style="503" customWidth="1"/>
    <col min="12291" max="12291" width="4.85546875" style="503" customWidth="1"/>
    <col min="12292" max="12292" width="6.140625" style="503" customWidth="1"/>
    <col min="12293" max="12293" width="5.85546875" style="503" customWidth="1"/>
    <col min="12294" max="12296" width="7.28515625" style="503" customWidth="1"/>
    <col min="12297" max="12297" width="7.140625" style="503" customWidth="1"/>
    <col min="12298" max="12298" width="8.7109375" style="503" customWidth="1"/>
    <col min="12299" max="12299" width="9.28515625" style="503" customWidth="1"/>
    <col min="12300" max="12300" width="7.140625" style="503" customWidth="1"/>
    <col min="12301" max="12301" width="7.85546875" style="503" customWidth="1"/>
    <col min="12302" max="12302" width="9.5703125" style="503" customWidth="1"/>
    <col min="12303" max="12303" width="12.28515625" style="503" customWidth="1"/>
    <col min="12304" max="12304" width="14" style="503" customWidth="1"/>
    <col min="12305" max="12305" width="9.140625" style="503" customWidth="1"/>
    <col min="12306" max="12307" width="8.28515625" style="503" customWidth="1"/>
    <col min="12308" max="12308" width="10.28515625" style="503" customWidth="1"/>
    <col min="12309" max="12309" width="9.85546875" style="503" customWidth="1"/>
    <col min="12310" max="12310" width="12.28515625" style="503" customWidth="1"/>
    <col min="12311" max="12311" width="11.140625" style="503" customWidth="1"/>
    <col min="12312" max="12312" width="8.28515625" style="503" customWidth="1"/>
    <col min="12313" max="12543" width="8.85546875" style="503"/>
    <col min="12544" max="12544" width="6.140625" style="503" customWidth="1"/>
    <col min="12545" max="12545" width="18.42578125" style="503" customWidth="1"/>
    <col min="12546" max="12546" width="60.42578125" style="503" customWidth="1"/>
    <col min="12547" max="12547" width="4.85546875" style="503" customWidth="1"/>
    <col min="12548" max="12548" width="6.140625" style="503" customWidth="1"/>
    <col min="12549" max="12549" width="5.85546875" style="503" customWidth="1"/>
    <col min="12550" max="12552" width="7.28515625" style="503" customWidth="1"/>
    <col min="12553" max="12553" width="7.140625" style="503" customWidth="1"/>
    <col min="12554" max="12554" width="8.7109375" style="503" customWidth="1"/>
    <col min="12555" max="12555" width="9.28515625" style="503" customWidth="1"/>
    <col min="12556" max="12556" width="7.140625" style="503" customWidth="1"/>
    <col min="12557" max="12557" width="7.85546875" style="503" customWidth="1"/>
    <col min="12558" max="12558" width="9.5703125" style="503" customWidth="1"/>
    <col min="12559" max="12559" width="12.28515625" style="503" customWidth="1"/>
    <col min="12560" max="12560" width="14" style="503" customWidth="1"/>
    <col min="12561" max="12561" width="9.140625" style="503" customWidth="1"/>
    <col min="12562" max="12563" width="8.28515625" style="503" customWidth="1"/>
    <col min="12564" max="12564" width="10.28515625" style="503" customWidth="1"/>
    <col min="12565" max="12565" width="9.85546875" style="503" customWidth="1"/>
    <col min="12566" max="12566" width="12.28515625" style="503" customWidth="1"/>
    <col min="12567" max="12567" width="11.140625" style="503" customWidth="1"/>
    <col min="12568" max="12568" width="8.28515625" style="503" customWidth="1"/>
    <col min="12569" max="12799" width="8.85546875" style="503"/>
    <col min="12800" max="12800" width="6.140625" style="503" customWidth="1"/>
    <col min="12801" max="12801" width="18.42578125" style="503" customWidth="1"/>
    <col min="12802" max="12802" width="60.42578125" style="503" customWidth="1"/>
    <col min="12803" max="12803" width="4.85546875" style="503" customWidth="1"/>
    <col min="12804" max="12804" width="6.140625" style="503" customWidth="1"/>
    <col min="12805" max="12805" width="5.85546875" style="503" customWidth="1"/>
    <col min="12806" max="12808" width="7.28515625" style="503" customWidth="1"/>
    <col min="12809" max="12809" width="7.140625" style="503" customWidth="1"/>
    <col min="12810" max="12810" width="8.7109375" style="503" customWidth="1"/>
    <col min="12811" max="12811" width="9.28515625" style="503" customWidth="1"/>
    <col min="12812" max="12812" width="7.140625" style="503" customWidth="1"/>
    <col min="12813" max="12813" width="7.85546875" style="503" customWidth="1"/>
    <col min="12814" max="12814" width="9.5703125" style="503" customWidth="1"/>
    <col min="12815" max="12815" width="12.28515625" style="503" customWidth="1"/>
    <col min="12816" max="12816" width="14" style="503" customWidth="1"/>
    <col min="12817" max="12817" width="9.140625" style="503" customWidth="1"/>
    <col min="12818" max="12819" width="8.28515625" style="503" customWidth="1"/>
    <col min="12820" max="12820" width="10.28515625" style="503" customWidth="1"/>
    <col min="12821" max="12821" width="9.85546875" style="503" customWidth="1"/>
    <col min="12822" max="12822" width="12.28515625" style="503" customWidth="1"/>
    <col min="12823" max="12823" width="11.140625" style="503" customWidth="1"/>
    <col min="12824" max="12824" width="8.28515625" style="503" customWidth="1"/>
    <col min="12825" max="13055" width="8.85546875" style="503"/>
    <col min="13056" max="13056" width="6.140625" style="503" customWidth="1"/>
    <col min="13057" max="13057" width="18.42578125" style="503" customWidth="1"/>
    <col min="13058" max="13058" width="60.42578125" style="503" customWidth="1"/>
    <col min="13059" max="13059" width="4.85546875" style="503" customWidth="1"/>
    <col min="13060" max="13060" width="6.140625" style="503" customWidth="1"/>
    <col min="13061" max="13061" width="5.85546875" style="503" customWidth="1"/>
    <col min="13062" max="13064" width="7.28515625" style="503" customWidth="1"/>
    <col min="13065" max="13065" width="7.140625" style="503" customWidth="1"/>
    <col min="13066" max="13066" width="8.7109375" style="503" customWidth="1"/>
    <col min="13067" max="13067" width="9.28515625" style="503" customWidth="1"/>
    <col min="13068" max="13068" width="7.140625" style="503" customWidth="1"/>
    <col min="13069" max="13069" width="7.85546875" style="503" customWidth="1"/>
    <col min="13070" max="13070" width="9.5703125" style="503" customWidth="1"/>
    <col min="13071" max="13071" width="12.28515625" style="503" customWidth="1"/>
    <col min="13072" max="13072" width="14" style="503" customWidth="1"/>
    <col min="13073" max="13073" width="9.140625" style="503" customWidth="1"/>
    <col min="13074" max="13075" width="8.28515625" style="503" customWidth="1"/>
    <col min="13076" max="13076" width="10.28515625" style="503" customWidth="1"/>
    <col min="13077" max="13077" width="9.85546875" style="503" customWidth="1"/>
    <col min="13078" max="13078" width="12.28515625" style="503" customWidth="1"/>
    <col min="13079" max="13079" width="11.140625" style="503" customWidth="1"/>
    <col min="13080" max="13080" width="8.28515625" style="503" customWidth="1"/>
    <col min="13081" max="13311" width="8.85546875" style="503"/>
    <col min="13312" max="13312" width="6.140625" style="503" customWidth="1"/>
    <col min="13313" max="13313" width="18.42578125" style="503" customWidth="1"/>
    <col min="13314" max="13314" width="60.42578125" style="503" customWidth="1"/>
    <col min="13315" max="13315" width="4.85546875" style="503" customWidth="1"/>
    <col min="13316" max="13316" width="6.140625" style="503" customWidth="1"/>
    <col min="13317" max="13317" width="5.85546875" style="503" customWidth="1"/>
    <col min="13318" max="13320" width="7.28515625" style="503" customWidth="1"/>
    <col min="13321" max="13321" width="7.140625" style="503" customWidth="1"/>
    <col min="13322" max="13322" width="8.7109375" style="503" customWidth="1"/>
    <col min="13323" max="13323" width="9.28515625" style="503" customWidth="1"/>
    <col min="13324" max="13324" width="7.140625" style="503" customWidth="1"/>
    <col min="13325" max="13325" width="7.85546875" style="503" customWidth="1"/>
    <col min="13326" max="13326" width="9.5703125" style="503" customWidth="1"/>
    <col min="13327" max="13327" width="12.28515625" style="503" customWidth="1"/>
    <col min="13328" max="13328" width="14" style="503" customWidth="1"/>
    <col min="13329" max="13329" width="9.140625" style="503" customWidth="1"/>
    <col min="13330" max="13331" width="8.28515625" style="503" customWidth="1"/>
    <col min="13332" max="13332" width="10.28515625" style="503" customWidth="1"/>
    <col min="13333" max="13333" width="9.85546875" style="503" customWidth="1"/>
    <col min="13334" max="13334" width="12.28515625" style="503" customWidth="1"/>
    <col min="13335" max="13335" width="11.140625" style="503" customWidth="1"/>
    <col min="13336" max="13336" width="8.28515625" style="503" customWidth="1"/>
    <col min="13337" max="13567" width="8.85546875" style="503"/>
    <col min="13568" max="13568" width="6.140625" style="503" customWidth="1"/>
    <col min="13569" max="13569" width="18.42578125" style="503" customWidth="1"/>
    <col min="13570" max="13570" width="60.42578125" style="503" customWidth="1"/>
    <col min="13571" max="13571" width="4.85546875" style="503" customWidth="1"/>
    <col min="13572" max="13572" width="6.140625" style="503" customWidth="1"/>
    <col min="13573" max="13573" width="5.85546875" style="503" customWidth="1"/>
    <col min="13574" max="13576" width="7.28515625" style="503" customWidth="1"/>
    <col min="13577" max="13577" width="7.140625" style="503" customWidth="1"/>
    <col min="13578" max="13578" width="8.7109375" style="503" customWidth="1"/>
    <col min="13579" max="13579" width="9.28515625" style="503" customWidth="1"/>
    <col min="13580" max="13580" width="7.140625" style="503" customWidth="1"/>
    <col min="13581" max="13581" width="7.85546875" style="503" customWidth="1"/>
    <col min="13582" max="13582" width="9.5703125" style="503" customWidth="1"/>
    <col min="13583" max="13583" width="12.28515625" style="503" customWidth="1"/>
    <col min="13584" max="13584" width="14" style="503" customWidth="1"/>
    <col min="13585" max="13585" width="9.140625" style="503" customWidth="1"/>
    <col min="13586" max="13587" width="8.28515625" style="503" customWidth="1"/>
    <col min="13588" max="13588" width="10.28515625" style="503" customWidth="1"/>
    <col min="13589" max="13589" width="9.85546875" style="503" customWidth="1"/>
    <col min="13590" max="13590" width="12.28515625" style="503" customWidth="1"/>
    <col min="13591" max="13591" width="11.140625" style="503" customWidth="1"/>
    <col min="13592" max="13592" width="8.28515625" style="503" customWidth="1"/>
    <col min="13593" max="13823" width="8.85546875" style="503"/>
    <col min="13824" max="13824" width="6.140625" style="503" customWidth="1"/>
    <col min="13825" max="13825" width="18.42578125" style="503" customWidth="1"/>
    <col min="13826" max="13826" width="60.42578125" style="503" customWidth="1"/>
    <col min="13827" max="13827" width="4.85546875" style="503" customWidth="1"/>
    <col min="13828" max="13828" width="6.140625" style="503" customWidth="1"/>
    <col min="13829" max="13829" width="5.85546875" style="503" customWidth="1"/>
    <col min="13830" max="13832" width="7.28515625" style="503" customWidth="1"/>
    <col min="13833" max="13833" width="7.140625" style="503" customWidth="1"/>
    <col min="13834" max="13834" width="8.7109375" style="503" customWidth="1"/>
    <col min="13835" max="13835" width="9.28515625" style="503" customWidth="1"/>
    <col min="13836" max="13836" width="7.140625" style="503" customWidth="1"/>
    <col min="13837" max="13837" width="7.85546875" style="503" customWidth="1"/>
    <col min="13838" max="13838" width="9.5703125" style="503" customWidth="1"/>
    <col min="13839" max="13839" width="12.28515625" style="503" customWidth="1"/>
    <col min="13840" max="13840" width="14" style="503" customWidth="1"/>
    <col min="13841" max="13841" width="9.140625" style="503" customWidth="1"/>
    <col min="13842" max="13843" width="8.28515625" style="503" customWidth="1"/>
    <col min="13844" max="13844" width="10.28515625" style="503" customWidth="1"/>
    <col min="13845" max="13845" width="9.85546875" style="503" customWidth="1"/>
    <col min="13846" max="13846" width="12.28515625" style="503" customWidth="1"/>
    <col min="13847" max="13847" width="11.140625" style="503" customWidth="1"/>
    <col min="13848" max="13848" width="8.28515625" style="503" customWidth="1"/>
    <col min="13849" max="14079" width="8.85546875" style="503"/>
    <col min="14080" max="14080" width="6.140625" style="503" customWidth="1"/>
    <col min="14081" max="14081" width="18.42578125" style="503" customWidth="1"/>
    <col min="14082" max="14082" width="60.42578125" style="503" customWidth="1"/>
    <col min="14083" max="14083" width="4.85546875" style="503" customWidth="1"/>
    <col min="14084" max="14084" width="6.140625" style="503" customWidth="1"/>
    <col min="14085" max="14085" width="5.85546875" style="503" customWidth="1"/>
    <col min="14086" max="14088" width="7.28515625" style="503" customWidth="1"/>
    <col min="14089" max="14089" width="7.140625" style="503" customWidth="1"/>
    <col min="14090" max="14090" width="8.7109375" style="503" customWidth="1"/>
    <col min="14091" max="14091" width="9.28515625" style="503" customWidth="1"/>
    <col min="14092" max="14092" width="7.140625" style="503" customWidth="1"/>
    <col min="14093" max="14093" width="7.85546875" style="503" customWidth="1"/>
    <col min="14094" max="14094" width="9.5703125" style="503" customWidth="1"/>
    <col min="14095" max="14095" width="12.28515625" style="503" customWidth="1"/>
    <col min="14096" max="14096" width="14" style="503" customWidth="1"/>
    <col min="14097" max="14097" width="9.140625" style="503" customWidth="1"/>
    <col min="14098" max="14099" width="8.28515625" style="503" customWidth="1"/>
    <col min="14100" max="14100" width="10.28515625" style="503" customWidth="1"/>
    <col min="14101" max="14101" width="9.85546875" style="503" customWidth="1"/>
    <col min="14102" max="14102" width="12.28515625" style="503" customWidth="1"/>
    <col min="14103" max="14103" width="11.140625" style="503" customWidth="1"/>
    <col min="14104" max="14104" width="8.28515625" style="503" customWidth="1"/>
    <col min="14105" max="14335" width="8.85546875" style="503"/>
    <col min="14336" max="14336" width="6.140625" style="503" customWidth="1"/>
    <col min="14337" max="14337" width="18.42578125" style="503" customWidth="1"/>
    <col min="14338" max="14338" width="60.42578125" style="503" customWidth="1"/>
    <col min="14339" max="14339" width="4.85546875" style="503" customWidth="1"/>
    <col min="14340" max="14340" width="6.140625" style="503" customWidth="1"/>
    <col min="14341" max="14341" width="5.85546875" style="503" customWidth="1"/>
    <col min="14342" max="14344" width="7.28515625" style="503" customWidth="1"/>
    <col min="14345" max="14345" width="7.140625" style="503" customWidth="1"/>
    <col min="14346" max="14346" width="8.7109375" style="503" customWidth="1"/>
    <col min="14347" max="14347" width="9.28515625" style="503" customWidth="1"/>
    <col min="14348" max="14348" width="7.140625" style="503" customWidth="1"/>
    <col min="14349" max="14349" width="7.85546875" style="503" customWidth="1"/>
    <col min="14350" max="14350" width="9.5703125" style="503" customWidth="1"/>
    <col min="14351" max="14351" width="12.28515625" style="503" customWidth="1"/>
    <col min="14352" max="14352" width="14" style="503" customWidth="1"/>
    <col min="14353" max="14353" width="9.140625" style="503" customWidth="1"/>
    <col min="14354" max="14355" width="8.28515625" style="503" customWidth="1"/>
    <col min="14356" max="14356" width="10.28515625" style="503" customWidth="1"/>
    <col min="14357" max="14357" width="9.85546875" style="503" customWidth="1"/>
    <col min="14358" max="14358" width="12.28515625" style="503" customWidth="1"/>
    <col min="14359" max="14359" width="11.140625" style="503" customWidth="1"/>
    <col min="14360" max="14360" width="8.28515625" style="503" customWidth="1"/>
    <col min="14361" max="14591" width="8.85546875" style="503"/>
    <col min="14592" max="14592" width="6.140625" style="503" customWidth="1"/>
    <col min="14593" max="14593" width="18.42578125" style="503" customWidth="1"/>
    <col min="14594" max="14594" width="60.42578125" style="503" customWidth="1"/>
    <col min="14595" max="14595" width="4.85546875" style="503" customWidth="1"/>
    <col min="14596" max="14596" width="6.140625" style="503" customWidth="1"/>
    <col min="14597" max="14597" width="5.85546875" style="503" customWidth="1"/>
    <col min="14598" max="14600" width="7.28515625" style="503" customWidth="1"/>
    <col min="14601" max="14601" width="7.140625" style="503" customWidth="1"/>
    <col min="14602" max="14602" width="8.7109375" style="503" customWidth="1"/>
    <col min="14603" max="14603" width="9.28515625" style="503" customWidth="1"/>
    <col min="14604" max="14604" width="7.140625" style="503" customWidth="1"/>
    <col min="14605" max="14605" width="7.85546875" style="503" customWidth="1"/>
    <col min="14606" max="14606" width="9.5703125" style="503" customWidth="1"/>
    <col min="14607" max="14607" width="12.28515625" style="503" customWidth="1"/>
    <col min="14608" max="14608" width="14" style="503" customWidth="1"/>
    <col min="14609" max="14609" width="9.140625" style="503" customWidth="1"/>
    <col min="14610" max="14611" width="8.28515625" style="503" customWidth="1"/>
    <col min="14612" max="14612" width="10.28515625" style="503" customWidth="1"/>
    <col min="14613" max="14613" width="9.85546875" style="503" customWidth="1"/>
    <col min="14614" max="14614" width="12.28515625" style="503" customWidth="1"/>
    <col min="14615" max="14615" width="11.140625" style="503" customWidth="1"/>
    <col min="14616" max="14616" width="8.28515625" style="503" customWidth="1"/>
    <col min="14617" max="14847" width="8.85546875" style="503"/>
    <col min="14848" max="14848" width="6.140625" style="503" customWidth="1"/>
    <col min="14849" max="14849" width="18.42578125" style="503" customWidth="1"/>
    <col min="14850" max="14850" width="60.42578125" style="503" customWidth="1"/>
    <col min="14851" max="14851" width="4.85546875" style="503" customWidth="1"/>
    <col min="14852" max="14852" width="6.140625" style="503" customWidth="1"/>
    <col min="14853" max="14853" width="5.85546875" style="503" customWidth="1"/>
    <col min="14854" max="14856" width="7.28515625" style="503" customWidth="1"/>
    <col min="14857" max="14857" width="7.140625" style="503" customWidth="1"/>
    <col min="14858" max="14858" width="8.7109375" style="503" customWidth="1"/>
    <col min="14859" max="14859" width="9.28515625" style="503" customWidth="1"/>
    <col min="14860" max="14860" width="7.140625" style="503" customWidth="1"/>
    <col min="14861" max="14861" width="7.85546875" style="503" customWidth="1"/>
    <col min="14862" max="14862" width="9.5703125" style="503" customWidth="1"/>
    <col min="14863" max="14863" width="12.28515625" style="503" customWidth="1"/>
    <col min="14864" max="14864" width="14" style="503" customWidth="1"/>
    <col min="14865" max="14865" width="9.140625" style="503" customWidth="1"/>
    <col min="14866" max="14867" width="8.28515625" style="503" customWidth="1"/>
    <col min="14868" max="14868" width="10.28515625" style="503" customWidth="1"/>
    <col min="14869" max="14869" width="9.85546875" style="503" customWidth="1"/>
    <col min="14870" max="14870" width="12.28515625" style="503" customWidth="1"/>
    <col min="14871" max="14871" width="11.140625" style="503" customWidth="1"/>
    <col min="14872" max="14872" width="8.28515625" style="503" customWidth="1"/>
    <col min="14873" max="15103" width="8.85546875" style="503"/>
    <col min="15104" max="15104" width="6.140625" style="503" customWidth="1"/>
    <col min="15105" max="15105" width="18.42578125" style="503" customWidth="1"/>
    <col min="15106" max="15106" width="60.42578125" style="503" customWidth="1"/>
    <col min="15107" max="15107" width="4.85546875" style="503" customWidth="1"/>
    <col min="15108" max="15108" width="6.140625" style="503" customWidth="1"/>
    <col min="15109" max="15109" width="5.85546875" style="503" customWidth="1"/>
    <col min="15110" max="15112" width="7.28515625" style="503" customWidth="1"/>
    <col min="15113" max="15113" width="7.140625" style="503" customWidth="1"/>
    <col min="15114" max="15114" width="8.7109375" style="503" customWidth="1"/>
    <col min="15115" max="15115" width="9.28515625" style="503" customWidth="1"/>
    <col min="15116" max="15116" width="7.140625" style="503" customWidth="1"/>
    <col min="15117" max="15117" width="7.85546875" style="503" customWidth="1"/>
    <col min="15118" max="15118" width="9.5703125" style="503" customWidth="1"/>
    <col min="15119" max="15119" width="12.28515625" style="503" customWidth="1"/>
    <col min="15120" max="15120" width="14" style="503" customWidth="1"/>
    <col min="15121" max="15121" width="9.140625" style="503" customWidth="1"/>
    <col min="15122" max="15123" width="8.28515625" style="503" customWidth="1"/>
    <col min="15124" max="15124" width="10.28515625" style="503" customWidth="1"/>
    <col min="15125" max="15125" width="9.85546875" style="503" customWidth="1"/>
    <col min="15126" max="15126" width="12.28515625" style="503" customWidth="1"/>
    <col min="15127" max="15127" width="11.140625" style="503" customWidth="1"/>
    <col min="15128" max="15128" width="8.28515625" style="503" customWidth="1"/>
    <col min="15129" max="15359" width="8.85546875" style="503"/>
    <col min="15360" max="15360" width="6.140625" style="503" customWidth="1"/>
    <col min="15361" max="15361" width="18.42578125" style="503" customWidth="1"/>
    <col min="15362" max="15362" width="60.42578125" style="503" customWidth="1"/>
    <col min="15363" max="15363" width="4.85546875" style="503" customWidth="1"/>
    <col min="15364" max="15364" width="6.140625" style="503" customWidth="1"/>
    <col min="15365" max="15365" width="5.85546875" style="503" customWidth="1"/>
    <col min="15366" max="15368" width="7.28515625" style="503" customWidth="1"/>
    <col min="15369" max="15369" width="7.140625" style="503" customWidth="1"/>
    <col min="15370" max="15370" width="8.7109375" style="503" customWidth="1"/>
    <col min="15371" max="15371" width="9.28515625" style="503" customWidth="1"/>
    <col min="15372" max="15372" width="7.140625" style="503" customWidth="1"/>
    <col min="15373" max="15373" width="7.85546875" style="503" customWidth="1"/>
    <col min="15374" max="15374" width="9.5703125" style="503" customWidth="1"/>
    <col min="15375" max="15375" width="12.28515625" style="503" customWidth="1"/>
    <col min="15376" max="15376" width="14" style="503" customWidth="1"/>
    <col min="15377" max="15377" width="9.140625" style="503" customWidth="1"/>
    <col min="15378" max="15379" width="8.28515625" style="503" customWidth="1"/>
    <col min="15380" max="15380" width="10.28515625" style="503" customWidth="1"/>
    <col min="15381" max="15381" width="9.85546875" style="503" customWidth="1"/>
    <col min="15382" max="15382" width="12.28515625" style="503" customWidth="1"/>
    <col min="15383" max="15383" width="11.140625" style="503" customWidth="1"/>
    <col min="15384" max="15384" width="8.28515625" style="503" customWidth="1"/>
    <col min="15385" max="15615" width="8.85546875" style="503"/>
    <col min="15616" max="15616" width="6.140625" style="503" customWidth="1"/>
    <col min="15617" max="15617" width="18.42578125" style="503" customWidth="1"/>
    <col min="15618" max="15618" width="60.42578125" style="503" customWidth="1"/>
    <col min="15619" max="15619" width="4.85546875" style="503" customWidth="1"/>
    <col min="15620" max="15620" width="6.140625" style="503" customWidth="1"/>
    <col min="15621" max="15621" width="5.85546875" style="503" customWidth="1"/>
    <col min="15622" max="15624" width="7.28515625" style="503" customWidth="1"/>
    <col min="15625" max="15625" width="7.140625" style="503" customWidth="1"/>
    <col min="15626" max="15626" width="8.7109375" style="503" customWidth="1"/>
    <col min="15627" max="15627" width="9.28515625" style="503" customWidth="1"/>
    <col min="15628" max="15628" width="7.140625" style="503" customWidth="1"/>
    <col min="15629" max="15629" width="7.85546875" style="503" customWidth="1"/>
    <col min="15630" max="15630" width="9.5703125" style="503" customWidth="1"/>
    <col min="15631" max="15631" width="12.28515625" style="503" customWidth="1"/>
    <col min="15632" max="15632" width="14" style="503" customWidth="1"/>
    <col min="15633" max="15633" width="9.140625" style="503" customWidth="1"/>
    <col min="15634" max="15635" width="8.28515625" style="503" customWidth="1"/>
    <col min="15636" max="15636" width="10.28515625" style="503" customWidth="1"/>
    <col min="15637" max="15637" width="9.85546875" style="503" customWidth="1"/>
    <col min="15638" max="15638" width="12.28515625" style="503" customWidth="1"/>
    <col min="15639" max="15639" width="11.140625" style="503" customWidth="1"/>
    <col min="15640" max="15640" width="8.28515625" style="503" customWidth="1"/>
    <col min="15641" max="15871" width="8.85546875" style="503"/>
    <col min="15872" max="15872" width="6.140625" style="503" customWidth="1"/>
    <col min="15873" max="15873" width="18.42578125" style="503" customWidth="1"/>
    <col min="15874" max="15874" width="60.42578125" style="503" customWidth="1"/>
    <col min="15875" max="15875" width="4.85546875" style="503" customWidth="1"/>
    <col min="15876" max="15876" width="6.140625" style="503" customWidth="1"/>
    <col min="15877" max="15877" width="5.85546875" style="503" customWidth="1"/>
    <col min="15878" max="15880" width="7.28515625" style="503" customWidth="1"/>
    <col min="15881" max="15881" width="7.140625" style="503" customWidth="1"/>
    <col min="15882" max="15882" width="8.7109375" style="503" customWidth="1"/>
    <col min="15883" max="15883" width="9.28515625" style="503" customWidth="1"/>
    <col min="15884" max="15884" width="7.140625" style="503" customWidth="1"/>
    <col min="15885" max="15885" width="7.85546875" style="503" customWidth="1"/>
    <col min="15886" max="15886" width="9.5703125" style="503" customWidth="1"/>
    <col min="15887" max="15887" width="12.28515625" style="503" customWidth="1"/>
    <col min="15888" max="15888" width="14" style="503" customWidth="1"/>
    <col min="15889" max="15889" width="9.140625" style="503" customWidth="1"/>
    <col min="15890" max="15891" width="8.28515625" style="503" customWidth="1"/>
    <col min="15892" max="15892" width="10.28515625" style="503" customWidth="1"/>
    <col min="15893" max="15893" width="9.85546875" style="503" customWidth="1"/>
    <col min="15894" max="15894" width="12.28515625" style="503" customWidth="1"/>
    <col min="15895" max="15895" width="11.140625" style="503" customWidth="1"/>
    <col min="15896" max="15896" width="8.28515625" style="503" customWidth="1"/>
    <col min="15897" max="16127" width="8.85546875" style="503"/>
    <col min="16128" max="16128" width="6.140625" style="503" customWidth="1"/>
    <col min="16129" max="16129" width="18.42578125" style="503" customWidth="1"/>
    <col min="16130" max="16130" width="60.42578125" style="503" customWidth="1"/>
    <col min="16131" max="16131" width="4.85546875" style="503" customWidth="1"/>
    <col min="16132" max="16132" width="6.140625" style="503" customWidth="1"/>
    <col min="16133" max="16133" width="5.85546875" style="503" customWidth="1"/>
    <col min="16134" max="16136" width="7.28515625" style="503" customWidth="1"/>
    <col min="16137" max="16137" width="7.140625" style="503" customWidth="1"/>
    <col min="16138" max="16138" width="8.7109375" style="503" customWidth="1"/>
    <col min="16139" max="16139" width="9.28515625" style="503" customWidth="1"/>
    <col min="16140" max="16140" width="7.140625" style="503" customWidth="1"/>
    <col min="16141" max="16141" width="7.85546875" style="503" customWidth="1"/>
    <col min="16142" max="16142" width="9.5703125" style="503" customWidth="1"/>
    <col min="16143" max="16143" width="12.28515625" style="503" customWidth="1"/>
    <col min="16144" max="16144" width="14" style="503" customWidth="1"/>
    <col min="16145" max="16145" width="9.140625" style="503" customWidth="1"/>
    <col min="16146" max="16147" width="8.28515625" style="503" customWidth="1"/>
    <col min="16148" max="16148" width="10.28515625" style="503" customWidth="1"/>
    <col min="16149" max="16149" width="9.85546875" style="503" customWidth="1"/>
    <col min="16150" max="16150" width="12.28515625" style="503" customWidth="1"/>
    <col min="16151" max="16151" width="11.140625" style="503" customWidth="1"/>
    <col min="16152" max="16152" width="8.28515625" style="503" customWidth="1"/>
    <col min="16153" max="16384" width="8.85546875" style="503"/>
  </cols>
  <sheetData>
    <row r="1" spans="1:25" s="462" customFormat="1" ht="60" customHeight="1" x14ac:dyDescent="0.25">
      <c r="A1" s="954" t="s">
        <v>0</v>
      </c>
      <c r="B1" s="954" t="s">
        <v>292</v>
      </c>
      <c r="C1" s="954" t="s">
        <v>293</v>
      </c>
      <c r="D1" s="955" t="s">
        <v>294</v>
      </c>
      <c r="E1" s="955" t="s">
        <v>295</v>
      </c>
      <c r="F1" s="955" t="s">
        <v>296</v>
      </c>
      <c r="G1" s="955" t="s">
        <v>297</v>
      </c>
      <c r="H1" s="954" t="s">
        <v>298</v>
      </c>
      <c r="I1" s="954"/>
      <c r="J1" s="954"/>
      <c r="K1" s="954"/>
      <c r="L1" s="956" t="s">
        <v>25</v>
      </c>
      <c r="M1" s="956"/>
      <c r="N1" s="956"/>
      <c r="O1" s="956"/>
      <c r="P1" s="956"/>
      <c r="Q1" s="956"/>
      <c r="R1" s="957" t="s">
        <v>6</v>
      </c>
      <c r="S1" s="957" t="s">
        <v>7</v>
      </c>
      <c r="T1" s="956" t="s">
        <v>49</v>
      </c>
      <c r="U1" s="956"/>
      <c r="V1" s="956" t="s">
        <v>50</v>
      </c>
      <c r="W1" s="956"/>
      <c r="X1" s="957" t="s">
        <v>299</v>
      </c>
      <c r="Y1" s="957" t="s">
        <v>11</v>
      </c>
    </row>
    <row r="2" spans="1:25" s="462" customFormat="1" ht="39.950000000000003" customHeight="1" x14ac:dyDescent="0.25">
      <c r="A2" s="954"/>
      <c r="B2" s="954"/>
      <c r="C2" s="954"/>
      <c r="D2" s="955"/>
      <c r="E2" s="955"/>
      <c r="F2" s="955"/>
      <c r="G2" s="955"/>
      <c r="H2" s="954" t="s">
        <v>300</v>
      </c>
      <c r="I2" s="954"/>
      <c r="J2" s="954"/>
      <c r="K2" s="954"/>
      <c r="L2" s="958" t="s">
        <v>300</v>
      </c>
      <c r="M2" s="958"/>
      <c r="N2" s="958"/>
      <c r="O2" s="958"/>
      <c r="P2" s="959" t="s">
        <v>102</v>
      </c>
      <c r="Q2" s="959" t="s">
        <v>103</v>
      </c>
      <c r="R2" s="957"/>
      <c r="S2" s="957"/>
      <c r="T2" s="957" t="s">
        <v>14</v>
      </c>
      <c r="U2" s="957" t="s">
        <v>15</v>
      </c>
      <c r="V2" s="957" t="s">
        <v>301</v>
      </c>
      <c r="W2" s="957" t="s">
        <v>302</v>
      </c>
      <c r="X2" s="957"/>
      <c r="Y2" s="957"/>
    </row>
    <row r="3" spans="1:25" s="466" customFormat="1" ht="77.25" customHeight="1" x14ac:dyDescent="0.3">
      <c r="A3" s="954"/>
      <c r="B3" s="954"/>
      <c r="C3" s="954"/>
      <c r="D3" s="955"/>
      <c r="E3" s="955"/>
      <c r="F3" s="955"/>
      <c r="G3" s="955"/>
      <c r="H3" s="463" t="s">
        <v>22</v>
      </c>
      <c r="I3" s="464" t="s">
        <v>23</v>
      </c>
      <c r="J3" s="463" t="s">
        <v>24</v>
      </c>
      <c r="K3" s="463" t="s">
        <v>58</v>
      </c>
      <c r="L3" s="465" t="s">
        <v>22</v>
      </c>
      <c r="M3" s="465" t="s">
        <v>23</v>
      </c>
      <c r="N3" s="465" t="s">
        <v>24</v>
      </c>
      <c r="O3" s="465" t="s">
        <v>25</v>
      </c>
      <c r="P3" s="959"/>
      <c r="Q3" s="959"/>
      <c r="R3" s="957"/>
      <c r="S3" s="957"/>
      <c r="T3" s="957"/>
      <c r="U3" s="957"/>
      <c r="V3" s="957"/>
      <c r="W3" s="957"/>
      <c r="X3" s="957"/>
      <c r="Y3" s="957"/>
    </row>
    <row r="4" spans="1:25" s="466" customFormat="1" ht="39" customHeight="1" x14ac:dyDescent="0.3">
      <c r="A4" s="469"/>
      <c r="B4" s="469"/>
      <c r="C4" s="470" t="s">
        <v>337</v>
      </c>
      <c r="D4" s="471"/>
      <c r="E4" s="472"/>
      <c r="F4" s="472"/>
      <c r="G4" s="472"/>
      <c r="H4" s="467"/>
      <c r="I4" s="467"/>
      <c r="J4" s="467"/>
      <c r="K4" s="467"/>
      <c r="L4" s="473"/>
      <c r="M4" s="473"/>
      <c r="N4" s="473"/>
      <c r="O4" s="473"/>
      <c r="P4" s="474"/>
      <c r="Q4" s="474"/>
      <c r="R4" s="475"/>
      <c r="S4" s="476"/>
      <c r="T4" s="477"/>
      <c r="U4" s="477"/>
      <c r="V4" s="478"/>
      <c r="W4" s="478"/>
      <c r="X4" s="479"/>
      <c r="Y4" s="475"/>
    </row>
    <row r="5" spans="1:25" s="856" customFormat="1" ht="27.75" customHeight="1" x14ac:dyDescent="0.3">
      <c r="A5" s="849"/>
      <c r="B5" s="849"/>
      <c r="C5" s="850" t="s">
        <v>303</v>
      </c>
      <c r="D5" s="851"/>
      <c r="E5" s="851"/>
      <c r="F5" s="851"/>
      <c r="G5" s="851"/>
      <c r="H5" s="852"/>
      <c r="I5" s="852"/>
      <c r="J5" s="852"/>
      <c r="K5" s="852"/>
      <c r="L5" s="853"/>
      <c r="M5" s="853"/>
      <c r="N5" s="853"/>
      <c r="O5" s="853"/>
      <c r="P5" s="854"/>
      <c r="Q5" s="854"/>
      <c r="R5" s="855"/>
      <c r="S5" s="855"/>
      <c r="T5" s="855"/>
      <c r="U5" s="855"/>
      <c r="V5" s="855"/>
      <c r="W5" s="855"/>
      <c r="X5" s="855"/>
      <c r="Y5" s="855"/>
    </row>
    <row r="6" spans="1:25" s="466" customFormat="1" ht="28.5" customHeight="1" x14ac:dyDescent="0.3">
      <c r="A6" s="469"/>
      <c r="B6" s="469"/>
      <c r="C6" s="470" t="s">
        <v>374</v>
      </c>
      <c r="D6" s="471"/>
      <c r="E6" s="472"/>
      <c r="F6" s="472"/>
      <c r="G6" s="472"/>
      <c r="H6" s="467"/>
      <c r="I6" s="467"/>
      <c r="J6" s="467"/>
      <c r="K6" s="467"/>
      <c r="L6" s="473"/>
      <c r="M6" s="473"/>
      <c r="N6" s="473"/>
      <c r="O6" s="473"/>
      <c r="P6" s="474"/>
      <c r="Q6" s="474"/>
      <c r="R6" s="475"/>
      <c r="S6" s="477"/>
      <c r="T6" s="477"/>
      <c r="U6" s="477"/>
      <c r="V6" s="478"/>
      <c r="W6" s="478"/>
      <c r="X6" s="479"/>
      <c r="Y6" s="475"/>
    </row>
    <row r="7" spans="1:25" s="466" customFormat="1" ht="33.75" customHeight="1" x14ac:dyDescent="0.3">
      <c r="A7" s="480">
        <v>1</v>
      </c>
      <c r="B7" s="481" t="s">
        <v>335</v>
      </c>
      <c r="C7" s="482" t="s">
        <v>338</v>
      </c>
      <c r="D7" s="483" t="s">
        <v>28</v>
      </c>
      <c r="E7" s="480">
        <v>0</v>
      </c>
      <c r="F7" s="480">
        <v>0</v>
      </c>
      <c r="G7" s="480">
        <v>0</v>
      </c>
      <c r="H7" s="480"/>
      <c r="I7" s="480"/>
      <c r="J7" s="480">
        <v>522</v>
      </c>
      <c r="K7" s="480">
        <v>522</v>
      </c>
      <c r="L7" s="484">
        <f>SUM(H7)</f>
        <v>0</v>
      </c>
      <c r="M7" s="484">
        <f>SUM(I7)</f>
        <v>0</v>
      </c>
      <c r="N7" s="484">
        <f>SUM(J7)</f>
        <v>522</v>
      </c>
      <c r="O7" s="481">
        <f>SUM(L7+M7+N7)</f>
        <v>522</v>
      </c>
      <c r="P7" s="485">
        <f>((O7/W7)*V7)/1000</f>
        <v>0.489375</v>
      </c>
      <c r="Q7" s="486">
        <f>(O7*X7)/1000</f>
        <v>0.1827</v>
      </c>
      <c r="R7" s="487"/>
      <c r="S7" s="477"/>
      <c r="T7" s="487"/>
      <c r="U7" s="477"/>
      <c r="V7" s="477">
        <v>60</v>
      </c>
      <c r="W7" s="477">
        <f>'[1]Приложение 2'!S56</f>
        <v>64</v>
      </c>
      <c r="X7" s="477">
        <v>0.35</v>
      </c>
      <c r="Y7" s="488"/>
    </row>
    <row r="8" spans="1:25" s="466" customFormat="1" ht="33.75" customHeight="1" x14ac:dyDescent="0.3">
      <c r="A8" s="480">
        <v>2</v>
      </c>
      <c r="B8" s="481" t="s">
        <v>339</v>
      </c>
      <c r="C8" s="482" t="s">
        <v>340</v>
      </c>
      <c r="D8" s="483" t="s">
        <v>28</v>
      </c>
      <c r="E8" s="480">
        <v>0</v>
      </c>
      <c r="F8" s="480">
        <v>0</v>
      </c>
      <c r="G8" s="480">
        <v>0</v>
      </c>
      <c r="H8" s="480"/>
      <c r="I8" s="480"/>
      <c r="J8" s="480">
        <v>512</v>
      </c>
      <c r="K8" s="480">
        <v>512</v>
      </c>
      <c r="L8" s="484">
        <f t="shared" ref="L8:N53" si="0">SUM(H8)</f>
        <v>0</v>
      </c>
      <c r="M8" s="484">
        <f t="shared" ref="M8:N52" si="1">SUM(I8)</f>
        <v>0</v>
      </c>
      <c r="N8" s="484">
        <f t="shared" si="1"/>
        <v>512</v>
      </c>
      <c r="O8" s="481">
        <f t="shared" ref="O8:O52" si="2">SUM(L8+M8+N8)</f>
        <v>512</v>
      </c>
      <c r="P8" s="485">
        <f>((O8/W8)*V8)/1000</f>
        <v>0.48</v>
      </c>
      <c r="Q8" s="486">
        <f t="shared" ref="Q8:Q55" si="3">(O8*X8)/1000</f>
        <v>0.1792</v>
      </c>
      <c r="R8" s="487"/>
      <c r="S8" s="477"/>
      <c r="T8" s="487"/>
      <c r="U8" s="477"/>
      <c r="V8" s="477">
        <v>60</v>
      </c>
      <c r="W8" s="477">
        <f>'[1]Приложение 2'!S57</f>
        <v>64</v>
      </c>
      <c r="X8" s="477">
        <v>0.35</v>
      </c>
      <c r="Y8" s="488"/>
    </row>
    <row r="9" spans="1:25" s="466" customFormat="1" ht="29.25" customHeight="1" x14ac:dyDescent="0.3">
      <c r="A9" s="480">
        <v>3</v>
      </c>
      <c r="B9" s="481"/>
      <c r="C9" s="482" t="s">
        <v>341</v>
      </c>
      <c r="D9" s="483" t="s">
        <v>28</v>
      </c>
      <c r="E9" s="480">
        <v>0</v>
      </c>
      <c r="F9" s="480">
        <v>0</v>
      </c>
      <c r="G9" s="480">
        <v>0</v>
      </c>
      <c r="H9" s="480"/>
      <c r="I9" s="480"/>
      <c r="J9" s="480">
        <v>1</v>
      </c>
      <c r="K9" s="480">
        <v>1</v>
      </c>
      <c r="L9" s="484">
        <f t="shared" si="0"/>
        <v>0</v>
      </c>
      <c r="M9" s="484">
        <f t="shared" si="1"/>
        <v>0</v>
      </c>
      <c r="N9" s="484">
        <f t="shared" si="1"/>
        <v>1</v>
      </c>
      <c r="O9" s="481">
        <f t="shared" si="2"/>
        <v>1</v>
      </c>
      <c r="P9" s="485">
        <f>((O9/W9)*V9)/1000</f>
        <v>9.3749999999999997E-4</v>
      </c>
      <c r="Q9" s="486">
        <f t="shared" si="3"/>
        <v>3.5E-4</v>
      </c>
      <c r="R9" s="487"/>
      <c r="S9" s="477"/>
      <c r="T9" s="487"/>
      <c r="U9" s="477"/>
      <c r="V9" s="477">
        <v>60</v>
      </c>
      <c r="W9" s="477">
        <f>'[1]Приложение 2'!S58</f>
        <v>64</v>
      </c>
      <c r="X9" s="477">
        <v>0.35</v>
      </c>
      <c r="Y9" s="488"/>
    </row>
    <row r="10" spans="1:25" s="466" customFormat="1" ht="40.5" customHeight="1" x14ac:dyDescent="0.3">
      <c r="A10" s="480">
        <v>4</v>
      </c>
      <c r="B10" s="481" t="s">
        <v>342</v>
      </c>
      <c r="C10" s="482" t="s">
        <v>343</v>
      </c>
      <c r="D10" s="483" t="s">
        <v>28</v>
      </c>
      <c r="E10" s="480">
        <v>0</v>
      </c>
      <c r="F10" s="480">
        <v>0</v>
      </c>
      <c r="G10" s="480">
        <v>0</v>
      </c>
      <c r="H10" s="480"/>
      <c r="I10" s="480"/>
      <c r="J10" s="480">
        <v>702</v>
      </c>
      <c r="K10" s="480">
        <v>702</v>
      </c>
      <c r="L10" s="484">
        <f t="shared" si="0"/>
        <v>0</v>
      </c>
      <c r="M10" s="484">
        <f t="shared" si="1"/>
        <v>0</v>
      </c>
      <c r="N10" s="484">
        <f t="shared" si="1"/>
        <v>702</v>
      </c>
      <c r="O10" s="481">
        <f t="shared" si="2"/>
        <v>702</v>
      </c>
      <c r="P10" s="485">
        <f t="shared" ref="P10:P55" si="4">((O10/W10)*V10)/1000</f>
        <v>0.91800000000000004</v>
      </c>
      <c r="Q10" s="486">
        <f t="shared" si="3"/>
        <v>0.58265999999999996</v>
      </c>
      <c r="R10" s="487"/>
      <c r="S10" s="477"/>
      <c r="T10" s="487"/>
      <c r="U10" s="477"/>
      <c r="V10" s="477">
        <v>34</v>
      </c>
      <c r="W10" s="477">
        <v>26</v>
      </c>
      <c r="X10" s="477">
        <v>0.83</v>
      </c>
      <c r="Y10" s="488"/>
    </row>
    <row r="11" spans="1:25" s="466" customFormat="1" ht="48" customHeight="1" x14ac:dyDescent="0.3">
      <c r="A11" s="480">
        <v>5</v>
      </c>
      <c r="B11" s="481" t="s">
        <v>344</v>
      </c>
      <c r="C11" s="483" t="s">
        <v>345</v>
      </c>
      <c r="D11" s="483" t="s">
        <v>28</v>
      </c>
      <c r="E11" s="489"/>
      <c r="F11" s="480"/>
      <c r="G11" s="480"/>
      <c r="H11" s="480">
        <v>2089</v>
      </c>
      <c r="I11" s="480"/>
      <c r="J11" s="480"/>
      <c r="K11" s="480">
        <v>2089</v>
      </c>
      <c r="L11" s="484">
        <f t="shared" si="0"/>
        <v>2089</v>
      </c>
      <c r="M11" s="484">
        <f t="shared" si="1"/>
        <v>0</v>
      </c>
      <c r="N11" s="484">
        <f t="shared" si="1"/>
        <v>0</v>
      </c>
      <c r="O11" s="481">
        <f t="shared" si="2"/>
        <v>2089</v>
      </c>
      <c r="P11" s="485">
        <f t="shared" si="4"/>
        <v>1.305625</v>
      </c>
      <c r="Q11" s="486">
        <f t="shared" si="3"/>
        <v>0.35513000000000006</v>
      </c>
      <c r="R11" s="477"/>
      <c r="S11" s="487"/>
      <c r="T11" s="477"/>
      <c r="U11" s="477"/>
      <c r="V11" s="477">
        <v>40</v>
      </c>
      <c r="W11" s="477">
        <v>64</v>
      </c>
      <c r="X11" s="477">
        <v>0.17</v>
      </c>
      <c r="Y11" s="488"/>
    </row>
    <row r="12" spans="1:25" s="466" customFormat="1" ht="35.25" customHeight="1" x14ac:dyDescent="0.3">
      <c r="A12" s="480">
        <v>6</v>
      </c>
      <c r="B12" s="481" t="s">
        <v>346</v>
      </c>
      <c r="C12" s="483" t="s">
        <v>347</v>
      </c>
      <c r="D12" s="483" t="s">
        <v>28</v>
      </c>
      <c r="E12" s="480">
        <v>11</v>
      </c>
      <c r="F12" s="480">
        <v>72</v>
      </c>
      <c r="G12" s="480"/>
      <c r="H12" s="480">
        <v>188</v>
      </c>
      <c r="I12" s="480"/>
      <c r="J12" s="480"/>
      <c r="K12" s="480">
        <v>188</v>
      </c>
      <c r="L12" s="484">
        <f t="shared" si="0"/>
        <v>188</v>
      </c>
      <c r="M12" s="484">
        <f t="shared" si="1"/>
        <v>0</v>
      </c>
      <c r="N12" s="484">
        <f t="shared" si="1"/>
        <v>0</v>
      </c>
      <c r="O12" s="481">
        <f t="shared" si="2"/>
        <v>188</v>
      </c>
      <c r="P12" s="485">
        <f t="shared" si="4"/>
        <v>0.11749999999999999</v>
      </c>
      <c r="Q12" s="486">
        <f t="shared" si="3"/>
        <v>3.1960000000000002E-2</v>
      </c>
      <c r="R12" s="477"/>
      <c r="S12" s="477"/>
      <c r="T12" s="477"/>
      <c r="U12" s="477">
        <f>'[1]Приложение 2'!Q52</f>
        <v>44</v>
      </c>
      <c r="V12" s="477">
        <v>40</v>
      </c>
      <c r="W12" s="477">
        <f>'[1]Приложение 2'!S52</f>
        <v>64</v>
      </c>
      <c r="X12" s="477">
        <v>0.17</v>
      </c>
      <c r="Y12" s="488"/>
    </row>
    <row r="13" spans="1:25" s="466" customFormat="1" ht="35.25" customHeight="1" x14ac:dyDescent="0.3">
      <c r="A13" s="480">
        <v>7</v>
      </c>
      <c r="B13" s="481" t="s">
        <v>346</v>
      </c>
      <c r="C13" s="483" t="s">
        <v>347</v>
      </c>
      <c r="D13" s="483" t="s">
        <v>28</v>
      </c>
      <c r="E13" s="480">
        <v>6</v>
      </c>
      <c r="F13" s="480">
        <v>73</v>
      </c>
      <c r="G13" s="480"/>
      <c r="H13" s="480">
        <v>1</v>
      </c>
      <c r="I13" s="480"/>
      <c r="J13" s="480"/>
      <c r="K13" s="480">
        <v>1</v>
      </c>
      <c r="L13" s="484">
        <f t="shared" si="0"/>
        <v>1</v>
      </c>
      <c r="M13" s="484">
        <f t="shared" si="1"/>
        <v>0</v>
      </c>
      <c r="N13" s="484">
        <f t="shared" si="1"/>
        <v>0</v>
      </c>
      <c r="O13" s="481">
        <f t="shared" si="2"/>
        <v>1</v>
      </c>
      <c r="P13" s="485">
        <f t="shared" si="4"/>
        <v>6.2500000000000001E-4</v>
      </c>
      <c r="Q13" s="486">
        <f t="shared" si="3"/>
        <v>1.7000000000000001E-4</v>
      </c>
      <c r="R13" s="477"/>
      <c r="S13" s="477"/>
      <c r="T13" s="477"/>
      <c r="U13" s="477">
        <f>'[1]Приложение 2'!Q53</f>
        <v>1</v>
      </c>
      <c r="V13" s="477">
        <v>40</v>
      </c>
      <c r="W13" s="477">
        <f>'[1]Приложение 2'!S53</f>
        <v>64</v>
      </c>
      <c r="X13" s="477">
        <v>0.17</v>
      </c>
      <c r="Y13" s="488"/>
    </row>
    <row r="14" spans="1:25" s="466" customFormat="1" ht="36.75" customHeight="1" x14ac:dyDescent="0.3">
      <c r="A14" s="480">
        <v>8</v>
      </c>
      <c r="B14" s="481" t="s">
        <v>346</v>
      </c>
      <c r="C14" s="483" t="s">
        <v>347</v>
      </c>
      <c r="D14" s="483" t="s">
        <v>28</v>
      </c>
      <c r="E14" s="480">
        <v>12</v>
      </c>
      <c r="F14" s="480">
        <v>74</v>
      </c>
      <c r="G14" s="480"/>
      <c r="H14" s="480">
        <v>2</v>
      </c>
      <c r="I14" s="480"/>
      <c r="J14" s="480"/>
      <c r="K14" s="480">
        <v>2</v>
      </c>
      <c r="L14" s="484">
        <f t="shared" si="0"/>
        <v>2</v>
      </c>
      <c r="M14" s="484">
        <f t="shared" si="1"/>
        <v>0</v>
      </c>
      <c r="N14" s="484">
        <f t="shared" si="1"/>
        <v>0</v>
      </c>
      <c r="O14" s="481">
        <f t="shared" si="2"/>
        <v>2</v>
      </c>
      <c r="P14" s="485">
        <f t="shared" si="4"/>
        <v>1.25E-3</v>
      </c>
      <c r="Q14" s="486">
        <f t="shared" si="3"/>
        <v>3.4000000000000002E-4</v>
      </c>
      <c r="R14" s="477"/>
      <c r="S14" s="477"/>
      <c r="T14" s="477"/>
      <c r="U14" s="477">
        <f>'[1]Приложение 2'!Q54</f>
        <v>2</v>
      </c>
      <c r="V14" s="477">
        <v>40</v>
      </c>
      <c r="W14" s="477">
        <f>'[1]Приложение 2'!S54</f>
        <v>64</v>
      </c>
      <c r="X14" s="477">
        <v>0.17</v>
      </c>
      <c r="Y14" s="488"/>
    </row>
    <row r="15" spans="1:25" s="466" customFormat="1" ht="36" customHeight="1" x14ac:dyDescent="0.3">
      <c r="A15" s="480">
        <v>9</v>
      </c>
      <c r="B15" s="481" t="s">
        <v>346</v>
      </c>
      <c r="C15" s="483" t="s">
        <v>347</v>
      </c>
      <c r="D15" s="483" t="s">
        <v>28</v>
      </c>
      <c r="E15" s="480">
        <v>17</v>
      </c>
      <c r="F15" s="480">
        <v>75</v>
      </c>
      <c r="G15" s="480"/>
      <c r="H15" s="480">
        <v>41</v>
      </c>
      <c r="I15" s="480"/>
      <c r="J15" s="480"/>
      <c r="K15" s="480">
        <v>41</v>
      </c>
      <c r="L15" s="484">
        <f t="shared" si="0"/>
        <v>41</v>
      </c>
      <c r="M15" s="484">
        <f t="shared" si="1"/>
        <v>0</v>
      </c>
      <c r="N15" s="484">
        <f t="shared" si="1"/>
        <v>0</v>
      </c>
      <c r="O15" s="481">
        <f t="shared" si="2"/>
        <v>41</v>
      </c>
      <c r="P15" s="485">
        <f t="shared" si="4"/>
        <v>2.5624999999999998E-2</v>
      </c>
      <c r="Q15" s="486">
        <f t="shared" si="3"/>
        <v>6.9700000000000005E-3</v>
      </c>
      <c r="R15" s="477"/>
      <c r="S15" s="477"/>
      <c r="T15" s="477"/>
      <c r="U15" s="477">
        <f>'[1]Приложение 2'!Q55</f>
        <v>41</v>
      </c>
      <c r="V15" s="477">
        <v>40</v>
      </c>
      <c r="W15" s="477">
        <f>'[1]Приложение 2'!S55</f>
        <v>64</v>
      </c>
      <c r="X15" s="477">
        <v>0.17</v>
      </c>
      <c r="Y15" s="488"/>
    </row>
    <row r="16" spans="1:25" s="466" customFormat="1" ht="33" customHeight="1" x14ac:dyDescent="0.3">
      <c r="A16" s="480">
        <v>10</v>
      </c>
      <c r="B16" s="481" t="s">
        <v>346</v>
      </c>
      <c r="C16" s="483" t="s">
        <v>347</v>
      </c>
      <c r="D16" s="483" t="s">
        <v>28</v>
      </c>
      <c r="E16" s="480">
        <v>1</v>
      </c>
      <c r="F16" s="480">
        <v>77</v>
      </c>
      <c r="G16" s="480"/>
      <c r="H16" s="480">
        <v>43</v>
      </c>
      <c r="I16" s="480"/>
      <c r="J16" s="480"/>
      <c r="K16" s="480">
        <v>43</v>
      </c>
      <c r="L16" s="484">
        <f t="shared" si="0"/>
        <v>43</v>
      </c>
      <c r="M16" s="484">
        <f t="shared" si="1"/>
        <v>0</v>
      </c>
      <c r="N16" s="484">
        <f t="shared" si="1"/>
        <v>0</v>
      </c>
      <c r="O16" s="481">
        <f t="shared" si="2"/>
        <v>43</v>
      </c>
      <c r="P16" s="485">
        <f t="shared" si="4"/>
        <v>2.6875E-2</v>
      </c>
      <c r="Q16" s="486">
        <f t="shared" si="3"/>
        <v>7.3100000000000005E-3</v>
      </c>
      <c r="R16" s="477"/>
      <c r="S16" s="477"/>
      <c r="T16" s="477"/>
      <c r="U16" s="477">
        <f>'[1]Приложение 2'!Q56</f>
        <v>43</v>
      </c>
      <c r="V16" s="477">
        <v>40</v>
      </c>
      <c r="W16" s="477">
        <f>'[1]Приложение 2'!S56</f>
        <v>64</v>
      </c>
      <c r="X16" s="477">
        <v>0.17</v>
      </c>
      <c r="Y16" s="488"/>
    </row>
    <row r="17" spans="1:25" s="466" customFormat="1" ht="36" customHeight="1" x14ac:dyDescent="0.3">
      <c r="A17" s="480">
        <v>11</v>
      </c>
      <c r="B17" s="481" t="s">
        <v>346</v>
      </c>
      <c r="C17" s="483" t="s">
        <v>347</v>
      </c>
      <c r="D17" s="483" t="s">
        <v>28</v>
      </c>
      <c r="E17" s="480">
        <v>4</v>
      </c>
      <c r="F17" s="480">
        <v>77</v>
      </c>
      <c r="G17" s="480"/>
      <c r="H17" s="480">
        <v>5</v>
      </c>
      <c r="I17" s="480"/>
      <c r="J17" s="480"/>
      <c r="K17" s="480">
        <v>5</v>
      </c>
      <c r="L17" s="484">
        <f t="shared" si="0"/>
        <v>5</v>
      </c>
      <c r="M17" s="484">
        <f t="shared" si="1"/>
        <v>0</v>
      </c>
      <c r="N17" s="484">
        <f t="shared" si="1"/>
        <v>0</v>
      </c>
      <c r="O17" s="481">
        <f t="shared" si="2"/>
        <v>5</v>
      </c>
      <c r="P17" s="485">
        <f t="shared" si="4"/>
        <v>3.1250000000000002E-3</v>
      </c>
      <c r="Q17" s="486">
        <f t="shared" si="3"/>
        <v>8.5000000000000006E-4</v>
      </c>
      <c r="R17" s="477"/>
      <c r="S17" s="477"/>
      <c r="T17" s="477"/>
      <c r="U17" s="477">
        <f>'[1]Приложение 2'!Q57</f>
        <v>5</v>
      </c>
      <c r="V17" s="477">
        <v>40</v>
      </c>
      <c r="W17" s="477">
        <f>'[1]Приложение 2'!S57</f>
        <v>64</v>
      </c>
      <c r="X17" s="477">
        <v>0.17</v>
      </c>
      <c r="Y17" s="488"/>
    </row>
    <row r="18" spans="1:25" s="466" customFormat="1" ht="36.75" customHeight="1" x14ac:dyDescent="0.3">
      <c r="A18" s="480">
        <v>12</v>
      </c>
      <c r="B18" s="481" t="s">
        <v>346</v>
      </c>
      <c r="C18" s="483" t="s">
        <v>347</v>
      </c>
      <c r="D18" s="483" t="s">
        <v>28</v>
      </c>
      <c r="E18" s="480">
        <v>13</v>
      </c>
      <c r="F18" s="480">
        <v>77</v>
      </c>
      <c r="G18" s="480"/>
      <c r="H18" s="480">
        <v>50</v>
      </c>
      <c r="I18" s="480"/>
      <c r="J18" s="480"/>
      <c r="K18" s="480">
        <v>50</v>
      </c>
      <c r="L18" s="484">
        <f t="shared" si="0"/>
        <v>50</v>
      </c>
      <c r="M18" s="484">
        <f t="shared" si="1"/>
        <v>0</v>
      </c>
      <c r="N18" s="484">
        <f t="shared" si="1"/>
        <v>0</v>
      </c>
      <c r="O18" s="481">
        <f t="shared" si="2"/>
        <v>50</v>
      </c>
      <c r="P18" s="485">
        <f t="shared" si="4"/>
        <v>3.125E-2</v>
      </c>
      <c r="Q18" s="486">
        <f t="shared" si="3"/>
        <v>8.5000000000000006E-3</v>
      </c>
      <c r="R18" s="477"/>
      <c r="S18" s="477"/>
      <c r="T18" s="477"/>
      <c r="U18" s="477">
        <f>'[1]Приложение 2'!Q58</f>
        <v>50</v>
      </c>
      <c r="V18" s="477">
        <v>40</v>
      </c>
      <c r="W18" s="477">
        <f>'[1]Приложение 2'!S58</f>
        <v>64</v>
      </c>
      <c r="X18" s="477">
        <v>0.17</v>
      </c>
      <c r="Y18" s="488"/>
    </row>
    <row r="19" spans="1:25" s="466" customFormat="1" ht="36.75" customHeight="1" x14ac:dyDescent="0.3">
      <c r="A19" s="480">
        <v>13</v>
      </c>
      <c r="B19" s="481" t="s">
        <v>346</v>
      </c>
      <c r="C19" s="483" t="s">
        <v>347</v>
      </c>
      <c r="D19" s="483" t="s">
        <v>28</v>
      </c>
      <c r="E19" s="480">
        <v>14</v>
      </c>
      <c r="F19" s="480">
        <v>77</v>
      </c>
      <c r="G19" s="480"/>
      <c r="H19" s="480">
        <v>8</v>
      </c>
      <c r="I19" s="480"/>
      <c r="J19" s="480"/>
      <c r="K19" s="480">
        <v>8</v>
      </c>
      <c r="L19" s="484">
        <f t="shared" si="0"/>
        <v>8</v>
      </c>
      <c r="M19" s="484">
        <f t="shared" si="1"/>
        <v>0</v>
      </c>
      <c r="N19" s="484">
        <f t="shared" si="1"/>
        <v>0</v>
      </c>
      <c r="O19" s="481">
        <f t="shared" si="2"/>
        <v>8</v>
      </c>
      <c r="P19" s="485">
        <f t="shared" si="4"/>
        <v>5.0000000000000001E-3</v>
      </c>
      <c r="Q19" s="486">
        <f t="shared" si="3"/>
        <v>1.3600000000000001E-3</v>
      </c>
      <c r="R19" s="477"/>
      <c r="S19" s="477"/>
      <c r="T19" s="477"/>
      <c r="U19" s="477">
        <f>'[1]Приложение 2'!Q59</f>
        <v>8</v>
      </c>
      <c r="V19" s="477">
        <v>40</v>
      </c>
      <c r="W19" s="477">
        <f>'[1]Приложение 2'!S59</f>
        <v>64</v>
      </c>
      <c r="X19" s="477">
        <v>0.17</v>
      </c>
      <c r="Y19" s="488"/>
    </row>
    <row r="20" spans="1:25" s="466" customFormat="1" ht="38.25" customHeight="1" x14ac:dyDescent="0.3">
      <c r="A20" s="480">
        <v>14</v>
      </c>
      <c r="B20" s="481" t="s">
        <v>346</v>
      </c>
      <c r="C20" s="483" t="s">
        <v>347</v>
      </c>
      <c r="D20" s="483" t="s">
        <v>28</v>
      </c>
      <c r="E20" s="480">
        <v>15</v>
      </c>
      <c r="F20" s="480">
        <v>77</v>
      </c>
      <c r="G20" s="480"/>
      <c r="H20" s="480">
        <v>466</v>
      </c>
      <c r="I20" s="480"/>
      <c r="J20" s="480"/>
      <c r="K20" s="480">
        <v>466</v>
      </c>
      <c r="L20" s="484">
        <f t="shared" si="0"/>
        <v>466</v>
      </c>
      <c r="M20" s="484">
        <f t="shared" si="1"/>
        <v>0</v>
      </c>
      <c r="N20" s="484">
        <f t="shared" si="1"/>
        <v>0</v>
      </c>
      <c r="O20" s="481">
        <f t="shared" si="2"/>
        <v>466</v>
      </c>
      <c r="P20" s="485">
        <f t="shared" si="4"/>
        <v>0.29125000000000001</v>
      </c>
      <c r="Q20" s="486">
        <f t="shared" si="3"/>
        <v>7.9219999999999999E-2</v>
      </c>
      <c r="R20" s="477"/>
      <c r="S20" s="477"/>
      <c r="T20" s="477"/>
      <c r="U20" s="477">
        <f>'[1]Приложение 2'!Q60</f>
        <v>466</v>
      </c>
      <c r="V20" s="477">
        <v>40</v>
      </c>
      <c r="W20" s="477">
        <f>'[1]Приложение 2'!S60</f>
        <v>64</v>
      </c>
      <c r="X20" s="477">
        <v>0.17</v>
      </c>
      <c r="Y20" s="488"/>
    </row>
    <row r="21" spans="1:25" s="466" customFormat="1" ht="36.75" customHeight="1" x14ac:dyDescent="0.3">
      <c r="A21" s="480">
        <v>15</v>
      </c>
      <c r="B21" s="481" t="s">
        <v>346</v>
      </c>
      <c r="C21" s="483" t="s">
        <v>347</v>
      </c>
      <c r="D21" s="483" t="s">
        <v>28</v>
      </c>
      <c r="E21" s="480">
        <v>21</v>
      </c>
      <c r="F21" s="480">
        <v>82</v>
      </c>
      <c r="G21" s="480"/>
      <c r="H21" s="480">
        <v>671</v>
      </c>
      <c r="I21" s="480"/>
      <c r="J21" s="480"/>
      <c r="K21" s="480">
        <v>671</v>
      </c>
      <c r="L21" s="484">
        <f t="shared" si="0"/>
        <v>671</v>
      </c>
      <c r="M21" s="484">
        <f t="shared" si="1"/>
        <v>0</v>
      </c>
      <c r="N21" s="484">
        <f t="shared" si="1"/>
        <v>0</v>
      </c>
      <c r="O21" s="481">
        <f t="shared" si="2"/>
        <v>671</v>
      </c>
      <c r="P21" s="485">
        <f t="shared" si="4"/>
        <v>0.419375</v>
      </c>
      <c r="Q21" s="486">
        <f t="shared" si="3"/>
        <v>0.11407</v>
      </c>
      <c r="R21" s="477"/>
      <c r="S21" s="477"/>
      <c r="T21" s="477"/>
      <c r="U21" s="477">
        <f>'[1]Приложение 2'!Q61</f>
        <v>671</v>
      </c>
      <c r="V21" s="477">
        <v>40</v>
      </c>
      <c r="W21" s="477">
        <f>'[1]Приложение 2'!S61</f>
        <v>64</v>
      </c>
      <c r="X21" s="477">
        <v>0.17</v>
      </c>
      <c r="Y21" s="488"/>
    </row>
    <row r="22" spans="1:25" s="466" customFormat="1" ht="36.75" customHeight="1" x14ac:dyDescent="0.3">
      <c r="A22" s="480">
        <v>16</v>
      </c>
      <c r="B22" s="481" t="s">
        <v>346</v>
      </c>
      <c r="C22" s="483" t="s">
        <v>347</v>
      </c>
      <c r="D22" s="483" t="s">
        <v>28</v>
      </c>
      <c r="E22" s="480">
        <v>22</v>
      </c>
      <c r="F22" s="480">
        <v>82</v>
      </c>
      <c r="G22" s="480"/>
      <c r="H22" s="480">
        <v>32</v>
      </c>
      <c r="I22" s="480"/>
      <c r="J22" s="480"/>
      <c r="K22" s="480">
        <v>32</v>
      </c>
      <c r="L22" s="484">
        <f t="shared" si="0"/>
        <v>32</v>
      </c>
      <c r="M22" s="484">
        <f t="shared" si="1"/>
        <v>0</v>
      </c>
      <c r="N22" s="484">
        <f t="shared" si="1"/>
        <v>0</v>
      </c>
      <c r="O22" s="481">
        <f t="shared" si="2"/>
        <v>32</v>
      </c>
      <c r="P22" s="485">
        <f t="shared" si="4"/>
        <v>0.02</v>
      </c>
      <c r="Q22" s="486">
        <f t="shared" si="3"/>
        <v>5.4400000000000004E-3</v>
      </c>
      <c r="R22" s="477"/>
      <c r="S22" s="477"/>
      <c r="T22" s="477"/>
      <c r="U22" s="477">
        <f>'[1]Приложение 2'!Q62</f>
        <v>32</v>
      </c>
      <c r="V22" s="477">
        <v>40</v>
      </c>
      <c r="W22" s="477">
        <f>'[1]Приложение 2'!S62</f>
        <v>64</v>
      </c>
      <c r="X22" s="477">
        <v>0.17</v>
      </c>
      <c r="Y22" s="488"/>
    </row>
    <row r="23" spans="1:25" s="466" customFormat="1" ht="29.25" customHeight="1" x14ac:dyDescent="0.3">
      <c r="A23" s="480">
        <v>17</v>
      </c>
      <c r="B23" s="481"/>
      <c r="C23" s="483" t="s">
        <v>348</v>
      </c>
      <c r="D23" s="483" t="s">
        <v>28</v>
      </c>
      <c r="E23" s="489">
        <v>63</v>
      </c>
      <c r="F23" s="480">
        <v>88</v>
      </c>
      <c r="G23" s="480"/>
      <c r="H23" s="480">
        <v>384</v>
      </c>
      <c r="I23" s="480"/>
      <c r="J23" s="480"/>
      <c r="K23" s="480">
        <v>384</v>
      </c>
      <c r="L23" s="484">
        <f t="shared" si="0"/>
        <v>384</v>
      </c>
      <c r="M23" s="484">
        <f t="shared" si="1"/>
        <v>0</v>
      </c>
      <c r="N23" s="484">
        <f t="shared" si="1"/>
        <v>0</v>
      </c>
      <c r="O23" s="481">
        <f t="shared" si="2"/>
        <v>384</v>
      </c>
      <c r="P23" s="485">
        <f t="shared" si="4"/>
        <v>0.36</v>
      </c>
      <c r="Q23" s="486">
        <f t="shared" si="3"/>
        <v>0.17280000000000001</v>
      </c>
      <c r="R23" s="477"/>
      <c r="S23" s="477"/>
      <c r="T23" s="477"/>
      <c r="U23" s="477"/>
      <c r="V23" s="477">
        <f>'[1]Приложение 2'!R84</f>
        <v>45</v>
      </c>
      <c r="W23" s="477">
        <f>'[1]Приложение 2'!S84</f>
        <v>48</v>
      </c>
      <c r="X23" s="477">
        <v>0.45</v>
      </c>
      <c r="Y23" s="488"/>
    </row>
    <row r="24" spans="1:25" s="466" customFormat="1" ht="30" customHeight="1" x14ac:dyDescent="0.3">
      <c r="A24" s="480">
        <v>18</v>
      </c>
      <c r="B24" s="481"/>
      <c r="C24" s="483" t="s">
        <v>348</v>
      </c>
      <c r="D24" s="483" t="s">
        <v>28</v>
      </c>
      <c r="E24" s="489">
        <v>128</v>
      </c>
      <c r="F24" s="480">
        <v>89</v>
      </c>
      <c r="G24" s="480"/>
      <c r="H24" s="480">
        <v>500</v>
      </c>
      <c r="I24" s="480"/>
      <c r="J24" s="480"/>
      <c r="K24" s="480">
        <v>500</v>
      </c>
      <c r="L24" s="484">
        <f t="shared" si="0"/>
        <v>500</v>
      </c>
      <c r="M24" s="484">
        <f t="shared" si="1"/>
        <v>0</v>
      </c>
      <c r="N24" s="484">
        <f t="shared" si="1"/>
        <v>0</v>
      </c>
      <c r="O24" s="481">
        <f t="shared" si="2"/>
        <v>500</v>
      </c>
      <c r="P24" s="485">
        <f t="shared" si="4"/>
        <v>0.46875</v>
      </c>
      <c r="Q24" s="486">
        <f t="shared" si="3"/>
        <v>0.22500000000000001</v>
      </c>
      <c r="R24" s="477"/>
      <c r="S24" s="477"/>
      <c r="T24" s="477"/>
      <c r="U24" s="477"/>
      <c r="V24" s="477">
        <f>'[1]Приложение 2'!R85</f>
        <v>45</v>
      </c>
      <c r="W24" s="477">
        <f>'[1]Приложение 2'!S85</f>
        <v>48</v>
      </c>
      <c r="X24" s="477">
        <v>0.45</v>
      </c>
      <c r="Y24" s="488"/>
    </row>
    <row r="25" spans="1:25" s="466" customFormat="1" ht="29.25" customHeight="1" x14ac:dyDescent="0.3">
      <c r="A25" s="480">
        <v>19</v>
      </c>
      <c r="B25" s="481"/>
      <c r="C25" s="483" t="s">
        <v>349</v>
      </c>
      <c r="D25" s="483" t="s">
        <v>28</v>
      </c>
      <c r="E25" s="489">
        <v>91</v>
      </c>
      <c r="F25" s="480">
        <v>86</v>
      </c>
      <c r="G25" s="480">
        <v>23</v>
      </c>
      <c r="H25" s="480">
        <v>5</v>
      </c>
      <c r="I25" s="480"/>
      <c r="J25" s="480"/>
      <c r="K25" s="480">
        <v>5</v>
      </c>
      <c r="L25" s="484">
        <f t="shared" si="0"/>
        <v>5</v>
      </c>
      <c r="M25" s="484">
        <f t="shared" si="1"/>
        <v>0</v>
      </c>
      <c r="N25" s="484">
        <f t="shared" si="1"/>
        <v>0</v>
      </c>
      <c r="O25" s="481">
        <f t="shared" si="2"/>
        <v>5</v>
      </c>
      <c r="P25" s="485">
        <f t="shared" si="4"/>
        <v>5.5E-2</v>
      </c>
      <c r="Q25" s="486">
        <f t="shared" si="3"/>
        <v>2.2499999999999998E-3</v>
      </c>
      <c r="R25" s="477"/>
      <c r="S25" s="477"/>
      <c r="T25" s="477"/>
      <c r="U25" s="477"/>
      <c r="V25" s="477">
        <f>'[1]Приложение 2'!R86</f>
        <v>22</v>
      </c>
      <c r="W25" s="477">
        <f>'[1]Приложение 2'!S86</f>
        <v>2</v>
      </c>
      <c r="X25" s="477">
        <v>0.45</v>
      </c>
      <c r="Y25" s="488"/>
    </row>
    <row r="26" spans="1:25" s="466" customFormat="1" ht="30.75" customHeight="1" x14ac:dyDescent="0.3">
      <c r="A26" s="480">
        <v>20</v>
      </c>
      <c r="B26" s="481" t="s">
        <v>350</v>
      </c>
      <c r="C26" s="482" t="s">
        <v>351</v>
      </c>
      <c r="D26" s="483" t="s">
        <v>28</v>
      </c>
      <c r="E26" s="490" t="s">
        <v>352</v>
      </c>
      <c r="F26" s="490">
        <v>79</v>
      </c>
      <c r="G26" s="490"/>
      <c r="H26" s="490">
        <v>2</v>
      </c>
      <c r="I26" s="490"/>
      <c r="J26" s="490"/>
      <c r="K26" s="490">
        <v>2</v>
      </c>
      <c r="L26" s="484">
        <f t="shared" si="0"/>
        <v>2</v>
      </c>
      <c r="M26" s="484">
        <f t="shared" si="1"/>
        <v>0</v>
      </c>
      <c r="N26" s="484">
        <f t="shared" si="1"/>
        <v>0</v>
      </c>
      <c r="O26" s="481">
        <f t="shared" si="2"/>
        <v>2</v>
      </c>
      <c r="P26" s="485">
        <f t="shared" si="4"/>
        <v>6.4000000000000001E-2</v>
      </c>
      <c r="Q26" s="486">
        <f t="shared" si="3"/>
        <v>6.4000000000000001E-2</v>
      </c>
      <c r="R26" s="487"/>
      <c r="S26" s="477"/>
      <c r="T26" s="487"/>
      <c r="U26" s="477"/>
      <c r="V26" s="477">
        <v>32</v>
      </c>
      <c r="W26" s="477">
        <f>'[1]Приложение 2'!S87</f>
        <v>1</v>
      </c>
      <c r="X26" s="477">
        <f>'[1]Приложение 2'!T87</f>
        <v>32</v>
      </c>
      <c r="Y26" s="488"/>
    </row>
    <row r="27" spans="1:25" s="466" customFormat="1" ht="35.25" customHeight="1" x14ac:dyDescent="0.3">
      <c r="A27" s="480">
        <v>21</v>
      </c>
      <c r="B27" s="481" t="s">
        <v>350</v>
      </c>
      <c r="C27" s="482" t="s">
        <v>351</v>
      </c>
      <c r="D27" s="483" t="s">
        <v>28</v>
      </c>
      <c r="E27" s="490" t="s">
        <v>353</v>
      </c>
      <c r="F27" s="490">
        <v>79</v>
      </c>
      <c r="G27" s="490"/>
      <c r="H27" s="490">
        <v>8</v>
      </c>
      <c r="I27" s="490"/>
      <c r="J27" s="490"/>
      <c r="K27" s="490">
        <v>8</v>
      </c>
      <c r="L27" s="484">
        <f t="shared" si="0"/>
        <v>8</v>
      </c>
      <c r="M27" s="484">
        <f t="shared" si="1"/>
        <v>0</v>
      </c>
      <c r="N27" s="484">
        <f t="shared" si="1"/>
        <v>0</v>
      </c>
      <c r="O27" s="481">
        <f t="shared" si="2"/>
        <v>8</v>
      </c>
      <c r="P27" s="485">
        <f t="shared" si="4"/>
        <v>0.48</v>
      </c>
      <c r="Q27" s="486">
        <f t="shared" si="3"/>
        <v>0.25600000000000001</v>
      </c>
      <c r="R27" s="487"/>
      <c r="S27" s="477"/>
      <c r="T27" s="487"/>
      <c r="U27" s="477"/>
      <c r="V27" s="477">
        <f>'[1]Приложение 2'!R88</f>
        <v>60</v>
      </c>
      <c r="W27" s="477">
        <f>'[1]Приложение 2'!S88</f>
        <v>1</v>
      </c>
      <c r="X27" s="477">
        <f>'[1]Приложение 2'!T88</f>
        <v>32</v>
      </c>
      <c r="Y27" s="488"/>
    </row>
    <row r="28" spans="1:25" s="466" customFormat="1" ht="33.75" customHeight="1" x14ac:dyDescent="0.3">
      <c r="A28" s="480">
        <v>22</v>
      </c>
      <c r="B28" s="481" t="s">
        <v>350</v>
      </c>
      <c r="C28" s="482" t="s">
        <v>351</v>
      </c>
      <c r="D28" s="483" t="s">
        <v>28</v>
      </c>
      <c r="E28" s="490" t="s">
        <v>304</v>
      </c>
      <c r="F28" s="490">
        <v>79</v>
      </c>
      <c r="G28" s="490"/>
      <c r="H28" s="490">
        <v>8</v>
      </c>
      <c r="I28" s="490"/>
      <c r="J28" s="490"/>
      <c r="K28" s="490">
        <v>8</v>
      </c>
      <c r="L28" s="484">
        <f t="shared" si="0"/>
        <v>8</v>
      </c>
      <c r="M28" s="484">
        <f t="shared" si="1"/>
        <v>0</v>
      </c>
      <c r="N28" s="484">
        <f t="shared" si="1"/>
        <v>0</v>
      </c>
      <c r="O28" s="481">
        <f t="shared" si="2"/>
        <v>8</v>
      </c>
      <c r="P28" s="485">
        <f t="shared" si="4"/>
        <v>0.48</v>
      </c>
      <c r="Q28" s="486">
        <f t="shared" si="3"/>
        <v>0.25600000000000001</v>
      </c>
      <c r="R28" s="487"/>
      <c r="S28" s="477"/>
      <c r="T28" s="487"/>
      <c r="U28" s="477">
        <f>'[1]Приложение 2'!Q89</f>
        <v>2</v>
      </c>
      <c r="V28" s="477">
        <f>'[1]Приложение 2'!R89</f>
        <v>60</v>
      </c>
      <c r="W28" s="477">
        <f>'[1]Приложение 2'!S89</f>
        <v>1</v>
      </c>
      <c r="X28" s="477">
        <f>'[1]Приложение 2'!T89</f>
        <v>32</v>
      </c>
      <c r="Y28" s="488"/>
    </row>
    <row r="29" spans="1:25" s="466" customFormat="1" ht="30.75" customHeight="1" x14ac:dyDescent="0.3">
      <c r="A29" s="480">
        <v>23</v>
      </c>
      <c r="B29" s="481" t="s">
        <v>350</v>
      </c>
      <c r="C29" s="482" t="s">
        <v>351</v>
      </c>
      <c r="D29" s="483" t="s">
        <v>28</v>
      </c>
      <c r="E29" s="490" t="s">
        <v>354</v>
      </c>
      <c r="F29" s="490">
        <v>81</v>
      </c>
      <c r="G29" s="490"/>
      <c r="H29" s="490">
        <v>26</v>
      </c>
      <c r="I29" s="490"/>
      <c r="J29" s="490"/>
      <c r="K29" s="490">
        <v>26</v>
      </c>
      <c r="L29" s="484">
        <f t="shared" si="0"/>
        <v>26</v>
      </c>
      <c r="M29" s="484">
        <f t="shared" si="1"/>
        <v>0</v>
      </c>
      <c r="N29" s="484">
        <f t="shared" si="1"/>
        <v>0</v>
      </c>
      <c r="O29" s="481">
        <f t="shared" si="2"/>
        <v>26</v>
      </c>
      <c r="P29" s="485">
        <f t="shared" si="4"/>
        <v>1.56</v>
      </c>
      <c r="Q29" s="486">
        <f t="shared" si="3"/>
        <v>0.83199999999999996</v>
      </c>
      <c r="R29" s="487"/>
      <c r="S29" s="477"/>
      <c r="T29" s="487"/>
      <c r="U29" s="477">
        <f>'[1]Приложение 2'!Q90</f>
        <v>8</v>
      </c>
      <c r="V29" s="477">
        <f>'[1]Приложение 2'!R90</f>
        <v>60</v>
      </c>
      <c r="W29" s="477">
        <f>'[1]Приложение 2'!S90</f>
        <v>1</v>
      </c>
      <c r="X29" s="477">
        <f>'[1]Приложение 2'!T90</f>
        <v>32</v>
      </c>
      <c r="Y29" s="488"/>
    </row>
    <row r="30" spans="1:25" s="466" customFormat="1" ht="35.25" customHeight="1" x14ac:dyDescent="0.3">
      <c r="A30" s="480">
        <v>24</v>
      </c>
      <c r="B30" s="481" t="s">
        <v>350</v>
      </c>
      <c r="C30" s="482" t="s">
        <v>351</v>
      </c>
      <c r="D30" s="483" t="s">
        <v>28</v>
      </c>
      <c r="E30" s="490" t="s">
        <v>355</v>
      </c>
      <c r="F30" s="490">
        <v>82</v>
      </c>
      <c r="G30" s="490"/>
      <c r="H30" s="490">
        <v>40</v>
      </c>
      <c r="I30" s="490"/>
      <c r="J30" s="490"/>
      <c r="K30" s="490">
        <v>40</v>
      </c>
      <c r="L30" s="484">
        <f t="shared" si="0"/>
        <v>40</v>
      </c>
      <c r="M30" s="484">
        <f t="shared" si="1"/>
        <v>0</v>
      </c>
      <c r="N30" s="484">
        <f t="shared" si="1"/>
        <v>0</v>
      </c>
      <c r="O30" s="481">
        <f t="shared" si="2"/>
        <v>40</v>
      </c>
      <c r="P30" s="485">
        <f t="shared" si="4"/>
        <v>2.4</v>
      </c>
      <c r="Q30" s="486">
        <f t="shared" si="3"/>
        <v>1.28</v>
      </c>
      <c r="R30" s="487"/>
      <c r="S30" s="477"/>
      <c r="T30" s="487"/>
      <c r="U30" s="477">
        <f>'[1]Приложение 2'!Q91</f>
        <v>8</v>
      </c>
      <c r="V30" s="477">
        <f>'[1]Приложение 2'!R91</f>
        <v>60</v>
      </c>
      <c r="W30" s="477">
        <f>'[1]Приложение 2'!S91</f>
        <v>1</v>
      </c>
      <c r="X30" s="477">
        <f>'[1]Приложение 2'!T91</f>
        <v>32</v>
      </c>
      <c r="Y30" s="488"/>
    </row>
    <row r="31" spans="1:25" s="466" customFormat="1" ht="33.75" customHeight="1" x14ac:dyDescent="0.3">
      <c r="A31" s="480">
        <v>25</v>
      </c>
      <c r="B31" s="481" t="s">
        <v>350</v>
      </c>
      <c r="C31" s="482" t="s">
        <v>351</v>
      </c>
      <c r="D31" s="483" t="s">
        <v>28</v>
      </c>
      <c r="E31" s="490" t="s">
        <v>354</v>
      </c>
      <c r="F31" s="490">
        <v>83</v>
      </c>
      <c r="G31" s="490"/>
      <c r="H31" s="490">
        <v>41</v>
      </c>
      <c r="I31" s="490"/>
      <c r="J31" s="490"/>
      <c r="K31" s="490">
        <v>41</v>
      </c>
      <c r="L31" s="484">
        <f t="shared" si="0"/>
        <v>41</v>
      </c>
      <c r="M31" s="484">
        <f t="shared" si="1"/>
        <v>0</v>
      </c>
      <c r="N31" s="484">
        <f t="shared" si="1"/>
        <v>0</v>
      </c>
      <c r="O31" s="481">
        <f t="shared" si="2"/>
        <v>41</v>
      </c>
      <c r="P31" s="485">
        <f t="shared" si="4"/>
        <v>2.46</v>
      </c>
      <c r="Q31" s="486">
        <f t="shared" si="3"/>
        <v>1.3120000000000001</v>
      </c>
      <c r="R31" s="487"/>
      <c r="S31" s="477"/>
      <c r="T31" s="487"/>
      <c r="U31" s="477">
        <f>'[1]Приложение 2'!Q92</f>
        <v>26</v>
      </c>
      <c r="V31" s="477">
        <f>'[1]Приложение 2'!R92</f>
        <v>60</v>
      </c>
      <c r="W31" s="477">
        <f>'[1]Приложение 2'!S92</f>
        <v>1</v>
      </c>
      <c r="X31" s="477">
        <f>'[1]Приложение 2'!T92</f>
        <v>32</v>
      </c>
      <c r="Y31" s="488"/>
    </row>
    <row r="32" spans="1:25" s="466" customFormat="1" ht="33.75" customHeight="1" x14ac:dyDescent="0.3">
      <c r="A32" s="480">
        <v>26</v>
      </c>
      <c r="B32" s="481" t="s">
        <v>350</v>
      </c>
      <c r="C32" s="482" t="s">
        <v>351</v>
      </c>
      <c r="D32" s="483" t="s">
        <v>28</v>
      </c>
      <c r="E32" s="490" t="s">
        <v>356</v>
      </c>
      <c r="F32" s="490">
        <v>84</v>
      </c>
      <c r="G32" s="490"/>
      <c r="H32" s="490">
        <v>12</v>
      </c>
      <c r="I32" s="490"/>
      <c r="J32" s="490"/>
      <c r="K32" s="490">
        <v>12</v>
      </c>
      <c r="L32" s="484">
        <f t="shared" si="0"/>
        <v>12</v>
      </c>
      <c r="M32" s="484">
        <f t="shared" si="1"/>
        <v>0</v>
      </c>
      <c r="N32" s="484">
        <f t="shared" si="1"/>
        <v>0</v>
      </c>
      <c r="O32" s="481">
        <f t="shared" si="2"/>
        <v>12</v>
      </c>
      <c r="P32" s="485">
        <f t="shared" si="4"/>
        <v>0.72</v>
      </c>
      <c r="Q32" s="486">
        <f t="shared" si="3"/>
        <v>0.38400000000000001</v>
      </c>
      <c r="R32" s="487"/>
      <c r="S32" s="477"/>
      <c r="T32" s="487"/>
      <c r="U32" s="477">
        <f>'[1]Приложение 2'!Q93</f>
        <v>40</v>
      </c>
      <c r="V32" s="477">
        <f>'[1]Приложение 2'!R93</f>
        <v>60</v>
      </c>
      <c r="W32" s="477">
        <f>'[1]Приложение 2'!S93</f>
        <v>1</v>
      </c>
      <c r="X32" s="477">
        <f>'[1]Приложение 2'!T93</f>
        <v>32</v>
      </c>
      <c r="Y32" s="488"/>
    </row>
    <row r="33" spans="1:25" s="466" customFormat="1" ht="36.75" customHeight="1" x14ac:dyDescent="0.3">
      <c r="A33" s="480">
        <v>27</v>
      </c>
      <c r="B33" s="481" t="s">
        <v>350</v>
      </c>
      <c r="C33" s="482" t="s">
        <v>351</v>
      </c>
      <c r="D33" s="483" t="s">
        <v>28</v>
      </c>
      <c r="E33" s="490" t="s">
        <v>353</v>
      </c>
      <c r="F33" s="490">
        <v>84</v>
      </c>
      <c r="G33" s="490"/>
      <c r="H33" s="490">
        <v>8</v>
      </c>
      <c r="I33" s="490"/>
      <c r="J33" s="490"/>
      <c r="K33" s="490">
        <v>8</v>
      </c>
      <c r="L33" s="484">
        <f t="shared" si="0"/>
        <v>8</v>
      </c>
      <c r="M33" s="484">
        <f t="shared" si="1"/>
        <v>0</v>
      </c>
      <c r="N33" s="484">
        <f t="shared" si="1"/>
        <v>0</v>
      </c>
      <c r="O33" s="481">
        <f t="shared" si="2"/>
        <v>8</v>
      </c>
      <c r="P33" s="485">
        <f t="shared" si="4"/>
        <v>0.48</v>
      </c>
      <c r="Q33" s="486">
        <f t="shared" si="3"/>
        <v>0.25600000000000001</v>
      </c>
      <c r="R33" s="487"/>
      <c r="S33" s="477"/>
      <c r="T33" s="487"/>
      <c r="U33" s="477">
        <f>'[1]Приложение 2'!Q94</f>
        <v>41</v>
      </c>
      <c r="V33" s="477">
        <f>'[1]Приложение 2'!R94</f>
        <v>60</v>
      </c>
      <c r="W33" s="477">
        <f>'[1]Приложение 2'!S94</f>
        <v>1</v>
      </c>
      <c r="X33" s="477">
        <f>'[1]Приложение 2'!T94</f>
        <v>32</v>
      </c>
      <c r="Y33" s="488"/>
    </row>
    <row r="34" spans="1:25" s="466" customFormat="1" ht="33" customHeight="1" x14ac:dyDescent="0.3">
      <c r="A34" s="480">
        <v>28</v>
      </c>
      <c r="B34" s="481" t="s">
        <v>350</v>
      </c>
      <c r="C34" s="482" t="s">
        <v>351</v>
      </c>
      <c r="D34" s="483" t="s">
        <v>28</v>
      </c>
      <c r="E34" s="490" t="s">
        <v>357</v>
      </c>
      <c r="F34" s="490">
        <v>85</v>
      </c>
      <c r="G34" s="490"/>
      <c r="H34" s="490">
        <v>26</v>
      </c>
      <c r="I34" s="490"/>
      <c r="J34" s="490"/>
      <c r="K34" s="490">
        <v>26</v>
      </c>
      <c r="L34" s="484">
        <f t="shared" si="0"/>
        <v>26</v>
      </c>
      <c r="M34" s="484">
        <f t="shared" si="1"/>
        <v>0</v>
      </c>
      <c r="N34" s="484">
        <f t="shared" si="1"/>
        <v>0</v>
      </c>
      <c r="O34" s="481">
        <f t="shared" si="2"/>
        <v>26</v>
      </c>
      <c r="P34" s="485">
        <f t="shared" si="4"/>
        <v>1.56</v>
      </c>
      <c r="Q34" s="486">
        <f t="shared" si="3"/>
        <v>0.83199999999999996</v>
      </c>
      <c r="R34" s="487"/>
      <c r="S34" s="477"/>
      <c r="T34" s="487"/>
      <c r="U34" s="477">
        <f>'[1]Приложение 2'!Q95</f>
        <v>12</v>
      </c>
      <c r="V34" s="477">
        <f>'[1]Приложение 2'!R95</f>
        <v>60</v>
      </c>
      <c r="W34" s="477">
        <f>'[1]Приложение 2'!S95</f>
        <v>1</v>
      </c>
      <c r="X34" s="477">
        <f>'[1]Приложение 2'!T95</f>
        <v>32</v>
      </c>
      <c r="Y34" s="488"/>
    </row>
    <row r="35" spans="1:25" s="466" customFormat="1" ht="30.75" customHeight="1" x14ac:dyDescent="0.3">
      <c r="A35" s="480">
        <v>29</v>
      </c>
      <c r="B35" s="481" t="s">
        <v>350</v>
      </c>
      <c r="C35" s="482" t="s">
        <v>351</v>
      </c>
      <c r="D35" s="483" t="s">
        <v>28</v>
      </c>
      <c r="E35" s="490" t="s">
        <v>358</v>
      </c>
      <c r="F35" s="490">
        <v>86</v>
      </c>
      <c r="G35" s="490"/>
      <c r="H35" s="490">
        <v>45</v>
      </c>
      <c r="I35" s="490"/>
      <c r="J35" s="490"/>
      <c r="K35" s="490">
        <v>45</v>
      </c>
      <c r="L35" s="484">
        <f t="shared" si="0"/>
        <v>45</v>
      </c>
      <c r="M35" s="484">
        <f t="shared" si="1"/>
        <v>0</v>
      </c>
      <c r="N35" s="484">
        <f t="shared" si="1"/>
        <v>0</v>
      </c>
      <c r="O35" s="481">
        <f t="shared" si="2"/>
        <v>45</v>
      </c>
      <c r="P35" s="485">
        <f t="shared" si="4"/>
        <v>2.7</v>
      </c>
      <c r="Q35" s="486">
        <f t="shared" si="3"/>
        <v>1.44</v>
      </c>
      <c r="R35" s="487"/>
      <c r="S35" s="477"/>
      <c r="T35" s="487"/>
      <c r="U35" s="477">
        <f>'[1]Приложение 2'!Q96</f>
        <v>8</v>
      </c>
      <c r="V35" s="477">
        <f>'[1]Приложение 2'!R96</f>
        <v>60</v>
      </c>
      <c r="W35" s="477">
        <f>'[1]Приложение 2'!S96</f>
        <v>1</v>
      </c>
      <c r="X35" s="477">
        <f>'[1]Приложение 2'!T96</f>
        <v>32</v>
      </c>
      <c r="Y35" s="488"/>
    </row>
    <row r="36" spans="1:25" s="466" customFormat="1" ht="27.75" customHeight="1" x14ac:dyDescent="0.3">
      <c r="A36" s="480">
        <v>30</v>
      </c>
      <c r="B36" s="481" t="s">
        <v>350</v>
      </c>
      <c r="C36" s="482" t="s">
        <v>351</v>
      </c>
      <c r="D36" s="483" t="s">
        <v>28</v>
      </c>
      <c r="E36" s="490" t="s">
        <v>359</v>
      </c>
      <c r="F36" s="490">
        <v>86</v>
      </c>
      <c r="G36" s="490"/>
      <c r="H36" s="490">
        <v>5</v>
      </c>
      <c r="I36" s="490"/>
      <c r="J36" s="490"/>
      <c r="K36" s="490">
        <v>5</v>
      </c>
      <c r="L36" s="484">
        <f t="shared" si="0"/>
        <v>5</v>
      </c>
      <c r="M36" s="484">
        <f t="shared" si="1"/>
        <v>0</v>
      </c>
      <c r="N36" s="484">
        <f t="shared" si="1"/>
        <v>0</v>
      </c>
      <c r="O36" s="481">
        <f t="shared" si="2"/>
        <v>5</v>
      </c>
      <c r="P36" s="485">
        <f t="shared" si="4"/>
        <v>0.3</v>
      </c>
      <c r="Q36" s="486">
        <f t="shared" si="3"/>
        <v>0.16</v>
      </c>
      <c r="R36" s="487"/>
      <c r="S36" s="477"/>
      <c r="T36" s="487"/>
      <c r="U36" s="477">
        <f>'[1]Приложение 2'!Q97</f>
        <v>5</v>
      </c>
      <c r="V36" s="477">
        <f>'[1]Приложение 2'!R97</f>
        <v>60</v>
      </c>
      <c r="W36" s="477">
        <f>'[1]Приложение 2'!S97</f>
        <v>1</v>
      </c>
      <c r="X36" s="477">
        <f>'[1]Приложение 2'!T97</f>
        <v>32</v>
      </c>
      <c r="Y36" s="488"/>
    </row>
    <row r="37" spans="1:25" s="466" customFormat="1" ht="35.25" customHeight="1" x14ac:dyDescent="0.3">
      <c r="A37" s="480">
        <v>31</v>
      </c>
      <c r="B37" s="481" t="s">
        <v>350</v>
      </c>
      <c r="C37" s="482" t="s">
        <v>360</v>
      </c>
      <c r="D37" s="483" t="s">
        <v>28</v>
      </c>
      <c r="E37" s="490" t="s">
        <v>352</v>
      </c>
      <c r="F37" s="490">
        <v>88</v>
      </c>
      <c r="G37" s="490"/>
      <c r="H37" s="490">
        <v>280</v>
      </c>
      <c r="I37" s="490"/>
      <c r="J37" s="490"/>
      <c r="K37" s="490">
        <v>280</v>
      </c>
      <c r="L37" s="484">
        <f t="shared" si="0"/>
        <v>280</v>
      </c>
      <c r="M37" s="484">
        <f t="shared" si="1"/>
        <v>0</v>
      </c>
      <c r="N37" s="484">
        <f t="shared" si="1"/>
        <v>0</v>
      </c>
      <c r="O37" s="481">
        <f t="shared" si="2"/>
        <v>280</v>
      </c>
      <c r="P37" s="485">
        <f t="shared" si="4"/>
        <v>16.8</v>
      </c>
      <c r="Q37" s="486">
        <f t="shared" si="3"/>
        <v>8.9600000000000009</v>
      </c>
      <c r="R37" s="487"/>
      <c r="S37" s="477"/>
      <c r="T37" s="487"/>
      <c r="U37" s="477">
        <f>'[1]Приложение 2'!Q98</f>
        <v>280</v>
      </c>
      <c r="V37" s="477">
        <f>'[1]Приложение 2'!R98</f>
        <v>60</v>
      </c>
      <c r="W37" s="477">
        <f>'[1]Приложение 2'!S98</f>
        <v>1</v>
      </c>
      <c r="X37" s="477">
        <f>'[1]Приложение 2'!T98</f>
        <v>32</v>
      </c>
      <c r="Y37" s="488"/>
    </row>
    <row r="38" spans="1:25" s="466" customFormat="1" ht="36" customHeight="1" x14ac:dyDescent="0.3">
      <c r="A38" s="480">
        <v>32</v>
      </c>
      <c r="B38" s="481" t="s">
        <v>350</v>
      </c>
      <c r="C38" s="482" t="s">
        <v>351</v>
      </c>
      <c r="D38" s="483" t="s">
        <v>28</v>
      </c>
      <c r="E38" s="490" t="s">
        <v>352</v>
      </c>
      <c r="F38" s="490">
        <v>90</v>
      </c>
      <c r="G38" s="490"/>
      <c r="H38" s="490">
        <v>33</v>
      </c>
      <c r="I38" s="490"/>
      <c r="J38" s="490"/>
      <c r="K38" s="490">
        <v>33</v>
      </c>
      <c r="L38" s="484">
        <f t="shared" si="0"/>
        <v>33</v>
      </c>
      <c r="M38" s="484">
        <f t="shared" si="1"/>
        <v>0</v>
      </c>
      <c r="N38" s="484">
        <f t="shared" si="1"/>
        <v>0</v>
      </c>
      <c r="O38" s="481">
        <f t="shared" si="2"/>
        <v>33</v>
      </c>
      <c r="P38" s="485">
        <f t="shared" si="4"/>
        <v>1.98</v>
      </c>
      <c r="Q38" s="486">
        <f t="shared" si="3"/>
        <v>1.056</v>
      </c>
      <c r="R38" s="487"/>
      <c r="S38" s="477"/>
      <c r="T38" s="487"/>
      <c r="U38" s="477">
        <f>'[1]Приложение 2'!Q99</f>
        <v>33</v>
      </c>
      <c r="V38" s="477">
        <f>'[1]Приложение 2'!R99</f>
        <v>60</v>
      </c>
      <c r="W38" s="477">
        <f>'[1]Приложение 2'!S99</f>
        <v>1</v>
      </c>
      <c r="X38" s="477">
        <f>'[1]Приложение 2'!T99</f>
        <v>32</v>
      </c>
      <c r="Y38" s="488"/>
    </row>
    <row r="39" spans="1:25" s="466" customFormat="1" ht="36" customHeight="1" x14ac:dyDescent="0.3">
      <c r="A39" s="480">
        <v>33</v>
      </c>
      <c r="B39" s="481" t="s">
        <v>350</v>
      </c>
      <c r="C39" s="482" t="s">
        <v>351</v>
      </c>
      <c r="D39" s="483" t="s">
        <v>28</v>
      </c>
      <c r="E39" s="490" t="s">
        <v>352</v>
      </c>
      <c r="F39" s="490">
        <v>91</v>
      </c>
      <c r="G39" s="490"/>
      <c r="H39" s="490">
        <v>1</v>
      </c>
      <c r="I39" s="490"/>
      <c r="J39" s="490"/>
      <c r="K39" s="490">
        <v>1</v>
      </c>
      <c r="L39" s="484">
        <f t="shared" si="0"/>
        <v>1</v>
      </c>
      <c r="M39" s="484">
        <f t="shared" si="1"/>
        <v>0</v>
      </c>
      <c r="N39" s="484">
        <f t="shared" si="1"/>
        <v>0</v>
      </c>
      <c r="O39" s="481">
        <f t="shared" si="2"/>
        <v>1</v>
      </c>
      <c r="P39" s="485">
        <f t="shared" si="4"/>
        <v>0.06</v>
      </c>
      <c r="Q39" s="486">
        <f t="shared" si="3"/>
        <v>3.2000000000000001E-2</v>
      </c>
      <c r="R39" s="487"/>
      <c r="S39" s="477"/>
      <c r="T39" s="487"/>
      <c r="U39" s="477">
        <f>'[1]Приложение 2'!Q100</f>
        <v>1</v>
      </c>
      <c r="V39" s="477">
        <f>'[1]Приложение 2'!R100</f>
        <v>60</v>
      </c>
      <c r="W39" s="477">
        <f>'[1]Приложение 2'!S100</f>
        <v>1</v>
      </c>
      <c r="X39" s="477">
        <f>'[1]Приложение 2'!T100</f>
        <v>32</v>
      </c>
      <c r="Y39" s="488"/>
    </row>
    <row r="40" spans="1:25" s="466" customFormat="1" ht="40.5" customHeight="1" x14ac:dyDescent="0.3">
      <c r="A40" s="480">
        <v>34</v>
      </c>
      <c r="B40" s="481" t="s">
        <v>361</v>
      </c>
      <c r="C40" s="483" t="s">
        <v>362</v>
      </c>
      <c r="D40" s="483" t="s">
        <v>28</v>
      </c>
      <c r="E40" s="491" t="s">
        <v>48</v>
      </c>
      <c r="F40" s="480">
        <v>85</v>
      </c>
      <c r="G40" s="480">
        <v>94</v>
      </c>
      <c r="H40" s="480">
        <v>10</v>
      </c>
      <c r="I40" s="480"/>
      <c r="J40" s="480"/>
      <c r="K40" s="480">
        <v>10</v>
      </c>
      <c r="L40" s="484">
        <f t="shared" si="0"/>
        <v>10</v>
      </c>
      <c r="M40" s="484">
        <f t="shared" si="1"/>
        <v>0</v>
      </c>
      <c r="N40" s="484">
        <f t="shared" si="1"/>
        <v>0</v>
      </c>
      <c r="O40" s="481">
        <f t="shared" si="2"/>
        <v>10</v>
      </c>
      <c r="P40" s="485">
        <f t="shared" si="4"/>
        <v>4.4000000000000004</v>
      </c>
      <c r="Q40" s="486">
        <f t="shared" si="3"/>
        <v>2.75</v>
      </c>
      <c r="R40" s="487"/>
      <c r="S40" s="477"/>
      <c r="T40" s="487"/>
      <c r="U40" s="477">
        <f>'[1]Приложение 2'!Q102</f>
        <v>10</v>
      </c>
      <c r="V40" s="477">
        <f>'[1]Приложение 2'!R102</f>
        <v>440</v>
      </c>
      <c r="W40" s="477">
        <f>'[1]Приложение 2'!S102</f>
        <v>1</v>
      </c>
      <c r="X40" s="477">
        <f>'[1]Приложение 2'!T102</f>
        <v>275</v>
      </c>
      <c r="Y40" s="488"/>
    </row>
    <row r="41" spans="1:25" s="466" customFormat="1" ht="24.75" customHeight="1" x14ac:dyDescent="0.3">
      <c r="A41" s="480">
        <v>35</v>
      </c>
      <c r="B41" s="481" t="s">
        <v>361</v>
      </c>
      <c r="C41" s="483" t="s">
        <v>363</v>
      </c>
      <c r="D41" s="483" t="s">
        <v>28</v>
      </c>
      <c r="E41" s="491" t="s">
        <v>276</v>
      </c>
      <c r="F41" s="480">
        <v>85</v>
      </c>
      <c r="G41" s="480">
        <v>94</v>
      </c>
      <c r="H41" s="480">
        <v>12</v>
      </c>
      <c r="I41" s="480"/>
      <c r="J41" s="480"/>
      <c r="K41" s="480">
        <v>12</v>
      </c>
      <c r="L41" s="484">
        <f t="shared" si="0"/>
        <v>12</v>
      </c>
      <c r="M41" s="484">
        <f t="shared" si="1"/>
        <v>0</v>
      </c>
      <c r="N41" s="484">
        <f t="shared" si="1"/>
        <v>0</v>
      </c>
      <c r="O41" s="481">
        <f t="shared" si="2"/>
        <v>12</v>
      </c>
      <c r="P41" s="485">
        <f t="shared" si="4"/>
        <v>5.28</v>
      </c>
      <c r="Q41" s="486">
        <f t="shared" si="3"/>
        <v>3.3</v>
      </c>
      <c r="R41" s="487"/>
      <c r="S41" s="477"/>
      <c r="T41" s="487"/>
      <c r="U41" s="477">
        <f>'[1]Приложение 2'!Q103</f>
        <v>12</v>
      </c>
      <c r="V41" s="477">
        <f>'[1]Приложение 2'!R103</f>
        <v>440</v>
      </c>
      <c r="W41" s="477">
        <f>'[1]Приложение 2'!S103</f>
        <v>1</v>
      </c>
      <c r="X41" s="477">
        <f>'[1]Приложение 2'!T103</f>
        <v>275</v>
      </c>
      <c r="Y41" s="488"/>
    </row>
    <row r="42" spans="1:25" s="466" customFormat="1" ht="39.75" customHeight="1" x14ac:dyDescent="0.3">
      <c r="A42" s="480">
        <v>36</v>
      </c>
      <c r="B42" s="481" t="s">
        <v>364</v>
      </c>
      <c r="C42" s="483" t="s">
        <v>365</v>
      </c>
      <c r="D42" s="483" t="s">
        <v>28</v>
      </c>
      <c r="E42" s="491" t="s">
        <v>84</v>
      </c>
      <c r="F42" s="480">
        <v>86</v>
      </c>
      <c r="G42" s="480"/>
      <c r="H42" s="480">
        <v>11</v>
      </c>
      <c r="I42" s="480"/>
      <c r="J42" s="480"/>
      <c r="K42" s="480">
        <v>11</v>
      </c>
      <c r="L42" s="484">
        <f t="shared" si="0"/>
        <v>11</v>
      </c>
      <c r="M42" s="484">
        <f t="shared" si="1"/>
        <v>0</v>
      </c>
      <c r="N42" s="484">
        <f t="shared" si="1"/>
        <v>0</v>
      </c>
      <c r="O42" s="481">
        <f t="shared" si="2"/>
        <v>11</v>
      </c>
      <c r="P42" s="485">
        <f t="shared" si="4"/>
        <v>4.4550000000000001</v>
      </c>
      <c r="Q42" s="486">
        <f t="shared" si="3"/>
        <v>3.0249999999999999</v>
      </c>
      <c r="R42" s="487"/>
      <c r="S42" s="477"/>
      <c r="T42" s="487"/>
      <c r="U42" s="477">
        <f>'[1]Приложение 2'!Q104</f>
        <v>11</v>
      </c>
      <c r="V42" s="477">
        <f>'[1]Приложение 2'!R104</f>
        <v>405</v>
      </c>
      <c r="W42" s="477">
        <f>'[1]Приложение 2'!S104</f>
        <v>1</v>
      </c>
      <c r="X42" s="477">
        <f>'[1]Приложение 2'!T104</f>
        <v>275</v>
      </c>
      <c r="Y42" s="488"/>
    </row>
    <row r="43" spans="1:25" s="466" customFormat="1" ht="48" customHeight="1" x14ac:dyDescent="0.3">
      <c r="A43" s="480">
        <v>37</v>
      </c>
      <c r="B43" s="491">
        <v>50.686</v>
      </c>
      <c r="C43" s="483" t="s">
        <v>366</v>
      </c>
      <c r="D43" s="483" t="s">
        <v>28</v>
      </c>
      <c r="E43" s="491" t="s">
        <v>46</v>
      </c>
      <c r="F43" s="480">
        <v>80</v>
      </c>
      <c r="G43" s="480"/>
      <c r="H43" s="480">
        <v>10</v>
      </c>
      <c r="I43" s="480"/>
      <c r="J43" s="480"/>
      <c r="K43" s="480">
        <v>10</v>
      </c>
      <c r="L43" s="484">
        <f t="shared" si="0"/>
        <v>10</v>
      </c>
      <c r="M43" s="484">
        <f t="shared" si="1"/>
        <v>0</v>
      </c>
      <c r="N43" s="484">
        <f t="shared" si="1"/>
        <v>0</v>
      </c>
      <c r="O43" s="481">
        <f t="shared" si="2"/>
        <v>10</v>
      </c>
      <c r="P43" s="485">
        <f t="shared" si="4"/>
        <v>0.03</v>
      </c>
      <c r="Q43" s="486">
        <f t="shared" si="3"/>
        <v>2.7E-2</v>
      </c>
      <c r="R43" s="487"/>
      <c r="S43" s="477"/>
      <c r="T43" s="487"/>
      <c r="U43" s="477"/>
      <c r="V43" s="477">
        <v>60</v>
      </c>
      <c r="W43" s="477">
        <v>20</v>
      </c>
      <c r="X43" s="477">
        <v>2.7</v>
      </c>
      <c r="Y43" s="488"/>
    </row>
    <row r="44" spans="1:25" s="466" customFormat="1" ht="48" customHeight="1" x14ac:dyDescent="0.3">
      <c r="A44" s="480">
        <v>38</v>
      </c>
      <c r="B44" s="491">
        <v>50.686</v>
      </c>
      <c r="C44" s="483" t="s">
        <v>366</v>
      </c>
      <c r="D44" s="483" t="s">
        <v>28</v>
      </c>
      <c r="E44" s="491" t="s">
        <v>276</v>
      </c>
      <c r="F44" s="480">
        <v>81</v>
      </c>
      <c r="G44" s="480"/>
      <c r="H44" s="480">
        <v>29</v>
      </c>
      <c r="I44" s="480"/>
      <c r="J44" s="480"/>
      <c r="K44" s="480">
        <v>29</v>
      </c>
      <c r="L44" s="484">
        <f t="shared" si="0"/>
        <v>29</v>
      </c>
      <c r="M44" s="484">
        <f t="shared" si="1"/>
        <v>0</v>
      </c>
      <c r="N44" s="484">
        <f t="shared" si="1"/>
        <v>0</v>
      </c>
      <c r="O44" s="481">
        <f t="shared" si="2"/>
        <v>29</v>
      </c>
      <c r="P44" s="485">
        <f t="shared" si="4"/>
        <v>8.6999999999999994E-2</v>
      </c>
      <c r="Q44" s="486">
        <f t="shared" si="3"/>
        <v>7.8300000000000008E-2</v>
      </c>
      <c r="R44" s="487"/>
      <c r="S44" s="477"/>
      <c r="T44" s="487"/>
      <c r="U44" s="477"/>
      <c r="V44" s="477">
        <v>60</v>
      </c>
      <c r="W44" s="477">
        <v>20</v>
      </c>
      <c r="X44" s="477">
        <v>2.7</v>
      </c>
      <c r="Y44" s="488"/>
    </row>
    <row r="45" spans="1:25" s="466" customFormat="1" ht="48" customHeight="1" x14ac:dyDescent="0.3">
      <c r="A45" s="480">
        <v>39</v>
      </c>
      <c r="B45" s="491">
        <v>50.686</v>
      </c>
      <c r="C45" s="483" t="s">
        <v>366</v>
      </c>
      <c r="D45" s="483" t="s">
        <v>28</v>
      </c>
      <c r="E45" s="491" t="s">
        <v>48</v>
      </c>
      <c r="F45" s="480">
        <v>85</v>
      </c>
      <c r="G45" s="480"/>
      <c r="H45" s="480">
        <v>3</v>
      </c>
      <c r="I45" s="480"/>
      <c r="J45" s="480"/>
      <c r="K45" s="480">
        <v>3</v>
      </c>
      <c r="L45" s="484">
        <f t="shared" si="0"/>
        <v>3</v>
      </c>
      <c r="M45" s="484">
        <f t="shared" si="1"/>
        <v>0</v>
      </c>
      <c r="N45" s="484">
        <f t="shared" si="1"/>
        <v>0</v>
      </c>
      <c r="O45" s="481">
        <f t="shared" si="2"/>
        <v>3</v>
      </c>
      <c r="P45" s="485">
        <f t="shared" si="4"/>
        <v>8.9999999999999993E-3</v>
      </c>
      <c r="Q45" s="486">
        <f t="shared" si="3"/>
        <v>8.1000000000000013E-3</v>
      </c>
      <c r="R45" s="487"/>
      <c r="S45" s="477"/>
      <c r="T45" s="487"/>
      <c r="U45" s="477">
        <f>'[1]Приложение 2'!Q107</f>
        <v>3</v>
      </c>
      <c r="V45" s="477">
        <v>60</v>
      </c>
      <c r="W45" s="477">
        <v>20</v>
      </c>
      <c r="X45" s="477">
        <v>2.7</v>
      </c>
      <c r="Y45" s="488"/>
    </row>
    <row r="46" spans="1:25" s="466" customFormat="1" ht="48" customHeight="1" x14ac:dyDescent="0.3">
      <c r="A46" s="480">
        <v>40</v>
      </c>
      <c r="B46" s="491">
        <v>50.686</v>
      </c>
      <c r="C46" s="483" t="s">
        <v>366</v>
      </c>
      <c r="D46" s="483" t="s">
        <v>28</v>
      </c>
      <c r="E46" s="491" t="s">
        <v>367</v>
      </c>
      <c r="F46" s="480">
        <v>85</v>
      </c>
      <c r="G46" s="480"/>
      <c r="H46" s="480">
        <v>1</v>
      </c>
      <c r="I46" s="480"/>
      <c r="J46" s="480"/>
      <c r="K46" s="480">
        <v>1</v>
      </c>
      <c r="L46" s="484">
        <f t="shared" si="0"/>
        <v>1</v>
      </c>
      <c r="M46" s="484">
        <f t="shared" si="1"/>
        <v>0</v>
      </c>
      <c r="N46" s="484">
        <f t="shared" si="1"/>
        <v>0</v>
      </c>
      <c r="O46" s="481">
        <f t="shared" si="2"/>
        <v>1</v>
      </c>
      <c r="P46" s="485">
        <f t="shared" si="4"/>
        <v>3.0000000000000001E-3</v>
      </c>
      <c r="Q46" s="486">
        <f t="shared" si="3"/>
        <v>2.7000000000000001E-3</v>
      </c>
      <c r="R46" s="487"/>
      <c r="S46" s="477"/>
      <c r="T46" s="487"/>
      <c r="U46" s="478">
        <f>'[1]Приложение 2'!Q108</f>
        <v>1</v>
      </c>
      <c r="V46" s="478">
        <v>60</v>
      </c>
      <c r="W46" s="478">
        <v>20</v>
      </c>
      <c r="X46" s="492">
        <v>2.7</v>
      </c>
      <c r="Y46" s="493"/>
    </row>
    <row r="47" spans="1:25" s="466" customFormat="1" ht="27.75" customHeight="1" x14ac:dyDescent="0.3">
      <c r="A47" s="480">
        <v>41</v>
      </c>
      <c r="B47" s="481"/>
      <c r="C47" s="483" t="s">
        <v>368</v>
      </c>
      <c r="D47" s="483" t="s">
        <v>28</v>
      </c>
      <c r="E47" s="491" t="s">
        <v>177</v>
      </c>
      <c r="F47" s="480">
        <v>84</v>
      </c>
      <c r="G47" s="480"/>
      <c r="H47" s="480">
        <v>2</v>
      </c>
      <c r="I47" s="480"/>
      <c r="J47" s="480"/>
      <c r="K47" s="480">
        <v>2</v>
      </c>
      <c r="L47" s="484">
        <f t="shared" si="0"/>
        <v>2</v>
      </c>
      <c r="M47" s="484">
        <f t="shared" si="1"/>
        <v>0</v>
      </c>
      <c r="N47" s="484">
        <f t="shared" si="1"/>
        <v>0</v>
      </c>
      <c r="O47" s="481">
        <f t="shared" si="2"/>
        <v>2</v>
      </c>
      <c r="P47" s="485">
        <f t="shared" si="4"/>
        <v>5.454545454545455E-3</v>
      </c>
      <c r="Q47" s="486">
        <f t="shared" si="3"/>
        <v>4.7999999999999996E-3</v>
      </c>
      <c r="R47" s="487"/>
      <c r="S47" s="477"/>
      <c r="T47" s="487"/>
      <c r="U47" s="478"/>
      <c r="V47" s="478">
        <v>30</v>
      </c>
      <c r="W47" s="478">
        <v>11</v>
      </c>
      <c r="X47" s="492">
        <v>2.4</v>
      </c>
      <c r="Y47" s="493"/>
    </row>
    <row r="48" spans="1:25" s="466" customFormat="1" ht="30" customHeight="1" x14ac:dyDescent="0.3">
      <c r="A48" s="480">
        <v>42</v>
      </c>
      <c r="B48" s="481"/>
      <c r="C48" s="483" t="s">
        <v>368</v>
      </c>
      <c r="D48" s="483" t="s">
        <v>28</v>
      </c>
      <c r="E48" s="491" t="s">
        <v>369</v>
      </c>
      <c r="F48" s="480">
        <v>84</v>
      </c>
      <c r="G48" s="480"/>
      <c r="H48" s="480">
        <v>11</v>
      </c>
      <c r="I48" s="480"/>
      <c r="J48" s="480"/>
      <c r="K48" s="480">
        <v>11</v>
      </c>
      <c r="L48" s="484">
        <f t="shared" si="0"/>
        <v>11</v>
      </c>
      <c r="M48" s="484">
        <f t="shared" si="1"/>
        <v>0</v>
      </c>
      <c r="N48" s="484">
        <f t="shared" si="1"/>
        <v>0</v>
      </c>
      <c r="O48" s="481">
        <f t="shared" si="2"/>
        <v>11</v>
      </c>
      <c r="P48" s="485">
        <f t="shared" si="4"/>
        <v>0.03</v>
      </c>
      <c r="Q48" s="486">
        <f t="shared" si="3"/>
        <v>2.64E-2</v>
      </c>
      <c r="R48" s="487"/>
      <c r="S48" s="477"/>
      <c r="T48" s="487"/>
      <c r="U48" s="478"/>
      <c r="V48" s="478">
        <v>30</v>
      </c>
      <c r="W48" s="478">
        <v>11</v>
      </c>
      <c r="X48" s="492">
        <v>2.4</v>
      </c>
      <c r="Y48" s="493"/>
    </row>
    <row r="49" spans="1:25" s="466" customFormat="1" ht="27.75" customHeight="1" x14ac:dyDescent="0.3">
      <c r="A49" s="480">
        <v>43</v>
      </c>
      <c r="B49" s="481"/>
      <c r="C49" s="483" t="s">
        <v>368</v>
      </c>
      <c r="D49" s="483" t="s">
        <v>28</v>
      </c>
      <c r="E49" s="491" t="s">
        <v>177</v>
      </c>
      <c r="F49" s="480">
        <v>87</v>
      </c>
      <c r="G49" s="480"/>
      <c r="H49" s="480">
        <v>9</v>
      </c>
      <c r="I49" s="480"/>
      <c r="J49" s="480"/>
      <c r="K49" s="480">
        <v>9</v>
      </c>
      <c r="L49" s="484">
        <f t="shared" si="0"/>
        <v>9</v>
      </c>
      <c r="M49" s="484">
        <f t="shared" si="1"/>
        <v>0</v>
      </c>
      <c r="N49" s="484">
        <f t="shared" si="1"/>
        <v>0</v>
      </c>
      <c r="O49" s="481">
        <f t="shared" si="2"/>
        <v>9</v>
      </c>
      <c r="P49" s="485">
        <f t="shared" si="4"/>
        <v>2.4545454545454547E-2</v>
      </c>
      <c r="Q49" s="486">
        <f t="shared" si="3"/>
        <v>2.1599999999999998E-2</v>
      </c>
      <c r="R49" s="487"/>
      <c r="S49" s="477"/>
      <c r="T49" s="487"/>
      <c r="U49" s="478"/>
      <c r="V49" s="478">
        <v>30</v>
      </c>
      <c r="W49" s="478">
        <v>11</v>
      </c>
      <c r="X49" s="492">
        <v>2.4</v>
      </c>
      <c r="Y49" s="493"/>
    </row>
    <row r="50" spans="1:25" s="757" customFormat="1" ht="40.5" customHeight="1" x14ac:dyDescent="0.3">
      <c r="A50" s="480">
        <v>44</v>
      </c>
      <c r="B50" s="481" t="s">
        <v>370</v>
      </c>
      <c r="C50" s="482" t="s">
        <v>371</v>
      </c>
      <c r="D50" s="483" t="s">
        <v>28</v>
      </c>
      <c r="E50" s="480">
        <v>0</v>
      </c>
      <c r="F50" s="480">
        <v>0</v>
      </c>
      <c r="G50" s="480">
        <v>0</v>
      </c>
      <c r="H50" s="480"/>
      <c r="I50" s="480"/>
      <c r="J50" s="480">
        <v>1</v>
      </c>
      <c r="K50" s="480">
        <v>1</v>
      </c>
      <c r="L50" s="484">
        <f t="shared" si="0"/>
        <v>0</v>
      </c>
      <c r="M50" s="484">
        <f t="shared" si="1"/>
        <v>0</v>
      </c>
      <c r="N50" s="484">
        <f t="shared" si="1"/>
        <v>1</v>
      </c>
      <c r="O50" s="481">
        <f t="shared" si="2"/>
        <v>1</v>
      </c>
      <c r="P50" s="485">
        <f t="shared" si="4"/>
        <v>1.1999999999999999E-3</v>
      </c>
      <c r="Q50" s="486">
        <f t="shared" si="3"/>
        <v>1.1999999999999999E-3</v>
      </c>
      <c r="R50" s="487"/>
      <c r="S50" s="477"/>
      <c r="T50" s="487"/>
      <c r="U50" s="477"/>
      <c r="V50" s="477">
        <v>1.2</v>
      </c>
      <c r="W50" s="477">
        <v>1</v>
      </c>
      <c r="X50" s="477">
        <v>1.2</v>
      </c>
      <c r="Y50" s="488"/>
    </row>
    <row r="51" spans="1:25" s="466" customFormat="1" ht="30.75" customHeight="1" x14ac:dyDescent="0.3">
      <c r="A51" s="480">
        <v>45</v>
      </c>
      <c r="B51" s="481"/>
      <c r="C51" s="483" t="s">
        <v>372</v>
      </c>
      <c r="D51" s="483" t="s">
        <v>28</v>
      </c>
      <c r="E51" s="489">
        <v>5</v>
      </c>
      <c r="F51" s="480">
        <v>73</v>
      </c>
      <c r="G51" s="480"/>
      <c r="H51" s="480">
        <v>20</v>
      </c>
      <c r="I51" s="480"/>
      <c r="J51" s="480"/>
      <c r="K51" s="480">
        <v>20</v>
      </c>
      <c r="L51" s="484">
        <f t="shared" si="0"/>
        <v>20</v>
      </c>
      <c r="M51" s="484">
        <f t="shared" si="1"/>
        <v>0</v>
      </c>
      <c r="N51" s="484">
        <f t="shared" si="1"/>
        <v>0</v>
      </c>
      <c r="O51" s="481">
        <f t="shared" si="2"/>
        <v>20</v>
      </c>
      <c r="P51" s="485">
        <f t="shared" si="4"/>
        <v>0.24</v>
      </c>
      <c r="Q51" s="486">
        <f t="shared" si="3"/>
        <v>4.8000000000000001E-2</v>
      </c>
      <c r="R51" s="477"/>
      <c r="S51" s="477"/>
      <c r="T51" s="477"/>
      <c r="U51" s="478"/>
      <c r="V51" s="478">
        <v>60</v>
      </c>
      <c r="W51" s="478">
        <v>5</v>
      </c>
      <c r="X51" s="492">
        <v>2.4</v>
      </c>
      <c r="Y51" s="493"/>
    </row>
    <row r="52" spans="1:25" s="466" customFormat="1" ht="29.25" customHeight="1" x14ac:dyDescent="0.3">
      <c r="A52" s="480">
        <v>46</v>
      </c>
      <c r="B52" s="481"/>
      <c r="C52" s="483" t="s">
        <v>372</v>
      </c>
      <c r="D52" s="483" t="s">
        <v>28</v>
      </c>
      <c r="E52" s="489">
        <v>1</v>
      </c>
      <c r="F52" s="480">
        <v>69</v>
      </c>
      <c r="G52" s="480"/>
      <c r="H52" s="480">
        <v>3</v>
      </c>
      <c r="I52" s="480"/>
      <c r="J52" s="480"/>
      <c r="K52" s="480">
        <v>3</v>
      </c>
      <c r="L52" s="484">
        <f t="shared" si="0"/>
        <v>3</v>
      </c>
      <c r="M52" s="484">
        <f t="shared" si="1"/>
        <v>0</v>
      </c>
      <c r="N52" s="484">
        <f t="shared" si="1"/>
        <v>0</v>
      </c>
      <c r="O52" s="481">
        <f t="shared" si="2"/>
        <v>3</v>
      </c>
      <c r="P52" s="485">
        <f t="shared" si="4"/>
        <v>3.5999999999999997E-2</v>
      </c>
      <c r="Q52" s="486">
        <f t="shared" si="3"/>
        <v>7.1999999999999989E-3</v>
      </c>
      <c r="R52" s="477"/>
      <c r="S52" s="477"/>
      <c r="T52" s="477"/>
      <c r="U52" s="478"/>
      <c r="V52" s="478">
        <v>60</v>
      </c>
      <c r="W52" s="478">
        <v>5</v>
      </c>
      <c r="X52" s="492">
        <v>2.4</v>
      </c>
      <c r="Y52" s="493"/>
    </row>
    <row r="53" spans="1:25" s="466" customFormat="1" ht="29.25" customHeight="1" x14ac:dyDescent="0.3">
      <c r="A53" s="480">
        <v>47</v>
      </c>
      <c r="B53" s="481"/>
      <c r="C53" s="483" t="s">
        <v>372</v>
      </c>
      <c r="D53" s="483" t="s">
        <v>28</v>
      </c>
      <c r="E53" s="489">
        <v>2</v>
      </c>
      <c r="F53" s="480">
        <v>77</v>
      </c>
      <c r="G53" s="480"/>
      <c r="H53" s="480">
        <v>15</v>
      </c>
      <c r="I53" s="480"/>
      <c r="J53" s="480"/>
      <c r="K53" s="480">
        <v>15</v>
      </c>
      <c r="L53" s="484">
        <f t="shared" si="0"/>
        <v>15</v>
      </c>
      <c r="M53" s="484">
        <f t="shared" si="0"/>
        <v>0</v>
      </c>
      <c r="N53" s="484">
        <f t="shared" si="0"/>
        <v>0</v>
      </c>
      <c r="O53" s="481">
        <f>SUM(L53+M53+N53)</f>
        <v>15</v>
      </c>
      <c r="P53" s="485">
        <f t="shared" si="4"/>
        <v>0.18</v>
      </c>
      <c r="Q53" s="486">
        <f t="shared" si="3"/>
        <v>3.5999999999999997E-2</v>
      </c>
      <c r="R53" s="477"/>
      <c r="S53" s="477"/>
      <c r="T53" s="477"/>
      <c r="U53" s="478"/>
      <c r="V53" s="478">
        <v>60</v>
      </c>
      <c r="W53" s="478">
        <v>5</v>
      </c>
      <c r="X53" s="492">
        <v>2.4</v>
      </c>
      <c r="Y53" s="493"/>
    </row>
    <row r="54" spans="1:25" s="824" customFormat="1" ht="27.75" customHeight="1" x14ac:dyDescent="0.3">
      <c r="A54" s="467">
        <v>48</v>
      </c>
      <c r="B54" s="468"/>
      <c r="C54" s="471" t="s">
        <v>373</v>
      </c>
      <c r="D54" s="471" t="s">
        <v>28</v>
      </c>
      <c r="E54" s="819">
        <v>2</v>
      </c>
      <c r="F54" s="467">
        <v>62</v>
      </c>
      <c r="G54" s="467"/>
      <c r="H54" s="467">
        <v>6</v>
      </c>
      <c r="I54" s="467"/>
      <c r="J54" s="467"/>
      <c r="K54" s="467">
        <v>6</v>
      </c>
      <c r="L54" s="820">
        <f t="shared" ref="L54:N55" si="5">SUM(H54)</f>
        <v>6</v>
      </c>
      <c r="M54" s="820">
        <f t="shared" si="5"/>
        <v>0</v>
      </c>
      <c r="N54" s="820">
        <f t="shared" si="5"/>
        <v>0</v>
      </c>
      <c r="O54" s="468">
        <f>SUM(L54+M54+N54)</f>
        <v>6</v>
      </c>
      <c r="P54" s="821">
        <f t="shared" si="4"/>
        <v>0.21</v>
      </c>
      <c r="Q54" s="822">
        <f t="shared" si="3"/>
        <v>0.21</v>
      </c>
      <c r="R54" s="478"/>
      <c r="S54" s="478"/>
      <c r="T54" s="478"/>
      <c r="U54" s="478">
        <f>'[1]Приложение 2'!Q170</f>
        <v>6</v>
      </c>
      <c r="V54" s="478">
        <v>35</v>
      </c>
      <c r="W54" s="478">
        <v>1</v>
      </c>
      <c r="X54" s="478">
        <v>35</v>
      </c>
      <c r="Y54" s="823"/>
    </row>
    <row r="55" spans="1:25" s="824" customFormat="1" ht="30.75" customHeight="1" x14ac:dyDescent="0.3">
      <c r="A55" s="467">
        <v>49</v>
      </c>
      <c r="B55" s="468"/>
      <c r="C55" s="471" t="s">
        <v>373</v>
      </c>
      <c r="D55" s="471" t="s">
        <v>28</v>
      </c>
      <c r="E55" s="819">
        <v>7</v>
      </c>
      <c r="F55" s="467">
        <v>62</v>
      </c>
      <c r="G55" s="467"/>
      <c r="H55" s="467">
        <v>44</v>
      </c>
      <c r="I55" s="467"/>
      <c r="J55" s="467"/>
      <c r="K55" s="467">
        <v>44</v>
      </c>
      <c r="L55" s="820">
        <f t="shared" si="5"/>
        <v>44</v>
      </c>
      <c r="M55" s="820">
        <f t="shared" si="5"/>
        <v>0</v>
      </c>
      <c r="N55" s="820">
        <f t="shared" si="5"/>
        <v>0</v>
      </c>
      <c r="O55" s="468">
        <f>SUM(L55+M55+N55)</f>
        <v>44</v>
      </c>
      <c r="P55" s="821">
        <f t="shared" si="4"/>
        <v>1.54</v>
      </c>
      <c r="Q55" s="822">
        <f t="shared" si="3"/>
        <v>1.54</v>
      </c>
      <c r="R55" s="478"/>
      <c r="S55" s="478"/>
      <c r="T55" s="478"/>
      <c r="U55" s="478">
        <f>'[1]Приложение 2'!Q171</f>
        <v>44</v>
      </c>
      <c r="V55" s="478">
        <v>35</v>
      </c>
      <c r="W55" s="478">
        <v>1</v>
      </c>
      <c r="X55" s="478">
        <v>35</v>
      </c>
      <c r="Y55" s="823"/>
    </row>
    <row r="56" spans="1:25" s="501" customFormat="1" x14ac:dyDescent="0.3">
      <c r="A56" s="494"/>
      <c r="B56" s="494"/>
      <c r="C56" s="495" t="s">
        <v>33</v>
      </c>
      <c r="D56" s="496"/>
      <c r="E56" s="496"/>
      <c r="F56" s="496"/>
      <c r="G56" s="496"/>
      <c r="H56" s="496"/>
      <c r="I56" s="496"/>
      <c r="J56" s="496"/>
      <c r="K56" s="496"/>
      <c r="L56" s="497"/>
      <c r="M56" s="497"/>
      <c r="N56" s="497"/>
      <c r="O56" s="497"/>
      <c r="P56" s="498">
        <f>SUM(P7:P55)</f>
        <v>53.594762500000009</v>
      </c>
      <c r="Q56" s="498">
        <f>SUM(Q7:Q55)</f>
        <v>30.162580000000002</v>
      </c>
      <c r="R56" s="499"/>
      <c r="S56" s="499"/>
      <c r="T56" s="500"/>
      <c r="U56" s="500"/>
      <c r="V56" s="500"/>
      <c r="W56" s="500"/>
      <c r="X56" s="500"/>
      <c r="Y56" s="499"/>
    </row>
  </sheetData>
  <mergeCells count="23">
    <mergeCell ref="Y1:Y3"/>
    <mergeCell ref="H2:K2"/>
    <mergeCell ref="L2:O2"/>
    <mergeCell ref="P2:P3"/>
    <mergeCell ref="Q2:Q3"/>
    <mergeCell ref="T2:T3"/>
    <mergeCell ref="U2:U3"/>
    <mergeCell ref="S1:S3"/>
    <mergeCell ref="V2:V3"/>
    <mergeCell ref="W2:W3"/>
    <mergeCell ref="T1:U1"/>
    <mergeCell ref="V1:W1"/>
    <mergeCell ref="X1:X3"/>
    <mergeCell ref="F1:F3"/>
    <mergeCell ref="G1:G3"/>
    <mergeCell ref="H1:K1"/>
    <mergeCell ref="L1:Q1"/>
    <mergeCell ref="R1:R3"/>
    <mergeCell ref="A1:A3"/>
    <mergeCell ref="B1:B3"/>
    <mergeCell ref="C1:C3"/>
    <mergeCell ref="D1:D3"/>
    <mergeCell ref="E1:E3"/>
  </mergeCells>
  <printOptions horizontalCentered="1"/>
  <pageMargins left="0.39370078740157483" right="0.39370078740157483" top="1.1811023622047245" bottom="0.59055118110236227" header="0.31496062992125984" footer="0.31496062992125984"/>
  <pageSetup paperSize="9" scale="45" firstPageNumber="21" pageOrder="overThenDown" orientation="landscape" useFirstPageNumber="1" r:id="rId1"/>
  <headerFooter alignWithMargins="0">
    <oddFooter>&amp;L&amp;A&amp;CСписък излишни ОБВВПИ към 01.01.2022 г.&amp;R&amp;P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29"/>
  <sheetViews>
    <sheetView view="pageBreakPreview" zoomScaleNormal="100" zoomScaleSheetLayoutView="100" workbookViewId="0">
      <selection activeCell="C22" sqref="C22"/>
    </sheetView>
  </sheetViews>
  <sheetFormatPr defaultRowHeight="15.75" x14ac:dyDescent="0.25"/>
  <cols>
    <col min="1" max="1" width="4" style="376" customWidth="1"/>
    <col min="2" max="2" width="14.7109375" style="375" customWidth="1"/>
    <col min="3" max="3" width="47.140625" style="376" customWidth="1"/>
    <col min="4" max="4" width="4.42578125" style="415" customWidth="1"/>
    <col min="5" max="7" width="4.42578125" style="376" customWidth="1"/>
    <col min="8" max="8" width="5.5703125" style="376" customWidth="1"/>
    <col min="9" max="9" width="5.140625" style="376" customWidth="1"/>
    <col min="10" max="10" width="5.140625" style="416" customWidth="1"/>
    <col min="11" max="11" width="5.5703125" style="416" customWidth="1"/>
    <col min="12" max="12" width="5" style="376" customWidth="1"/>
    <col min="13" max="13" width="6.85546875" style="376" customWidth="1"/>
    <col min="14" max="14" width="5.28515625" style="416" customWidth="1"/>
    <col min="15" max="19" width="6.5703125" style="416" customWidth="1"/>
    <col min="20" max="20" width="6.5703125" style="376" customWidth="1"/>
    <col min="21" max="21" width="6.85546875" style="376" customWidth="1"/>
    <col min="22" max="22" width="6" style="416" customWidth="1"/>
    <col min="23" max="23" width="6.5703125" style="416" customWidth="1"/>
    <col min="24" max="25" width="10.7109375" style="415" customWidth="1"/>
    <col min="26" max="26" width="5.5703125" style="376" customWidth="1"/>
    <col min="27" max="27" width="3.7109375" style="376" customWidth="1"/>
    <col min="28" max="29" width="5.140625" style="376" customWidth="1"/>
    <col min="30" max="30" width="5.42578125" style="415" customWidth="1"/>
    <col min="31" max="32" width="6.85546875" style="415" customWidth="1"/>
    <col min="33" max="33" width="6" style="376" customWidth="1"/>
    <col min="34" max="256" width="8.85546875" style="376"/>
    <col min="257" max="257" width="4" style="376" customWidth="1"/>
    <col min="258" max="258" width="14.7109375" style="376" customWidth="1"/>
    <col min="259" max="259" width="47.140625" style="376" customWidth="1"/>
    <col min="260" max="263" width="4.42578125" style="376" customWidth="1"/>
    <col min="264" max="264" width="5.5703125" style="376" customWidth="1"/>
    <col min="265" max="266" width="5.140625" style="376" customWidth="1"/>
    <col min="267" max="267" width="5.5703125" style="376" customWidth="1"/>
    <col min="268" max="268" width="5" style="376" customWidth="1"/>
    <col min="269" max="269" width="6.85546875" style="376" customWidth="1"/>
    <col min="270" max="270" width="5.28515625" style="376" customWidth="1"/>
    <col min="271" max="276" width="6.5703125" style="376" customWidth="1"/>
    <col min="277" max="277" width="6.85546875" style="376" customWidth="1"/>
    <col min="278" max="278" width="6" style="376" customWidth="1"/>
    <col min="279" max="279" width="6.5703125" style="376" customWidth="1"/>
    <col min="280" max="280" width="10.7109375" style="376" customWidth="1"/>
    <col min="281" max="281" width="9.42578125" style="376" customWidth="1"/>
    <col min="282" max="282" width="5.5703125" style="376" customWidth="1"/>
    <col min="283" max="283" width="3.7109375" style="376" customWidth="1"/>
    <col min="284" max="285" width="5.140625" style="376" customWidth="1"/>
    <col min="286" max="286" width="5.42578125" style="376" customWidth="1"/>
    <col min="287" max="288" width="6.85546875" style="376" customWidth="1"/>
    <col min="289" max="289" width="6" style="376" customWidth="1"/>
    <col min="290" max="512" width="8.85546875" style="376"/>
    <col min="513" max="513" width="4" style="376" customWidth="1"/>
    <col min="514" max="514" width="14.7109375" style="376" customWidth="1"/>
    <col min="515" max="515" width="47.140625" style="376" customWidth="1"/>
    <col min="516" max="519" width="4.42578125" style="376" customWidth="1"/>
    <col min="520" max="520" width="5.5703125" style="376" customWidth="1"/>
    <col min="521" max="522" width="5.140625" style="376" customWidth="1"/>
    <col min="523" max="523" width="5.5703125" style="376" customWidth="1"/>
    <col min="524" max="524" width="5" style="376" customWidth="1"/>
    <col min="525" max="525" width="6.85546875" style="376" customWidth="1"/>
    <col min="526" max="526" width="5.28515625" style="376" customWidth="1"/>
    <col min="527" max="532" width="6.5703125" style="376" customWidth="1"/>
    <col min="533" max="533" width="6.85546875" style="376" customWidth="1"/>
    <col min="534" max="534" width="6" style="376" customWidth="1"/>
    <col min="535" max="535" width="6.5703125" style="376" customWidth="1"/>
    <col min="536" max="536" width="10.7109375" style="376" customWidth="1"/>
    <col min="537" max="537" width="9.42578125" style="376" customWidth="1"/>
    <col min="538" max="538" width="5.5703125" style="376" customWidth="1"/>
    <col min="539" max="539" width="3.7109375" style="376" customWidth="1"/>
    <col min="540" max="541" width="5.140625" style="376" customWidth="1"/>
    <col min="542" max="542" width="5.42578125" style="376" customWidth="1"/>
    <col min="543" max="544" width="6.85546875" style="376" customWidth="1"/>
    <col min="545" max="545" width="6" style="376" customWidth="1"/>
    <col min="546" max="768" width="8.85546875" style="376"/>
    <col min="769" max="769" width="4" style="376" customWidth="1"/>
    <col min="770" max="770" width="14.7109375" style="376" customWidth="1"/>
    <col min="771" max="771" width="47.140625" style="376" customWidth="1"/>
    <col min="772" max="775" width="4.42578125" style="376" customWidth="1"/>
    <col min="776" max="776" width="5.5703125" style="376" customWidth="1"/>
    <col min="777" max="778" width="5.140625" style="376" customWidth="1"/>
    <col min="779" max="779" width="5.5703125" style="376" customWidth="1"/>
    <col min="780" max="780" width="5" style="376" customWidth="1"/>
    <col min="781" max="781" width="6.85546875" style="376" customWidth="1"/>
    <col min="782" max="782" width="5.28515625" style="376" customWidth="1"/>
    <col min="783" max="788" width="6.5703125" style="376" customWidth="1"/>
    <col min="789" max="789" width="6.85546875" style="376" customWidth="1"/>
    <col min="790" max="790" width="6" style="376" customWidth="1"/>
    <col min="791" max="791" width="6.5703125" style="376" customWidth="1"/>
    <col min="792" max="792" width="10.7109375" style="376" customWidth="1"/>
    <col min="793" max="793" width="9.42578125" style="376" customWidth="1"/>
    <col min="794" max="794" width="5.5703125" style="376" customWidth="1"/>
    <col min="795" max="795" width="3.7109375" style="376" customWidth="1"/>
    <col min="796" max="797" width="5.140625" style="376" customWidth="1"/>
    <col min="798" max="798" width="5.42578125" style="376" customWidth="1"/>
    <col min="799" max="800" width="6.85546875" style="376" customWidth="1"/>
    <col min="801" max="801" width="6" style="376" customWidth="1"/>
    <col min="802" max="1024" width="8.85546875" style="376"/>
    <col min="1025" max="1025" width="4" style="376" customWidth="1"/>
    <col min="1026" max="1026" width="14.7109375" style="376" customWidth="1"/>
    <col min="1027" max="1027" width="47.140625" style="376" customWidth="1"/>
    <col min="1028" max="1031" width="4.42578125" style="376" customWidth="1"/>
    <col min="1032" max="1032" width="5.5703125" style="376" customWidth="1"/>
    <col min="1033" max="1034" width="5.140625" style="376" customWidth="1"/>
    <col min="1035" max="1035" width="5.5703125" style="376" customWidth="1"/>
    <col min="1036" max="1036" width="5" style="376" customWidth="1"/>
    <col min="1037" max="1037" width="6.85546875" style="376" customWidth="1"/>
    <col min="1038" max="1038" width="5.28515625" style="376" customWidth="1"/>
    <col min="1039" max="1044" width="6.5703125" style="376" customWidth="1"/>
    <col min="1045" max="1045" width="6.85546875" style="376" customWidth="1"/>
    <col min="1046" max="1046" width="6" style="376" customWidth="1"/>
    <col min="1047" max="1047" width="6.5703125" style="376" customWidth="1"/>
    <col min="1048" max="1048" width="10.7109375" style="376" customWidth="1"/>
    <col min="1049" max="1049" width="9.42578125" style="376" customWidth="1"/>
    <col min="1050" max="1050" width="5.5703125" style="376" customWidth="1"/>
    <col min="1051" max="1051" width="3.7109375" style="376" customWidth="1"/>
    <col min="1052" max="1053" width="5.140625" style="376" customWidth="1"/>
    <col min="1054" max="1054" width="5.42578125" style="376" customWidth="1"/>
    <col min="1055" max="1056" width="6.85546875" style="376" customWidth="1"/>
    <col min="1057" max="1057" width="6" style="376" customWidth="1"/>
    <col min="1058" max="1280" width="8.85546875" style="376"/>
    <col min="1281" max="1281" width="4" style="376" customWidth="1"/>
    <col min="1282" max="1282" width="14.7109375" style="376" customWidth="1"/>
    <col min="1283" max="1283" width="47.140625" style="376" customWidth="1"/>
    <col min="1284" max="1287" width="4.42578125" style="376" customWidth="1"/>
    <col min="1288" max="1288" width="5.5703125" style="376" customWidth="1"/>
    <col min="1289" max="1290" width="5.140625" style="376" customWidth="1"/>
    <col min="1291" max="1291" width="5.5703125" style="376" customWidth="1"/>
    <col min="1292" max="1292" width="5" style="376" customWidth="1"/>
    <col min="1293" max="1293" width="6.85546875" style="376" customWidth="1"/>
    <col min="1294" max="1294" width="5.28515625" style="376" customWidth="1"/>
    <col min="1295" max="1300" width="6.5703125" style="376" customWidth="1"/>
    <col min="1301" max="1301" width="6.85546875" style="376" customWidth="1"/>
    <col min="1302" max="1302" width="6" style="376" customWidth="1"/>
    <col min="1303" max="1303" width="6.5703125" style="376" customWidth="1"/>
    <col min="1304" max="1304" width="10.7109375" style="376" customWidth="1"/>
    <col min="1305" max="1305" width="9.42578125" style="376" customWidth="1"/>
    <col min="1306" max="1306" width="5.5703125" style="376" customWidth="1"/>
    <col min="1307" max="1307" width="3.7109375" style="376" customWidth="1"/>
    <col min="1308" max="1309" width="5.140625" style="376" customWidth="1"/>
    <col min="1310" max="1310" width="5.42578125" style="376" customWidth="1"/>
    <col min="1311" max="1312" width="6.85546875" style="376" customWidth="1"/>
    <col min="1313" max="1313" width="6" style="376" customWidth="1"/>
    <col min="1314" max="1536" width="8.85546875" style="376"/>
    <col min="1537" max="1537" width="4" style="376" customWidth="1"/>
    <col min="1538" max="1538" width="14.7109375" style="376" customWidth="1"/>
    <col min="1539" max="1539" width="47.140625" style="376" customWidth="1"/>
    <col min="1540" max="1543" width="4.42578125" style="376" customWidth="1"/>
    <col min="1544" max="1544" width="5.5703125" style="376" customWidth="1"/>
    <col min="1545" max="1546" width="5.140625" style="376" customWidth="1"/>
    <col min="1547" max="1547" width="5.5703125" style="376" customWidth="1"/>
    <col min="1548" max="1548" width="5" style="376" customWidth="1"/>
    <col min="1549" max="1549" width="6.85546875" style="376" customWidth="1"/>
    <col min="1550" max="1550" width="5.28515625" style="376" customWidth="1"/>
    <col min="1551" max="1556" width="6.5703125" style="376" customWidth="1"/>
    <col min="1557" max="1557" width="6.85546875" style="376" customWidth="1"/>
    <col min="1558" max="1558" width="6" style="376" customWidth="1"/>
    <col min="1559" max="1559" width="6.5703125" style="376" customWidth="1"/>
    <col min="1560" max="1560" width="10.7109375" style="376" customWidth="1"/>
    <col min="1561" max="1561" width="9.42578125" style="376" customWidth="1"/>
    <col min="1562" max="1562" width="5.5703125" style="376" customWidth="1"/>
    <col min="1563" max="1563" width="3.7109375" style="376" customWidth="1"/>
    <col min="1564" max="1565" width="5.140625" style="376" customWidth="1"/>
    <col min="1566" max="1566" width="5.42578125" style="376" customWidth="1"/>
    <col min="1567" max="1568" width="6.85546875" style="376" customWidth="1"/>
    <col min="1569" max="1569" width="6" style="376" customWidth="1"/>
    <col min="1570" max="1792" width="8.85546875" style="376"/>
    <col min="1793" max="1793" width="4" style="376" customWidth="1"/>
    <col min="1794" max="1794" width="14.7109375" style="376" customWidth="1"/>
    <col min="1795" max="1795" width="47.140625" style="376" customWidth="1"/>
    <col min="1796" max="1799" width="4.42578125" style="376" customWidth="1"/>
    <col min="1800" max="1800" width="5.5703125" style="376" customWidth="1"/>
    <col min="1801" max="1802" width="5.140625" style="376" customWidth="1"/>
    <col min="1803" max="1803" width="5.5703125" style="376" customWidth="1"/>
    <col min="1804" max="1804" width="5" style="376" customWidth="1"/>
    <col min="1805" max="1805" width="6.85546875" style="376" customWidth="1"/>
    <col min="1806" max="1806" width="5.28515625" style="376" customWidth="1"/>
    <col min="1807" max="1812" width="6.5703125" style="376" customWidth="1"/>
    <col min="1813" max="1813" width="6.85546875" style="376" customWidth="1"/>
    <col min="1814" max="1814" width="6" style="376" customWidth="1"/>
    <col min="1815" max="1815" width="6.5703125" style="376" customWidth="1"/>
    <col min="1816" max="1816" width="10.7109375" style="376" customWidth="1"/>
    <col min="1817" max="1817" width="9.42578125" style="376" customWidth="1"/>
    <col min="1818" max="1818" width="5.5703125" style="376" customWidth="1"/>
    <col min="1819" max="1819" width="3.7109375" style="376" customWidth="1"/>
    <col min="1820" max="1821" width="5.140625" style="376" customWidth="1"/>
    <col min="1822" max="1822" width="5.42578125" style="376" customWidth="1"/>
    <col min="1823" max="1824" width="6.85546875" style="376" customWidth="1"/>
    <col min="1825" max="1825" width="6" style="376" customWidth="1"/>
    <col min="1826" max="2048" width="8.85546875" style="376"/>
    <col min="2049" max="2049" width="4" style="376" customWidth="1"/>
    <col min="2050" max="2050" width="14.7109375" style="376" customWidth="1"/>
    <col min="2051" max="2051" width="47.140625" style="376" customWidth="1"/>
    <col min="2052" max="2055" width="4.42578125" style="376" customWidth="1"/>
    <col min="2056" max="2056" width="5.5703125" style="376" customWidth="1"/>
    <col min="2057" max="2058" width="5.140625" style="376" customWidth="1"/>
    <col min="2059" max="2059" width="5.5703125" style="376" customWidth="1"/>
    <col min="2060" max="2060" width="5" style="376" customWidth="1"/>
    <col min="2061" max="2061" width="6.85546875" style="376" customWidth="1"/>
    <col min="2062" max="2062" width="5.28515625" style="376" customWidth="1"/>
    <col min="2063" max="2068" width="6.5703125" style="376" customWidth="1"/>
    <col min="2069" max="2069" width="6.85546875" style="376" customWidth="1"/>
    <col min="2070" max="2070" width="6" style="376" customWidth="1"/>
    <col min="2071" max="2071" width="6.5703125" style="376" customWidth="1"/>
    <col min="2072" max="2072" width="10.7109375" style="376" customWidth="1"/>
    <col min="2073" max="2073" width="9.42578125" style="376" customWidth="1"/>
    <col min="2074" max="2074" width="5.5703125" style="376" customWidth="1"/>
    <col min="2075" max="2075" width="3.7109375" style="376" customWidth="1"/>
    <col min="2076" max="2077" width="5.140625" style="376" customWidth="1"/>
    <col min="2078" max="2078" width="5.42578125" style="376" customWidth="1"/>
    <col min="2079" max="2080" width="6.85546875" style="376" customWidth="1"/>
    <col min="2081" max="2081" width="6" style="376" customWidth="1"/>
    <col min="2082" max="2304" width="8.85546875" style="376"/>
    <col min="2305" max="2305" width="4" style="376" customWidth="1"/>
    <col min="2306" max="2306" width="14.7109375" style="376" customWidth="1"/>
    <col min="2307" max="2307" width="47.140625" style="376" customWidth="1"/>
    <col min="2308" max="2311" width="4.42578125" style="376" customWidth="1"/>
    <col min="2312" max="2312" width="5.5703125" style="376" customWidth="1"/>
    <col min="2313" max="2314" width="5.140625" style="376" customWidth="1"/>
    <col min="2315" max="2315" width="5.5703125" style="376" customWidth="1"/>
    <col min="2316" max="2316" width="5" style="376" customWidth="1"/>
    <col min="2317" max="2317" width="6.85546875" style="376" customWidth="1"/>
    <col min="2318" max="2318" width="5.28515625" style="376" customWidth="1"/>
    <col min="2319" max="2324" width="6.5703125" style="376" customWidth="1"/>
    <col min="2325" max="2325" width="6.85546875" style="376" customWidth="1"/>
    <col min="2326" max="2326" width="6" style="376" customWidth="1"/>
    <col min="2327" max="2327" width="6.5703125" style="376" customWidth="1"/>
    <col min="2328" max="2328" width="10.7109375" style="376" customWidth="1"/>
    <col min="2329" max="2329" width="9.42578125" style="376" customWidth="1"/>
    <col min="2330" max="2330" width="5.5703125" style="376" customWidth="1"/>
    <col min="2331" max="2331" width="3.7109375" style="376" customWidth="1"/>
    <col min="2332" max="2333" width="5.140625" style="376" customWidth="1"/>
    <col min="2334" max="2334" width="5.42578125" style="376" customWidth="1"/>
    <col min="2335" max="2336" width="6.85546875" style="376" customWidth="1"/>
    <col min="2337" max="2337" width="6" style="376" customWidth="1"/>
    <col min="2338" max="2560" width="8.85546875" style="376"/>
    <col min="2561" max="2561" width="4" style="376" customWidth="1"/>
    <col min="2562" max="2562" width="14.7109375" style="376" customWidth="1"/>
    <col min="2563" max="2563" width="47.140625" style="376" customWidth="1"/>
    <col min="2564" max="2567" width="4.42578125" style="376" customWidth="1"/>
    <col min="2568" max="2568" width="5.5703125" style="376" customWidth="1"/>
    <col min="2569" max="2570" width="5.140625" style="376" customWidth="1"/>
    <col min="2571" max="2571" width="5.5703125" style="376" customWidth="1"/>
    <col min="2572" max="2572" width="5" style="376" customWidth="1"/>
    <col min="2573" max="2573" width="6.85546875" style="376" customWidth="1"/>
    <col min="2574" max="2574" width="5.28515625" style="376" customWidth="1"/>
    <col min="2575" max="2580" width="6.5703125" style="376" customWidth="1"/>
    <col min="2581" max="2581" width="6.85546875" style="376" customWidth="1"/>
    <col min="2582" max="2582" width="6" style="376" customWidth="1"/>
    <col min="2583" max="2583" width="6.5703125" style="376" customWidth="1"/>
    <col min="2584" max="2584" width="10.7109375" style="376" customWidth="1"/>
    <col min="2585" max="2585" width="9.42578125" style="376" customWidth="1"/>
    <col min="2586" max="2586" width="5.5703125" style="376" customWidth="1"/>
    <col min="2587" max="2587" width="3.7109375" style="376" customWidth="1"/>
    <col min="2588" max="2589" width="5.140625" style="376" customWidth="1"/>
    <col min="2590" max="2590" width="5.42578125" style="376" customWidth="1"/>
    <col min="2591" max="2592" width="6.85546875" style="376" customWidth="1"/>
    <col min="2593" max="2593" width="6" style="376" customWidth="1"/>
    <col min="2594" max="2816" width="8.85546875" style="376"/>
    <col min="2817" max="2817" width="4" style="376" customWidth="1"/>
    <col min="2818" max="2818" width="14.7109375" style="376" customWidth="1"/>
    <col min="2819" max="2819" width="47.140625" style="376" customWidth="1"/>
    <col min="2820" max="2823" width="4.42578125" style="376" customWidth="1"/>
    <col min="2824" max="2824" width="5.5703125" style="376" customWidth="1"/>
    <col min="2825" max="2826" width="5.140625" style="376" customWidth="1"/>
    <col min="2827" max="2827" width="5.5703125" style="376" customWidth="1"/>
    <col min="2828" max="2828" width="5" style="376" customWidth="1"/>
    <col min="2829" max="2829" width="6.85546875" style="376" customWidth="1"/>
    <col min="2830" max="2830" width="5.28515625" style="376" customWidth="1"/>
    <col min="2831" max="2836" width="6.5703125" style="376" customWidth="1"/>
    <col min="2837" max="2837" width="6.85546875" style="376" customWidth="1"/>
    <col min="2838" max="2838" width="6" style="376" customWidth="1"/>
    <col min="2839" max="2839" width="6.5703125" style="376" customWidth="1"/>
    <col min="2840" max="2840" width="10.7109375" style="376" customWidth="1"/>
    <col min="2841" max="2841" width="9.42578125" style="376" customWidth="1"/>
    <col min="2842" max="2842" width="5.5703125" style="376" customWidth="1"/>
    <col min="2843" max="2843" width="3.7109375" style="376" customWidth="1"/>
    <col min="2844" max="2845" width="5.140625" style="376" customWidth="1"/>
    <col min="2846" max="2846" width="5.42578125" style="376" customWidth="1"/>
    <col min="2847" max="2848" width="6.85546875" style="376" customWidth="1"/>
    <col min="2849" max="2849" width="6" style="376" customWidth="1"/>
    <col min="2850" max="3072" width="8.85546875" style="376"/>
    <col min="3073" max="3073" width="4" style="376" customWidth="1"/>
    <col min="3074" max="3074" width="14.7109375" style="376" customWidth="1"/>
    <col min="3075" max="3075" width="47.140625" style="376" customWidth="1"/>
    <col min="3076" max="3079" width="4.42578125" style="376" customWidth="1"/>
    <col min="3080" max="3080" width="5.5703125" style="376" customWidth="1"/>
    <col min="3081" max="3082" width="5.140625" style="376" customWidth="1"/>
    <col min="3083" max="3083" width="5.5703125" style="376" customWidth="1"/>
    <col min="3084" max="3084" width="5" style="376" customWidth="1"/>
    <col min="3085" max="3085" width="6.85546875" style="376" customWidth="1"/>
    <col min="3086" max="3086" width="5.28515625" style="376" customWidth="1"/>
    <col min="3087" max="3092" width="6.5703125" style="376" customWidth="1"/>
    <col min="3093" max="3093" width="6.85546875" style="376" customWidth="1"/>
    <col min="3094" max="3094" width="6" style="376" customWidth="1"/>
    <col min="3095" max="3095" width="6.5703125" style="376" customWidth="1"/>
    <col min="3096" max="3096" width="10.7109375" style="376" customWidth="1"/>
    <col min="3097" max="3097" width="9.42578125" style="376" customWidth="1"/>
    <col min="3098" max="3098" width="5.5703125" style="376" customWidth="1"/>
    <col min="3099" max="3099" width="3.7109375" style="376" customWidth="1"/>
    <col min="3100" max="3101" width="5.140625" style="376" customWidth="1"/>
    <col min="3102" max="3102" width="5.42578125" style="376" customWidth="1"/>
    <col min="3103" max="3104" width="6.85546875" style="376" customWidth="1"/>
    <col min="3105" max="3105" width="6" style="376" customWidth="1"/>
    <col min="3106" max="3328" width="8.85546875" style="376"/>
    <col min="3329" max="3329" width="4" style="376" customWidth="1"/>
    <col min="3330" max="3330" width="14.7109375" style="376" customWidth="1"/>
    <col min="3331" max="3331" width="47.140625" style="376" customWidth="1"/>
    <col min="3332" max="3335" width="4.42578125" style="376" customWidth="1"/>
    <col min="3336" max="3336" width="5.5703125" style="376" customWidth="1"/>
    <col min="3337" max="3338" width="5.140625" style="376" customWidth="1"/>
    <col min="3339" max="3339" width="5.5703125" style="376" customWidth="1"/>
    <col min="3340" max="3340" width="5" style="376" customWidth="1"/>
    <col min="3341" max="3341" width="6.85546875" style="376" customWidth="1"/>
    <col min="3342" max="3342" width="5.28515625" style="376" customWidth="1"/>
    <col min="3343" max="3348" width="6.5703125" style="376" customWidth="1"/>
    <col min="3349" max="3349" width="6.85546875" style="376" customWidth="1"/>
    <col min="3350" max="3350" width="6" style="376" customWidth="1"/>
    <col min="3351" max="3351" width="6.5703125" style="376" customWidth="1"/>
    <col min="3352" max="3352" width="10.7109375" style="376" customWidth="1"/>
    <col min="3353" max="3353" width="9.42578125" style="376" customWidth="1"/>
    <col min="3354" max="3354" width="5.5703125" style="376" customWidth="1"/>
    <col min="3355" max="3355" width="3.7109375" style="376" customWidth="1"/>
    <col min="3356" max="3357" width="5.140625" style="376" customWidth="1"/>
    <col min="3358" max="3358" width="5.42578125" style="376" customWidth="1"/>
    <col min="3359" max="3360" width="6.85546875" style="376" customWidth="1"/>
    <col min="3361" max="3361" width="6" style="376" customWidth="1"/>
    <col min="3362" max="3584" width="8.85546875" style="376"/>
    <col min="3585" max="3585" width="4" style="376" customWidth="1"/>
    <col min="3586" max="3586" width="14.7109375" style="376" customWidth="1"/>
    <col min="3587" max="3587" width="47.140625" style="376" customWidth="1"/>
    <col min="3588" max="3591" width="4.42578125" style="376" customWidth="1"/>
    <col min="3592" max="3592" width="5.5703125" style="376" customWidth="1"/>
    <col min="3593" max="3594" width="5.140625" style="376" customWidth="1"/>
    <col min="3595" max="3595" width="5.5703125" style="376" customWidth="1"/>
    <col min="3596" max="3596" width="5" style="376" customWidth="1"/>
    <col min="3597" max="3597" width="6.85546875" style="376" customWidth="1"/>
    <col min="3598" max="3598" width="5.28515625" style="376" customWidth="1"/>
    <col min="3599" max="3604" width="6.5703125" style="376" customWidth="1"/>
    <col min="3605" max="3605" width="6.85546875" style="376" customWidth="1"/>
    <col min="3606" max="3606" width="6" style="376" customWidth="1"/>
    <col min="3607" max="3607" width="6.5703125" style="376" customWidth="1"/>
    <col min="3608" max="3608" width="10.7109375" style="376" customWidth="1"/>
    <col min="3609" max="3609" width="9.42578125" style="376" customWidth="1"/>
    <col min="3610" max="3610" width="5.5703125" style="376" customWidth="1"/>
    <col min="3611" max="3611" width="3.7109375" style="376" customWidth="1"/>
    <col min="3612" max="3613" width="5.140625" style="376" customWidth="1"/>
    <col min="3614" max="3614" width="5.42578125" style="376" customWidth="1"/>
    <col min="3615" max="3616" width="6.85546875" style="376" customWidth="1"/>
    <col min="3617" max="3617" width="6" style="376" customWidth="1"/>
    <col min="3618" max="3840" width="8.85546875" style="376"/>
    <col min="3841" max="3841" width="4" style="376" customWidth="1"/>
    <col min="3842" max="3842" width="14.7109375" style="376" customWidth="1"/>
    <col min="3843" max="3843" width="47.140625" style="376" customWidth="1"/>
    <col min="3844" max="3847" width="4.42578125" style="376" customWidth="1"/>
    <col min="3848" max="3848" width="5.5703125" style="376" customWidth="1"/>
    <col min="3849" max="3850" width="5.140625" style="376" customWidth="1"/>
    <col min="3851" max="3851" width="5.5703125" style="376" customWidth="1"/>
    <col min="3852" max="3852" width="5" style="376" customWidth="1"/>
    <col min="3853" max="3853" width="6.85546875" style="376" customWidth="1"/>
    <col min="3854" max="3854" width="5.28515625" style="376" customWidth="1"/>
    <col min="3855" max="3860" width="6.5703125" style="376" customWidth="1"/>
    <col min="3861" max="3861" width="6.85546875" style="376" customWidth="1"/>
    <col min="3862" max="3862" width="6" style="376" customWidth="1"/>
    <col min="3863" max="3863" width="6.5703125" style="376" customWidth="1"/>
    <col min="3864" max="3864" width="10.7109375" style="376" customWidth="1"/>
    <col min="3865" max="3865" width="9.42578125" style="376" customWidth="1"/>
    <col min="3866" max="3866" width="5.5703125" style="376" customWidth="1"/>
    <col min="3867" max="3867" width="3.7109375" style="376" customWidth="1"/>
    <col min="3868" max="3869" width="5.140625" style="376" customWidth="1"/>
    <col min="3870" max="3870" width="5.42578125" style="376" customWidth="1"/>
    <col min="3871" max="3872" width="6.85546875" style="376" customWidth="1"/>
    <col min="3873" max="3873" width="6" style="376" customWidth="1"/>
    <col min="3874" max="4096" width="8.85546875" style="376"/>
    <col min="4097" max="4097" width="4" style="376" customWidth="1"/>
    <col min="4098" max="4098" width="14.7109375" style="376" customWidth="1"/>
    <col min="4099" max="4099" width="47.140625" style="376" customWidth="1"/>
    <col min="4100" max="4103" width="4.42578125" style="376" customWidth="1"/>
    <col min="4104" max="4104" width="5.5703125" style="376" customWidth="1"/>
    <col min="4105" max="4106" width="5.140625" style="376" customWidth="1"/>
    <col min="4107" max="4107" width="5.5703125" style="376" customWidth="1"/>
    <col min="4108" max="4108" width="5" style="376" customWidth="1"/>
    <col min="4109" max="4109" width="6.85546875" style="376" customWidth="1"/>
    <col min="4110" max="4110" width="5.28515625" style="376" customWidth="1"/>
    <col min="4111" max="4116" width="6.5703125" style="376" customWidth="1"/>
    <col min="4117" max="4117" width="6.85546875" style="376" customWidth="1"/>
    <col min="4118" max="4118" width="6" style="376" customWidth="1"/>
    <col min="4119" max="4119" width="6.5703125" style="376" customWidth="1"/>
    <col min="4120" max="4120" width="10.7109375" style="376" customWidth="1"/>
    <col min="4121" max="4121" width="9.42578125" style="376" customWidth="1"/>
    <col min="4122" max="4122" width="5.5703125" style="376" customWidth="1"/>
    <col min="4123" max="4123" width="3.7109375" style="376" customWidth="1"/>
    <col min="4124" max="4125" width="5.140625" style="376" customWidth="1"/>
    <col min="4126" max="4126" width="5.42578125" style="376" customWidth="1"/>
    <col min="4127" max="4128" width="6.85546875" style="376" customWidth="1"/>
    <col min="4129" max="4129" width="6" style="376" customWidth="1"/>
    <col min="4130" max="4352" width="8.85546875" style="376"/>
    <col min="4353" max="4353" width="4" style="376" customWidth="1"/>
    <col min="4354" max="4354" width="14.7109375" style="376" customWidth="1"/>
    <col min="4355" max="4355" width="47.140625" style="376" customWidth="1"/>
    <col min="4356" max="4359" width="4.42578125" style="376" customWidth="1"/>
    <col min="4360" max="4360" width="5.5703125" style="376" customWidth="1"/>
    <col min="4361" max="4362" width="5.140625" style="376" customWidth="1"/>
    <col min="4363" max="4363" width="5.5703125" style="376" customWidth="1"/>
    <col min="4364" max="4364" width="5" style="376" customWidth="1"/>
    <col min="4365" max="4365" width="6.85546875" style="376" customWidth="1"/>
    <col min="4366" max="4366" width="5.28515625" style="376" customWidth="1"/>
    <col min="4367" max="4372" width="6.5703125" style="376" customWidth="1"/>
    <col min="4373" max="4373" width="6.85546875" style="376" customWidth="1"/>
    <col min="4374" max="4374" width="6" style="376" customWidth="1"/>
    <col min="4375" max="4375" width="6.5703125" style="376" customWidth="1"/>
    <col min="4376" max="4376" width="10.7109375" style="376" customWidth="1"/>
    <col min="4377" max="4377" width="9.42578125" style="376" customWidth="1"/>
    <col min="4378" max="4378" width="5.5703125" style="376" customWidth="1"/>
    <col min="4379" max="4379" width="3.7109375" style="376" customWidth="1"/>
    <col min="4380" max="4381" width="5.140625" style="376" customWidth="1"/>
    <col min="4382" max="4382" width="5.42578125" style="376" customWidth="1"/>
    <col min="4383" max="4384" width="6.85546875" style="376" customWidth="1"/>
    <col min="4385" max="4385" width="6" style="376" customWidth="1"/>
    <col min="4386" max="4608" width="8.85546875" style="376"/>
    <col min="4609" max="4609" width="4" style="376" customWidth="1"/>
    <col min="4610" max="4610" width="14.7109375" style="376" customWidth="1"/>
    <col min="4611" max="4611" width="47.140625" style="376" customWidth="1"/>
    <col min="4612" max="4615" width="4.42578125" style="376" customWidth="1"/>
    <col min="4616" max="4616" width="5.5703125" style="376" customWidth="1"/>
    <col min="4617" max="4618" width="5.140625" style="376" customWidth="1"/>
    <col min="4619" max="4619" width="5.5703125" style="376" customWidth="1"/>
    <col min="4620" max="4620" width="5" style="376" customWidth="1"/>
    <col min="4621" max="4621" width="6.85546875" style="376" customWidth="1"/>
    <col min="4622" max="4622" width="5.28515625" style="376" customWidth="1"/>
    <col min="4623" max="4628" width="6.5703125" style="376" customWidth="1"/>
    <col min="4629" max="4629" width="6.85546875" style="376" customWidth="1"/>
    <col min="4630" max="4630" width="6" style="376" customWidth="1"/>
    <col min="4631" max="4631" width="6.5703125" style="376" customWidth="1"/>
    <col min="4632" max="4632" width="10.7109375" style="376" customWidth="1"/>
    <col min="4633" max="4633" width="9.42578125" style="376" customWidth="1"/>
    <col min="4634" max="4634" width="5.5703125" style="376" customWidth="1"/>
    <col min="4635" max="4635" width="3.7109375" style="376" customWidth="1"/>
    <col min="4636" max="4637" width="5.140625" style="376" customWidth="1"/>
    <col min="4638" max="4638" width="5.42578125" style="376" customWidth="1"/>
    <col min="4639" max="4640" width="6.85546875" style="376" customWidth="1"/>
    <col min="4641" max="4641" width="6" style="376" customWidth="1"/>
    <col min="4642" max="4864" width="8.85546875" style="376"/>
    <col min="4865" max="4865" width="4" style="376" customWidth="1"/>
    <col min="4866" max="4866" width="14.7109375" style="376" customWidth="1"/>
    <col min="4867" max="4867" width="47.140625" style="376" customWidth="1"/>
    <col min="4868" max="4871" width="4.42578125" style="376" customWidth="1"/>
    <col min="4872" max="4872" width="5.5703125" style="376" customWidth="1"/>
    <col min="4873" max="4874" width="5.140625" style="376" customWidth="1"/>
    <col min="4875" max="4875" width="5.5703125" style="376" customWidth="1"/>
    <col min="4876" max="4876" width="5" style="376" customWidth="1"/>
    <col min="4877" max="4877" width="6.85546875" style="376" customWidth="1"/>
    <col min="4878" max="4878" width="5.28515625" style="376" customWidth="1"/>
    <col min="4879" max="4884" width="6.5703125" style="376" customWidth="1"/>
    <col min="4885" max="4885" width="6.85546875" style="376" customWidth="1"/>
    <col min="4886" max="4886" width="6" style="376" customWidth="1"/>
    <col min="4887" max="4887" width="6.5703125" style="376" customWidth="1"/>
    <col min="4888" max="4888" width="10.7109375" style="376" customWidth="1"/>
    <col min="4889" max="4889" width="9.42578125" style="376" customWidth="1"/>
    <col min="4890" max="4890" width="5.5703125" style="376" customWidth="1"/>
    <col min="4891" max="4891" width="3.7109375" style="376" customWidth="1"/>
    <col min="4892" max="4893" width="5.140625" style="376" customWidth="1"/>
    <col min="4894" max="4894" width="5.42578125" style="376" customWidth="1"/>
    <col min="4895" max="4896" width="6.85546875" style="376" customWidth="1"/>
    <col min="4897" max="4897" width="6" style="376" customWidth="1"/>
    <col min="4898" max="5120" width="8.85546875" style="376"/>
    <col min="5121" max="5121" width="4" style="376" customWidth="1"/>
    <col min="5122" max="5122" width="14.7109375" style="376" customWidth="1"/>
    <col min="5123" max="5123" width="47.140625" style="376" customWidth="1"/>
    <col min="5124" max="5127" width="4.42578125" style="376" customWidth="1"/>
    <col min="5128" max="5128" width="5.5703125" style="376" customWidth="1"/>
    <col min="5129" max="5130" width="5.140625" style="376" customWidth="1"/>
    <col min="5131" max="5131" width="5.5703125" style="376" customWidth="1"/>
    <col min="5132" max="5132" width="5" style="376" customWidth="1"/>
    <col min="5133" max="5133" width="6.85546875" style="376" customWidth="1"/>
    <col min="5134" max="5134" width="5.28515625" style="376" customWidth="1"/>
    <col min="5135" max="5140" width="6.5703125" style="376" customWidth="1"/>
    <col min="5141" max="5141" width="6.85546875" style="376" customWidth="1"/>
    <col min="5142" max="5142" width="6" style="376" customWidth="1"/>
    <col min="5143" max="5143" width="6.5703125" style="376" customWidth="1"/>
    <col min="5144" max="5144" width="10.7109375" style="376" customWidth="1"/>
    <col min="5145" max="5145" width="9.42578125" style="376" customWidth="1"/>
    <col min="5146" max="5146" width="5.5703125" style="376" customWidth="1"/>
    <col min="5147" max="5147" width="3.7109375" style="376" customWidth="1"/>
    <col min="5148" max="5149" width="5.140625" style="376" customWidth="1"/>
    <col min="5150" max="5150" width="5.42578125" style="376" customWidth="1"/>
    <col min="5151" max="5152" width="6.85546875" style="376" customWidth="1"/>
    <col min="5153" max="5153" width="6" style="376" customWidth="1"/>
    <col min="5154" max="5376" width="8.85546875" style="376"/>
    <col min="5377" max="5377" width="4" style="376" customWidth="1"/>
    <col min="5378" max="5378" width="14.7109375" style="376" customWidth="1"/>
    <col min="5379" max="5379" width="47.140625" style="376" customWidth="1"/>
    <col min="5380" max="5383" width="4.42578125" style="376" customWidth="1"/>
    <col min="5384" max="5384" width="5.5703125" style="376" customWidth="1"/>
    <col min="5385" max="5386" width="5.140625" style="376" customWidth="1"/>
    <col min="5387" max="5387" width="5.5703125" style="376" customWidth="1"/>
    <col min="5388" max="5388" width="5" style="376" customWidth="1"/>
    <col min="5389" max="5389" width="6.85546875" style="376" customWidth="1"/>
    <col min="5390" max="5390" width="5.28515625" style="376" customWidth="1"/>
    <col min="5391" max="5396" width="6.5703125" style="376" customWidth="1"/>
    <col min="5397" max="5397" width="6.85546875" style="376" customWidth="1"/>
    <col min="5398" max="5398" width="6" style="376" customWidth="1"/>
    <col min="5399" max="5399" width="6.5703125" style="376" customWidth="1"/>
    <col min="5400" max="5400" width="10.7109375" style="376" customWidth="1"/>
    <col min="5401" max="5401" width="9.42578125" style="376" customWidth="1"/>
    <col min="5402" max="5402" width="5.5703125" style="376" customWidth="1"/>
    <col min="5403" max="5403" width="3.7109375" style="376" customWidth="1"/>
    <col min="5404" max="5405" width="5.140625" style="376" customWidth="1"/>
    <col min="5406" max="5406" width="5.42578125" style="376" customWidth="1"/>
    <col min="5407" max="5408" width="6.85546875" style="376" customWidth="1"/>
    <col min="5409" max="5409" width="6" style="376" customWidth="1"/>
    <col min="5410" max="5632" width="8.85546875" style="376"/>
    <col min="5633" max="5633" width="4" style="376" customWidth="1"/>
    <col min="5634" max="5634" width="14.7109375" style="376" customWidth="1"/>
    <col min="5635" max="5635" width="47.140625" style="376" customWidth="1"/>
    <col min="5636" max="5639" width="4.42578125" style="376" customWidth="1"/>
    <col min="5640" max="5640" width="5.5703125" style="376" customWidth="1"/>
    <col min="5641" max="5642" width="5.140625" style="376" customWidth="1"/>
    <col min="5643" max="5643" width="5.5703125" style="376" customWidth="1"/>
    <col min="5644" max="5644" width="5" style="376" customWidth="1"/>
    <col min="5645" max="5645" width="6.85546875" style="376" customWidth="1"/>
    <col min="5646" max="5646" width="5.28515625" style="376" customWidth="1"/>
    <col min="5647" max="5652" width="6.5703125" style="376" customWidth="1"/>
    <col min="5653" max="5653" width="6.85546875" style="376" customWidth="1"/>
    <col min="5654" max="5654" width="6" style="376" customWidth="1"/>
    <col min="5655" max="5655" width="6.5703125" style="376" customWidth="1"/>
    <col min="5656" max="5656" width="10.7109375" style="376" customWidth="1"/>
    <col min="5657" max="5657" width="9.42578125" style="376" customWidth="1"/>
    <col min="5658" max="5658" width="5.5703125" style="376" customWidth="1"/>
    <col min="5659" max="5659" width="3.7109375" style="376" customWidth="1"/>
    <col min="5660" max="5661" width="5.140625" style="376" customWidth="1"/>
    <col min="5662" max="5662" width="5.42578125" style="376" customWidth="1"/>
    <col min="5663" max="5664" width="6.85546875" style="376" customWidth="1"/>
    <col min="5665" max="5665" width="6" style="376" customWidth="1"/>
    <col min="5666" max="5888" width="8.85546875" style="376"/>
    <col min="5889" max="5889" width="4" style="376" customWidth="1"/>
    <col min="5890" max="5890" width="14.7109375" style="376" customWidth="1"/>
    <col min="5891" max="5891" width="47.140625" style="376" customWidth="1"/>
    <col min="5892" max="5895" width="4.42578125" style="376" customWidth="1"/>
    <col min="5896" max="5896" width="5.5703125" style="376" customWidth="1"/>
    <col min="5897" max="5898" width="5.140625" style="376" customWidth="1"/>
    <col min="5899" max="5899" width="5.5703125" style="376" customWidth="1"/>
    <col min="5900" max="5900" width="5" style="376" customWidth="1"/>
    <col min="5901" max="5901" width="6.85546875" style="376" customWidth="1"/>
    <col min="5902" max="5902" width="5.28515625" style="376" customWidth="1"/>
    <col min="5903" max="5908" width="6.5703125" style="376" customWidth="1"/>
    <col min="5909" max="5909" width="6.85546875" style="376" customWidth="1"/>
    <col min="5910" max="5910" width="6" style="376" customWidth="1"/>
    <col min="5911" max="5911" width="6.5703125" style="376" customWidth="1"/>
    <col min="5912" max="5912" width="10.7109375" style="376" customWidth="1"/>
    <col min="5913" max="5913" width="9.42578125" style="376" customWidth="1"/>
    <col min="5914" max="5914" width="5.5703125" style="376" customWidth="1"/>
    <col min="5915" max="5915" width="3.7109375" style="376" customWidth="1"/>
    <col min="5916" max="5917" width="5.140625" style="376" customWidth="1"/>
    <col min="5918" max="5918" width="5.42578125" style="376" customWidth="1"/>
    <col min="5919" max="5920" width="6.85546875" style="376" customWidth="1"/>
    <col min="5921" max="5921" width="6" style="376" customWidth="1"/>
    <col min="5922" max="6144" width="8.85546875" style="376"/>
    <col min="6145" max="6145" width="4" style="376" customWidth="1"/>
    <col min="6146" max="6146" width="14.7109375" style="376" customWidth="1"/>
    <col min="6147" max="6147" width="47.140625" style="376" customWidth="1"/>
    <col min="6148" max="6151" width="4.42578125" style="376" customWidth="1"/>
    <col min="6152" max="6152" width="5.5703125" style="376" customWidth="1"/>
    <col min="6153" max="6154" width="5.140625" style="376" customWidth="1"/>
    <col min="6155" max="6155" width="5.5703125" style="376" customWidth="1"/>
    <col min="6156" max="6156" width="5" style="376" customWidth="1"/>
    <col min="6157" max="6157" width="6.85546875" style="376" customWidth="1"/>
    <col min="6158" max="6158" width="5.28515625" style="376" customWidth="1"/>
    <col min="6159" max="6164" width="6.5703125" style="376" customWidth="1"/>
    <col min="6165" max="6165" width="6.85546875" style="376" customWidth="1"/>
    <col min="6166" max="6166" width="6" style="376" customWidth="1"/>
    <col min="6167" max="6167" width="6.5703125" style="376" customWidth="1"/>
    <col min="6168" max="6168" width="10.7109375" style="376" customWidth="1"/>
    <col min="6169" max="6169" width="9.42578125" style="376" customWidth="1"/>
    <col min="6170" max="6170" width="5.5703125" style="376" customWidth="1"/>
    <col min="6171" max="6171" width="3.7109375" style="376" customWidth="1"/>
    <col min="6172" max="6173" width="5.140625" style="376" customWidth="1"/>
    <col min="6174" max="6174" width="5.42578125" style="376" customWidth="1"/>
    <col min="6175" max="6176" width="6.85546875" style="376" customWidth="1"/>
    <col min="6177" max="6177" width="6" style="376" customWidth="1"/>
    <col min="6178" max="6400" width="8.85546875" style="376"/>
    <col min="6401" max="6401" width="4" style="376" customWidth="1"/>
    <col min="6402" max="6402" width="14.7109375" style="376" customWidth="1"/>
    <col min="6403" max="6403" width="47.140625" style="376" customWidth="1"/>
    <col min="6404" max="6407" width="4.42578125" style="376" customWidth="1"/>
    <col min="6408" max="6408" width="5.5703125" style="376" customWidth="1"/>
    <col min="6409" max="6410" width="5.140625" style="376" customWidth="1"/>
    <col min="6411" max="6411" width="5.5703125" style="376" customWidth="1"/>
    <col min="6412" max="6412" width="5" style="376" customWidth="1"/>
    <col min="6413" max="6413" width="6.85546875" style="376" customWidth="1"/>
    <col min="6414" max="6414" width="5.28515625" style="376" customWidth="1"/>
    <col min="6415" max="6420" width="6.5703125" style="376" customWidth="1"/>
    <col min="6421" max="6421" width="6.85546875" style="376" customWidth="1"/>
    <col min="6422" max="6422" width="6" style="376" customWidth="1"/>
    <col min="6423" max="6423" width="6.5703125" style="376" customWidth="1"/>
    <col min="6424" max="6424" width="10.7109375" style="376" customWidth="1"/>
    <col min="6425" max="6425" width="9.42578125" style="376" customWidth="1"/>
    <col min="6426" max="6426" width="5.5703125" style="376" customWidth="1"/>
    <col min="6427" max="6427" width="3.7109375" style="376" customWidth="1"/>
    <col min="6428" max="6429" width="5.140625" style="376" customWidth="1"/>
    <col min="6430" max="6430" width="5.42578125" style="376" customWidth="1"/>
    <col min="6431" max="6432" width="6.85546875" style="376" customWidth="1"/>
    <col min="6433" max="6433" width="6" style="376" customWidth="1"/>
    <col min="6434" max="6656" width="8.85546875" style="376"/>
    <col min="6657" max="6657" width="4" style="376" customWidth="1"/>
    <col min="6658" max="6658" width="14.7109375" style="376" customWidth="1"/>
    <col min="6659" max="6659" width="47.140625" style="376" customWidth="1"/>
    <col min="6660" max="6663" width="4.42578125" style="376" customWidth="1"/>
    <col min="6664" max="6664" width="5.5703125" style="376" customWidth="1"/>
    <col min="6665" max="6666" width="5.140625" style="376" customWidth="1"/>
    <col min="6667" max="6667" width="5.5703125" style="376" customWidth="1"/>
    <col min="6668" max="6668" width="5" style="376" customWidth="1"/>
    <col min="6669" max="6669" width="6.85546875" style="376" customWidth="1"/>
    <col min="6670" max="6670" width="5.28515625" style="376" customWidth="1"/>
    <col min="6671" max="6676" width="6.5703125" style="376" customWidth="1"/>
    <col min="6677" max="6677" width="6.85546875" style="376" customWidth="1"/>
    <col min="6678" max="6678" width="6" style="376" customWidth="1"/>
    <col min="6679" max="6679" width="6.5703125" style="376" customWidth="1"/>
    <col min="6680" max="6680" width="10.7109375" style="376" customWidth="1"/>
    <col min="6681" max="6681" width="9.42578125" style="376" customWidth="1"/>
    <col min="6682" max="6682" width="5.5703125" style="376" customWidth="1"/>
    <col min="6683" max="6683" width="3.7109375" style="376" customWidth="1"/>
    <col min="6684" max="6685" width="5.140625" style="376" customWidth="1"/>
    <col min="6686" max="6686" width="5.42578125" style="376" customWidth="1"/>
    <col min="6687" max="6688" width="6.85546875" style="376" customWidth="1"/>
    <col min="6689" max="6689" width="6" style="376" customWidth="1"/>
    <col min="6690" max="6912" width="8.85546875" style="376"/>
    <col min="6913" max="6913" width="4" style="376" customWidth="1"/>
    <col min="6914" max="6914" width="14.7109375" style="376" customWidth="1"/>
    <col min="6915" max="6915" width="47.140625" style="376" customWidth="1"/>
    <col min="6916" max="6919" width="4.42578125" style="376" customWidth="1"/>
    <col min="6920" max="6920" width="5.5703125" style="376" customWidth="1"/>
    <col min="6921" max="6922" width="5.140625" style="376" customWidth="1"/>
    <col min="6923" max="6923" width="5.5703125" style="376" customWidth="1"/>
    <col min="6924" max="6924" width="5" style="376" customWidth="1"/>
    <col min="6925" max="6925" width="6.85546875" style="376" customWidth="1"/>
    <col min="6926" max="6926" width="5.28515625" style="376" customWidth="1"/>
    <col min="6927" max="6932" width="6.5703125" style="376" customWidth="1"/>
    <col min="6933" max="6933" width="6.85546875" style="376" customWidth="1"/>
    <col min="6934" max="6934" width="6" style="376" customWidth="1"/>
    <col min="6935" max="6935" width="6.5703125" style="376" customWidth="1"/>
    <col min="6936" max="6936" width="10.7109375" style="376" customWidth="1"/>
    <col min="6937" max="6937" width="9.42578125" style="376" customWidth="1"/>
    <col min="6938" max="6938" width="5.5703125" style="376" customWidth="1"/>
    <col min="6939" max="6939" width="3.7109375" style="376" customWidth="1"/>
    <col min="6940" max="6941" width="5.140625" style="376" customWidth="1"/>
    <col min="6942" max="6942" width="5.42578125" style="376" customWidth="1"/>
    <col min="6943" max="6944" width="6.85546875" style="376" customWidth="1"/>
    <col min="6945" max="6945" width="6" style="376" customWidth="1"/>
    <col min="6946" max="7168" width="8.85546875" style="376"/>
    <col min="7169" max="7169" width="4" style="376" customWidth="1"/>
    <col min="7170" max="7170" width="14.7109375" style="376" customWidth="1"/>
    <col min="7171" max="7171" width="47.140625" style="376" customWidth="1"/>
    <col min="7172" max="7175" width="4.42578125" style="376" customWidth="1"/>
    <col min="7176" max="7176" width="5.5703125" style="376" customWidth="1"/>
    <col min="7177" max="7178" width="5.140625" style="376" customWidth="1"/>
    <col min="7179" max="7179" width="5.5703125" style="376" customWidth="1"/>
    <col min="7180" max="7180" width="5" style="376" customWidth="1"/>
    <col min="7181" max="7181" width="6.85546875" style="376" customWidth="1"/>
    <col min="7182" max="7182" width="5.28515625" style="376" customWidth="1"/>
    <col min="7183" max="7188" width="6.5703125" style="376" customWidth="1"/>
    <col min="7189" max="7189" width="6.85546875" style="376" customWidth="1"/>
    <col min="7190" max="7190" width="6" style="376" customWidth="1"/>
    <col min="7191" max="7191" width="6.5703125" style="376" customWidth="1"/>
    <col min="7192" max="7192" width="10.7109375" style="376" customWidth="1"/>
    <col min="7193" max="7193" width="9.42578125" style="376" customWidth="1"/>
    <col min="7194" max="7194" width="5.5703125" style="376" customWidth="1"/>
    <col min="7195" max="7195" width="3.7109375" style="376" customWidth="1"/>
    <col min="7196" max="7197" width="5.140625" style="376" customWidth="1"/>
    <col min="7198" max="7198" width="5.42578125" style="376" customWidth="1"/>
    <col min="7199" max="7200" width="6.85546875" style="376" customWidth="1"/>
    <col min="7201" max="7201" width="6" style="376" customWidth="1"/>
    <col min="7202" max="7424" width="8.85546875" style="376"/>
    <col min="7425" max="7425" width="4" style="376" customWidth="1"/>
    <col min="7426" max="7426" width="14.7109375" style="376" customWidth="1"/>
    <col min="7427" max="7427" width="47.140625" style="376" customWidth="1"/>
    <col min="7428" max="7431" width="4.42578125" style="376" customWidth="1"/>
    <col min="7432" max="7432" width="5.5703125" style="376" customWidth="1"/>
    <col min="7433" max="7434" width="5.140625" style="376" customWidth="1"/>
    <col min="7435" max="7435" width="5.5703125" style="376" customWidth="1"/>
    <col min="7436" max="7436" width="5" style="376" customWidth="1"/>
    <col min="7437" max="7437" width="6.85546875" style="376" customWidth="1"/>
    <col min="7438" max="7438" width="5.28515625" style="376" customWidth="1"/>
    <col min="7439" max="7444" width="6.5703125" style="376" customWidth="1"/>
    <col min="7445" max="7445" width="6.85546875" style="376" customWidth="1"/>
    <col min="7446" max="7446" width="6" style="376" customWidth="1"/>
    <col min="7447" max="7447" width="6.5703125" style="376" customWidth="1"/>
    <col min="7448" max="7448" width="10.7109375" style="376" customWidth="1"/>
    <col min="7449" max="7449" width="9.42578125" style="376" customWidth="1"/>
    <col min="7450" max="7450" width="5.5703125" style="376" customWidth="1"/>
    <col min="7451" max="7451" width="3.7109375" style="376" customWidth="1"/>
    <col min="7452" max="7453" width="5.140625" style="376" customWidth="1"/>
    <col min="7454" max="7454" width="5.42578125" style="376" customWidth="1"/>
    <col min="7455" max="7456" width="6.85546875" style="376" customWidth="1"/>
    <col min="7457" max="7457" width="6" style="376" customWidth="1"/>
    <col min="7458" max="7680" width="8.85546875" style="376"/>
    <col min="7681" max="7681" width="4" style="376" customWidth="1"/>
    <col min="7682" max="7682" width="14.7109375" style="376" customWidth="1"/>
    <col min="7683" max="7683" width="47.140625" style="376" customWidth="1"/>
    <col min="7684" max="7687" width="4.42578125" style="376" customWidth="1"/>
    <col min="7688" max="7688" width="5.5703125" style="376" customWidth="1"/>
    <col min="7689" max="7690" width="5.140625" style="376" customWidth="1"/>
    <col min="7691" max="7691" width="5.5703125" style="376" customWidth="1"/>
    <col min="7692" max="7692" width="5" style="376" customWidth="1"/>
    <col min="7693" max="7693" width="6.85546875" style="376" customWidth="1"/>
    <col min="7694" max="7694" width="5.28515625" style="376" customWidth="1"/>
    <col min="7695" max="7700" width="6.5703125" style="376" customWidth="1"/>
    <col min="7701" max="7701" width="6.85546875" style="376" customWidth="1"/>
    <col min="7702" max="7702" width="6" style="376" customWidth="1"/>
    <col min="7703" max="7703" width="6.5703125" style="376" customWidth="1"/>
    <col min="7704" max="7704" width="10.7109375" style="376" customWidth="1"/>
    <col min="7705" max="7705" width="9.42578125" style="376" customWidth="1"/>
    <col min="7706" max="7706" width="5.5703125" style="376" customWidth="1"/>
    <col min="7707" max="7707" width="3.7109375" style="376" customWidth="1"/>
    <col min="7708" max="7709" width="5.140625" style="376" customWidth="1"/>
    <col min="7710" max="7710" width="5.42578125" style="376" customWidth="1"/>
    <col min="7711" max="7712" width="6.85546875" style="376" customWidth="1"/>
    <col min="7713" max="7713" width="6" style="376" customWidth="1"/>
    <col min="7714" max="7936" width="8.85546875" style="376"/>
    <col min="7937" max="7937" width="4" style="376" customWidth="1"/>
    <col min="7938" max="7938" width="14.7109375" style="376" customWidth="1"/>
    <col min="7939" max="7939" width="47.140625" style="376" customWidth="1"/>
    <col min="7940" max="7943" width="4.42578125" style="376" customWidth="1"/>
    <col min="7944" max="7944" width="5.5703125" style="376" customWidth="1"/>
    <col min="7945" max="7946" width="5.140625" style="376" customWidth="1"/>
    <col min="7947" max="7947" width="5.5703125" style="376" customWidth="1"/>
    <col min="7948" max="7948" width="5" style="376" customWidth="1"/>
    <col min="7949" max="7949" width="6.85546875" style="376" customWidth="1"/>
    <col min="7950" max="7950" width="5.28515625" style="376" customWidth="1"/>
    <col min="7951" max="7956" width="6.5703125" style="376" customWidth="1"/>
    <col min="7957" max="7957" width="6.85546875" style="376" customWidth="1"/>
    <col min="7958" max="7958" width="6" style="376" customWidth="1"/>
    <col min="7959" max="7959" width="6.5703125" style="376" customWidth="1"/>
    <col min="7960" max="7960" width="10.7109375" style="376" customWidth="1"/>
    <col min="7961" max="7961" width="9.42578125" style="376" customWidth="1"/>
    <col min="7962" max="7962" width="5.5703125" style="376" customWidth="1"/>
    <col min="7963" max="7963" width="3.7109375" style="376" customWidth="1"/>
    <col min="7964" max="7965" width="5.140625" style="376" customWidth="1"/>
    <col min="7966" max="7966" width="5.42578125" style="376" customWidth="1"/>
    <col min="7967" max="7968" width="6.85546875" style="376" customWidth="1"/>
    <col min="7969" max="7969" width="6" style="376" customWidth="1"/>
    <col min="7970" max="8192" width="8.85546875" style="376"/>
    <col min="8193" max="8193" width="4" style="376" customWidth="1"/>
    <col min="8194" max="8194" width="14.7109375" style="376" customWidth="1"/>
    <col min="8195" max="8195" width="47.140625" style="376" customWidth="1"/>
    <col min="8196" max="8199" width="4.42578125" style="376" customWidth="1"/>
    <col min="8200" max="8200" width="5.5703125" style="376" customWidth="1"/>
    <col min="8201" max="8202" width="5.140625" style="376" customWidth="1"/>
    <col min="8203" max="8203" width="5.5703125" style="376" customWidth="1"/>
    <col min="8204" max="8204" width="5" style="376" customWidth="1"/>
    <col min="8205" max="8205" width="6.85546875" style="376" customWidth="1"/>
    <col min="8206" max="8206" width="5.28515625" style="376" customWidth="1"/>
    <col min="8207" max="8212" width="6.5703125" style="376" customWidth="1"/>
    <col min="8213" max="8213" width="6.85546875" style="376" customWidth="1"/>
    <col min="8214" max="8214" width="6" style="376" customWidth="1"/>
    <col min="8215" max="8215" width="6.5703125" style="376" customWidth="1"/>
    <col min="8216" max="8216" width="10.7109375" style="376" customWidth="1"/>
    <col min="8217" max="8217" width="9.42578125" style="376" customWidth="1"/>
    <col min="8218" max="8218" width="5.5703125" style="376" customWidth="1"/>
    <col min="8219" max="8219" width="3.7109375" style="376" customWidth="1"/>
    <col min="8220" max="8221" width="5.140625" style="376" customWidth="1"/>
    <col min="8222" max="8222" width="5.42578125" style="376" customWidth="1"/>
    <col min="8223" max="8224" width="6.85546875" style="376" customWidth="1"/>
    <col min="8225" max="8225" width="6" style="376" customWidth="1"/>
    <col min="8226" max="8448" width="8.85546875" style="376"/>
    <col min="8449" max="8449" width="4" style="376" customWidth="1"/>
    <col min="8450" max="8450" width="14.7109375" style="376" customWidth="1"/>
    <col min="8451" max="8451" width="47.140625" style="376" customWidth="1"/>
    <col min="8452" max="8455" width="4.42578125" style="376" customWidth="1"/>
    <col min="8456" max="8456" width="5.5703125" style="376" customWidth="1"/>
    <col min="8457" max="8458" width="5.140625" style="376" customWidth="1"/>
    <col min="8459" max="8459" width="5.5703125" style="376" customWidth="1"/>
    <col min="8460" max="8460" width="5" style="376" customWidth="1"/>
    <col min="8461" max="8461" width="6.85546875" style="376" customWidth="1"/>
    <col min="8462" max="8462" width="5.28515625" style="376" customWidth="1"/>
    <col min="8463" max="8468" width="6.5703125" style="376" customWidth="1"/>
    <col min="8469" max="8469" width="6.85546875" style="376" customWidth="1"/>
    <col min="8470" max="8470" width="6" style="376" customWidth="1"/>
    <col min="8471" max="8471" width="6.5703125" style="376" customWidth="1"/>
    <col min="8472" max="8472" width="10.7109375" style="376" customWidth="1"/>
    <col min="8473" max="8473" width="9.42578125" style="376" customWidth="1"/>
    <col min="8474" max="8474" width="5.5703125" style="376" customWidth="1"/>
    <col min="8475" max="8475" width="3.7109375" style="376" customWidth="1"/>
    <col min="8476" max="8477" width="5.140625" style="376" customWidth="1"/>
    <col min="8478" max="8478" width="5.42578125" style="376" customWidth="1"/>
    <col min="8479" max="8480" width="6.85546875" style="376" customWidth="1"/>
    <col min="8481" max="8481" width="6" style="376" customWidth="1"/>
    <col min="8482" max="8704" width="8.85546875" style="376"/>
    <col min="8705" max="8705" width="4" style="376" customWidth="1"/>
    <col min="8706" max="8706" width="14.7109375" style="376" customWidth="1"/>
    <col min="8707" max="8707" width="47.140625" style="376" customWidth="1"/>
    <col min="8708" max="8711" width="4.42578125" style="376" customWidth="1"/>
    <col min="8712" max="8712" width="5.5703125" style="376" customWidth="1"/>
    <col min="8713" max="8714" width="5.140625" style="376" customWidth="1"/>
    <col min="8715" max="8715" width="5.5703125" style="376" customWidth="1"/>
    <col min="8716" max="8716" width="5" style="376" customWidth="1"/>
    <col min="8717" max="8717" width="6.85546875" style="376" customWidth="1"/>
    <col min="8718" max="8718" width="5.28515625" style="376" customWidth="1"/>
    <col min="8719" max="8724" width="6.5703125" style="376" customWidth="1"/>
    <col min="8725" max="8725" width="6.85546875" style="376" customWidth="1"/>
    <col min="8726" max="8726" width="6" style="376" customWidth="1"/>
    <col min="8727" max="8727" width="6.5703125" style="376" customWidth="1"/>
    <col min="8728" max="8728" width="10.7109375" style="376" customWidth="1"/>
    <col min="8729" max="8729" width="9.42578125" style="376" customWidth="1"/>
    <col min="8730" max="8730" width="5.5703125" style="376" customWidth="1"/>
    <col min="8731" max="8731" width="3.7109375" style="376" customWidth="1"/>
    <col min="8732" max="8733" width="5.140625" style="376" customWidth="1"/>
    <col min="8734" max="8734" width="5.42578125" style="376" customWidth="1"/>
    <col min="8735" max="8736" width="6.85546875" style="376" customWidth="1"/>
    <col min="8737" max="8737" width="6" style="376" customWidth="1"/>
    <col min="8738" max="8960" width="8.85546875" style="376"/>
    <col min="8961" max="8961" width="4" style="376" customWidth="1"/>
    <col min="8962" max="8962" width="14.7109375" style="376" customWidth="1"/>
    <col min="8963" max="8963" width="47.140625" style="376" customWidth="1"/>
    <col min="8964" max="8967" width="4.42578125" style="376" customWidth="1"/>
    <col min="8968" max="8968" width="5.5703125" style="376" customWidth="1"/>
    <col min="8969" max="8970" width="5.140625" style="376" customWidth="1"/>
    <col min="8971" max="8971" width="5.5703125" style="376" customWidth="1"/>
    <col min="8972" max="8972" width="5" style="376" customWidth="1"/>
    <col min="8973" max="8973" width="6.85546875" style="376" customWidth="1"/>
    <col min="8974" max="8974" width="5.28515625" style="376" customWidth="1"/>
    <col min="8975" max="8980" width="6.5703125" style="376" customWidth="1"/>
    <col min="8981" max="8981" width="6.85546875" style="376" customWidth="1"/>
    <col min="8982" max="8982" width="6" style="376" customWidth="1"/>
    <col min="8983" max="8983" width="6.5703125" style="376" customWidth="1"/>
    <col min="8984" max="8984" width="10.7109375" style="376" customWidth="1"/>
    <col min="8985" max="8985" width="9.42578125" style="376" customWidth="1"/>
    <col min="8986" max="8986" width="5.5703125" style="376" customWidth="1"/>
    <col min="8987" max="8987" width="3.7109375" style="376" customWidth="1"/>
    <col min="8988" max="8989" width="5.140625" style="376" customWidth="1"/>
    <col min="8990" max="8990" width="5.42578125" style="376" customWidth="1"/>
    <col min="8991" max="8992" width="6.85546875" style="376" customWidth="1"/>
    <col min="8993" max="8993" width="6" style="376" customWidth="1"/>
    <col min="8994" max="9216" width="8.85546875" style="376"/>
    <col min="9217" max="9217" width="4" style="376" customWidth="1"/>
    <col min="9218" max="9218" width="14.7109375" style="376" customWidth="1"/>
    <col min="9219" max="9219" width="47.140625" style="376" customWidth="1"/>
    <col min="9220" max="9223" width="4.42578125" style="376" customWidth="1"/>
    <col min="9224" max="9224" width="5.5703125" style="376" customWidth="1"/>
    <col min="9225" max="9226" width="5.140625" style="376" customWidth="1"/>
    <col min="9227" max="9227" width="5.5703125" style="376" customWidth="1"/>
    <col min="9228" max="9228" width="5" style="376" customWidth="1"/>
    <col min="9229" max="9229" width="6.85546875" style="376" customWidth="1"/>
    <col min="9230" max="9230" width="5.28515625" style="376" customWidth="1"/>
    <col min="9231" max="9236" width="6.5703125" style="376" customWidth="1"/>
    <col min="9237" max="9237" width="6.85546875" style="376" customWidth="1"/>
    <col min="9238" max="9238" width="6" style="376" customWidth="1"/>
    <col min="9239" max="9239" width="6.5703125" style="376" customWidth="1"/>
    <col min="9240" max="9240" width="10.7109375" style="376" customWidth="1"/>
    <col min="9241" max="9241" width="9.42578125" style="376" customWidth="1"/>
    <col min="9242" max="9242" width="5.5703125" style="376" customWidth="1"/>
    <col min="9243" max="9243" width="3.7109375" style="376" customWidth="1"/>
    <col min="9244" max="9245" width="5.140625" style="376" customWidth="1"/>
    <col min="9246" max="9246" width="5.42578125" style="376" customWidth="1"/>
    <col min="9247" max="9248" width="6.85546875" style="376" customWidth="1"/>
    <col min="9249" max="9249" width="6" style="376" customWidth="1"/>
    <col min="9250" max="9472" width="8.85546875" style="376"/>
    <col min="9473" max="9473" width="4" style="376" customWidth="1"/>
    <col min="9474" max="9474" width="14.7109375" style="376" customWidth="1"/>
    <col min="9475" max="9475" width="47.140625" style="376" customWidth="1"/>
    <col min="9476" max="9479" width="4.42578125" style="376" customWidth="1"/>
    <col min="9480" max="9480" width="5.5703125" style="376" customWidth="1"/>
    <col min="9481" max="9482" width="5.140625" style="376" customWidth="1"/>
    <col min="9483" max="9483" width="5.5703125" style="376" customWidth="1"/>
    <col min="9484" max="9484" width="5" style="376" customWidth="1"/>
    <col min="9485" max="9485" width="6.85546875" style="376" customWidth="1"/>
    <col min="9486" max="9486" width="5.28515625" style="376" customWidth="1"/>
    <col min="9487" max="9492" width="6.5703125" style="376" customWidth="1"/>
    <col min="9493" max="9493" width="6.85546875" style="376" customWidth="1"/>
    <col min="9494" max="9494" width="6" style="376" customWidth="1"/>
    <col min="9495" max="9495" width="6.5703125" style="376" customWidth="1"/>
    <col min="9496" max="9496" width="10.7109375" style="376" customWidth="1"/>
    <col min="9497" max="9497" width="9.42578125" style="376" customWidth="1"/>
    <col min="9498" max="9498" width="5.5703125" style="376" customWidth="1"/>
    <col min="9499" max="9499" width="3.7109375" style="376" customWidth="1"/>
    <col min="9500" max="9501" width="5.140625" style="376" customWidth="1"/>
    <col min="9502" max="9502" width="5.42578125" style="376" customWidth="1"/>
    <col min="9503" max="9504" width="6.85546875" style="376" customWidth="1"/>
    <col min="9505" max="9505" width="6" style="376" customWidth="1"/>
    <col min="9506" max="9728" width="8.85546875" style="376"/>
    <col min="9729" max="9729" width="4" style="376" customWidth="1"/>
    <col min="9730" max="9730" width="14.7109375" style="376" customWidth="1"/>
    <col min="9731" max="9731" width="47.140625" style="376" customWidth="1"/>
    <col min="9732" max="9735" width="4.42578125" style="376" customWidth="1"/>
    <col min="9736" max="9736" width="5.5703125" style="376" customWidth="1"/>
    <col min="9737" max="9738" width="5.140625" style="376" customWidth="1"/>
    <col min="9739" max="9739" width="5.5703125" style="376" customWidth="1"/>
    <col min="9740" max="9740" width="5" style="376" customWidth="1"/>
    <col min="9741" max="9741" width="6.85546875" style="376" customWidth="1"/>
    <col min="9742" max="9742" width="5.28515625" style="376" customWidth="1"/>
    <col min="9743" max="9748" width="6.5703125" style="376" customWidth="1"/>
    <col min="9749" max="9749" width="6.85546875" style="376" customWidth="1"/>
    <col min="9750" max="9750" width="6" style="376" customWidth="1"/>
    <col min="9751" max="9751" width="6.5703125" style="376" customWidth="1"/>
    <col min="9752" max="9752" width="10.7109375" style="376" customWidth="1"/>
    <col min="9753" max="9753" width="9.42578125" style="376" customWidth="1"/>
    <col min="9754" max="9754" width="5.5703125" style="376" customWidth="1"/>
    <col min="9755" max="9755" width="3.7109375" style="376" customWidth="1"/>
    <col min="9756" max="9757" width="5.140625" style="376" customWidth="1"/>
    <col min="9758" max="9758" width="5.42578125" style="376" customWidth="1"/>
    <col min="9759" max="9760" width="6.85546875" style="376" customWidth="1"/>
    <col min="9761" max="9761" width="6" style="376" customWidth="1"/>
    <col min="9762" max="9984" width="8.85546875" style="376"/>
    <col min="9985" max="9985" width="4" style="376" customWidth="1"/>
    <col min="9986" max="9986" width="14.7109375" style="376" customWidth="1"/>
    <col min="9987" max="9987" width="47.140625" style="376" customWidth="1"/>
    <col min="9988" max="9991" width="4.42578125" style="376" customWidth="1"/>
    <col min="9992" max="9992" width="5.5703125" style="376" customWidth="1"/>
    <col min="9993" max="9994" width="5.140625" style="376" customWidth="1"/>
    <col min="9995" max="9995" width="5.5703125" style="376" customWidth="1"/>
    <col min="9996" max="9996" width="5" style="376" customWidth="1"/>
    <col min="9997" max="9997" width="6.85546875" style="376" customWidth="1"/>
    <col min="9998" max="9998" width="5.28515625" style="376" customWidth="1"/>
    <col min="9999" max="10004" width="6.5703125" style="376" customWidth="1"/>
    <col min="10005" max="10005" width="6.85546875" style="376" customWidth="1"/>
    <col min="10006" max="10006" width="6" style="376" customWidth="1"/>
    <col min="10007" max="10007" width="6.5703125" style="376" customWidth="1"/>
    <col min="10008" max="10008" width="10.7109375" style="376" customWidth="1"/>
    <col min="10009" max="10009" width="9.42578125" style="376" customWidth="1"/>
    <col min="10010" max="10010" width="5.5703125" style="376" customWidth="1"/>
    <col min="10011" max="10011" width="3.7109375" style="376" customWidth="1"/>
    <col min="10012" max="10013" width="5.140625" style="376" customWidth="1"/>
    <col min="10014" max="10014" width="5.42578125" style="376" customWidth="1"/>
    <col min="10015" max="10016" width="6.85546875" style="376" customWidth="1"/>
    <col min="10017" max="10017" width="6" style="376" customWidth="1"/>
    <col min="10018" max="10240" width="8.85546875" style="376"/>
    <col min="10241" max="10241" width="4" style="376" customWidth="1"/>
    <col min="10242" max="10242" width="14.7109375" style="376" customWidth="1"/>
    <col min="10243" max="10243" width="47.140625" style="376" customWidth="1"/>
    <col min="10244" max="10247" width="4.42578125" style="376" customWidth="1"/>
    <col min="10248" max="10248" width="5.5703125" style="376" customWidth="1"/>
    <col min="10249" max="10250" width="5.140625" style="376" customWidth="1"/>
    <col min="10251" max="10251" width="5.5703125" style="376" customWidth="1"/>
    <col min="10252" max="10252" width="5" style="376" customWidth="1"/>
    <col min="10253" max="10253" width="6.85546875" style="376" customWidth="1"/>
    <col min="10254" max="10254" width="5.28515625" style="376" customWidth="1"/>
    <col min="10255" max="10260" width="6.5703125" style="376" customWidth="1"/>
    <col min="10261" max="10261" width="6.85546875" style="376" customWidth="1"/>
    <col min="10262" max="10262" width="6" style="376" customWidth="1"/>
    <col min="10263" max="10263" width="6.5703125" style="376" customWidth="1"/>
    <col min="10264" max="10264" width="10.7109375" style="376" customWidth="1"/>
    <col min="10265" max="10265" width="9.42578125" style="376" customWidth="1"/>
    <col min="10266" max="10266" width="5.5703125" style="376" customWidth="1"/>
    <col min="10267" max="10267" width="3.7109375" style="376" customWidth="1"/>
    <col min="10268" max="10269" width="5.140625" style="376" customWidth="1"/>
    <col min="10270" max="10270" width="5.42578125" style="376" customWidth="1"/>
    <col min="10271" max="10272" width="6.85546875" style="376" customWidth="1"/>
    <col min="10273" max="10273" width="6" style="376" customWidth="1"/>
    <col min="10274" max="10496" width="8.85546875" style="376"/>
    <col min="10497" max="10497" width="4" style="376" customWidth="1"/>
    <col min="10498" max="10498" width="14.7109375" style="376" customWidth="1"/>
    <col min="10499" max="10499" width="47.140625" style="376" customWidth="1"/>
    <col min="10500" max="10503" width="4.42578125" style="376" customWidth="1"/>
    <col min="10504" max="10504" width="5.5703125" style="376" customWidth="1"/>
    <col min="10505" max="10506" width="5.140625" style="376" customWidth="1"/>
    <col min="10507" max="10507" width="5.5703125" style="376" customWidth="1"/>
    <col min="10508" max="10508" width="5" style="376" customWidth="1"/>
    <col min="10509" max="10509" width="6.85546875" style="376" customWidth="1"/>
    <col min="10510" max="10510" width="5.28515625" style="376" customWidth="1"/>
    <col min="10511" max="10516" width="6.5703125" style="376" customWidth="1"/>
    <col min="10517" max="10517" width="6.85546875" style="376" customWidth="1"/>
    <col min="10518" max="10518" width="6" style="376" customWidth="1"/>
    <col min="10519" max="10519" width="6.5703125" style="376" customWidth="1"/>
    <col min="10520" max="10520" width="10.7109375" style="376" customWidth="1"/>
    <col min="10521" max="10521" width="9.42578125" style="376" customWidth="1"/>
    <col min="10522" max="10522" width="5.5703125" style="376" customWidth="1"/>
    <col min="10523" max="10523" width="3.7109375" style="376" customWidth="1"/>
    <col min="10524" max="10525" width="5.140625" style="376" customWidth="1"/>
    <col min="10526" max="10526" width="5.42578125" style="376" customWidth="1"/>
    <col min="10527" max="10528" width="6.85546875" style="376" customWidth="1"/>
    <col min="10529" max="10529" width="6" style="376" customWidth="1"/>
    <col min="10530" max="10752" width="8.85546875" style="376"/>
    <col min="10753" max="10753" width="4" style="376" customWidth="1"/>
    <col min="10754" max="10754" width="14.7109375" style="376" customWidth="1"/>
    <col min="10755" max="10755" width="47.140625" style="376" customWidth="1"/>
    <col min="10756" max="10759" width="4.42578125" style="376" customWidth="1"/>
    <col min="10760" max="10760" width="5.5703125" style="376" customWidth="1"/>
    <col min="10761" max="10762" width="5.140625" style="376" customWidth="1"/>
    <col min="10763" max="10763" width="5.5703125" style="376" customWidth="1"/>
    <col min="10764" max="10764" width="5" style="376" customWidth="1"/>
    <col min="10765" max="10765" width="6.85546875" style="376" customWidth="1"/>
    <col min="10766" max="10766" width="5.28515625" style="376" customWidth="1"/>
    <col min="10767" max="10772" width="6.5703125" style="376" customWidth="1"/>
    <col min="10773" max="10773" width="6.85546875" style="376" customWidth="1"/>
    <col min="10774" max="10774" width="6" style="376" customWidth="1"/>
    <col min="10775" max="10775" width="6.5703125" style="376" customWidth="1"/>
    <col min="10776" max="10776" width="10.7109375" style="376" customWidth="1"/>
    <col min="10777" max="10777" width="9.42578125" style="376" customWidth="1"/>
    <col min="10778" max="10778" width="5.5703125" style="376" customWidth="1"/>
    <col min="10779" max="10779" width="3.7109375" style="376" customWidth="1"/>
    <col min="10780" max="10781" width="5.140625" style="376" customWidth="1"/>
    <col min="10782" max="10782" width="5.42578125" style="376" customWidth="1"/>
    <col min="10783" max="10784" width="6.85546875" style="376" customWidth="1"/>
    <col min="10785" max="10785" width="6" style="376" customWidth="1"/>
    <col min="10786" max="11008" width="8.85546875" style="376"/>
    <col min="11009" max="11009" width="4" style="376" customWidth="1"/>
    <col min="11010" max="11010" width="14.7109375" style="376" customWidth="1"/>
    <col min="11011" max="11011" width="47.140625" style="376" customWidth="1"/>
    <col min="11012" max="11015" width="4.42578125" style="376" customWidth="1"/>
    <col min="11016" max="11016" width="5.5703125" style="376" customWidth="1"/>
    <col min="11017" max="11018" width="5.140625" style="376" customWidth="1"/>
    <col min="11019" max="11019" width="5.5703125" style="376" customWidth="1"/>
    <col min="11020" max="11020" width="5" style="376" customWidth="1"/>
    <col min="11021" max="11021" width="6.85546875" style="376" customWidth="1"/>
    <col min="11022" max="11022" width="5.28515625" style="376" customWidth="1"/>
    <col min="11023" max="11028" width="6.5703125" style="376" customWidth="1"/>
    <col min="11029" max="11029" width="6.85546875" style="376" customWidth="1"/>
    <col min="11030" max="11030" width="6" style="376" customWidth="1"/>
    <col min="11031" max="11031" width="6.5703125" style="376" customWidth="1"/>
    <col min="11032" max="11032" width="10.7109375" style="376" customWidth="1"/>
    <col min="11033" max="11033" width="9.42578125" style="376" customWidth="1"/>
    <col min="11034" max="11034" width="5.5703125" style="376" customWidth="1"/>
    <col min="11035" max="11035" width="3.7109375" style="376" customWidth="1"/>
    <col min="11036" max="11037" width="5.140625" style="376" customWidth="1"/>
    <col min="11038" max="11038" width="5.42578125" style="376" customWidth="1"/>
    <col min="11039" max="11040" width="6.85546875" style="376" customWidth="1"/>
    <col min="11041" max="11041" width="6" style="376" customWidth="1"/>
    <col min="11042" max="11264" width="8.85546875" style="376"/>
    <col min="11265" max="11265" width="4" style="376" customWidth="1"/>
    <col min="11266" max="11266" width="14.7109375" style="376" customWidth="1"/>
    <col min="11267" max="11267" width="47.140625" style="376" customWidth="1"/>
    <col min="11268" max="11271" width="4.42578125" style="376" customWidth="1"/>
    <col min="11272" max="11272" width="5.5703125" style="376" customWidth="1"/>
    <col min="11273" max="11274" width="5.140625" style="376" customWidth="1"/>
    <col min="11275" max="11275" width="5.5703125" style="376" customWidth="1"/>
    <col min="11276" max="11276" width="5" style="376" customWidth="1"/>
    <col min="11277" max="11277" width="6.85546875" style="376" customWidth="1"/>
    <col min="11278" max="11278" width="5.28515625" style="376" customWidth="1"/>
    <col min="11279" max="11284" width="6.5703125" style="376" customWidth="1"/>
    <col min="11285" max="11285" width="6.85546875" style="376" customWidth="1"/>
    <col min="11286" max="11286" width="6" style="376" customWidth="1"/>
    <col min="11287" max="11287" width="6.5703125" style="376" customWidth="1"/>
    <col min="11288" max="11288" width="10.7109375" style="376" customWidth="1"/>
    <col min="11289" max="11289" width="9.42578125" style="376" customWidth="1"/>
    <col min="11290" max="11290" width="5.5703125" style="376" customWidth="1"/>
    <col min="11291" max="11291" width="3.7109375" style="376" customWidth="1"/>
    <col min="11292" max="11293" width="5.140625" style="376" customWidth="1"/>
    <col min="11294" max="11294" width="5.42578125" style="376" customWidth="1"/>
    <col min="11295" max="11296" width="6.85546875" style="376" customWidth="1"/>
    <col min="11297" max="11297" width="6" style="376" customWidth="1"/>
    <col min="11298" max="11520" width="8.85546875" style="376"/>
    <col min="11521" max="11521" width="4" style="376" customWidth="1"/>
    <col min="11522" max="11522" width="14.7109375" style="376" customWidth="1"/>
    <col min="11523" max="11523" width="47.140625" style="376" customWidth="1"/>
    <col min="11524" max="11527" width="4.42578125" style="376" customWidth="1"/>
    <col min="11528" max="11528" width="5.5703125" style="376" customWidth="1"/>
    <col min="11529" max="11530" width="5.140625" style="376" customWidth="1"/>
    <col min="11531" max="11531" width="5.5703125" style="376" customWidth="1"/>
    <col min="11532" max="11532" width="5" style="376" customWidth="1"/>
    <col min="11533" max="11533" width="6.85546875" style="376" customWidth="1"/>
    <col min="11534" max="11534" width="5.28515625" style="376" customWidth="1"/>
    <col min="11535" max="11540" width="6.5703125" style="376" customWidth="1"/>
    <col min="11541" max="11541" width="6.85546875" style="376" customWidth="1"/>
    <col min="11542" max="11542" width="6" style="376" customWidth="1"/>
    <col min="11543" max="11543" width="6.5703125" style="376" customWidth="1"/>
    <col min="11544" max="11544" width="10.7109375" style="376" customWidth="1"/>
    <col min="11545" max="11545" width="9.42578125" style="376" customWidth="1"/>
    <col min="11546" max="11546" width="5.5703125" style="376" customWidth="1"/>
    <col min="11547" max="11547" width="3.7109375" style="376" customWidth="1"/>
    <col min="11548" max="11549" width="5.140625" style="376" customWidth="1"/>
    <col min="11550" max="11550" width="5.42578125" style="376" customWidth="1"/>
    <col min="11551" max="11552" width="6.85546875" style="376" customWidth="1"/>
    <col min="11553" max="11553" width="6" style="376" customWidth="1"/>
    <col min="11554" max="11776" width="8.85546875" style="376"/>
    <col min="11777" max="11777" width="4" style="376" customWidth="1"/>
    <col min="11778" max="11778" width="14.7109375" style="376" customWidth="1"/>
    <col min="11779" max="11779" width="47.140625" style="376" customWidth="1"/>
    <col min="11780" max="11783" width="4.42578125" style="376" customWidth="1"/>
    <col min="11784" max="11784" width="5.5703125" style="376" customWidth="1"/>
    <col min="11785" max="11786" width="5.140625" style="376" customWidth="1"/>
    <col min="11787" max="11787" width="5.5703125" style="376" customWidth="1"/>
    <col min="11788" max="11788" width="5" style="376" customWidth="1"/>
    <col min="11789" max="11789" width="6.85546875" style="376" customWidth="1"/>
    <col min="11790" max="11790" width="5.28515625" style="376" customWidth="1"/>
    <col min="11791" max="11796" width="6.5703125" style="376" customWidth="1"/>
    <col min="11797" max="11797" width="6.85546875" style="376" customWidth="1"/>
    <col min="11798" max="11798" width="6" style="376" customWidth="1"/>
    <col min="11799" max="11799" width="6.5703125" style="376" customWidth="1"/>
    <col min="11800" max="11800" width="10.7109375" style="376" customWidth="1"/>
    <col min="11801" max="11801" width="9.42578125" style="376" customWidth="1"/>
    <col min="11802" max="11802" width="5.5703125" style="376" customWidth="1"/>
    <col min="11803" max="11803" width="3.7109375" style="376" customWidth="1"/>
    <col min="11804" max="11805" width="5.140625" style="376" customWidth="1"/>
    <col min="11806" max="11806" width="5.42578125" style="376" customWidth="1"/>
    <col min="11807" max="11808" width="6.85546875" style="376" customWidth="1"/>
    <col min="11809" max="11809" width="6" style="376" customWidth="1"/>
    <col min="11810" max="12032" width="8.85546875" style="376"/>
    <col min="12033" max="12033" width="4" style="376" customWidth="1"/>
    <col min="12034" max="12034" width="14.7109375" style="376" customWidth="1"/>
    <col min="12035" max="12035" width="47.140625" style="376" customWidth="1"/>
    <col min="12036" max="12039" width="4.42578125" style="376" customWidth="1"/>
    <col min="12040" max="12040" width="5.5703125" style="376" customWidth="1"/>
    <col min="12041" max="12042" width="5.140625" style="376" customWidth="1"/>
    <col min="12043" max="12043" width="5.5703125" style="376" customWidth="1"/>
    <col min="12044" max="12044" width="5" style="376" customWidth="1"/>
    <col min="12045" max="12045" width="6.85546875" style="376" customWidth="1"/>
    <col min="12046" max="12046" width="5.28515625" style="376" customWidth="1"/>
    <col min="12047" max="12052" width="6.5703125" style="376" customWidth="1"/>
    <col min="12053" max="12053" width="6.85546875" style="376" customWidth="1"/>
    <col min="12054" max="12054" width="6" style="376" customWidth="1"/>
    <col min="12055" max="12055" width="6.5703125" style="376" customWidth="1"/>
    <col min="12056" max="12056" width="10.7109375" style="376" customWidth="1"/>
    <col min="12057" max="12057" width="9.42578125" style="376" customWidth="1"/>
    <col min="12058" max="12058" width="5.5703125" style="376" customWidth="1"/>
    <col min="12059" max="12059" width="3.7109375" style="376" customWidth="1"/>
    <col min="12060" max="12061" width="5.140625" style="376" customWidth="1"/>
    <col min="12062" max="12062" width="5.42578125" style="376" customWidth="1"/>
    <col min="12063" max="12064" width="6.85546875" style="376" customWidth="1"/>
    <col min="12065" max="12065" width="6" style="376" customWidth="1"/>
    <col min="12066" max="12288" width="8.85546875" style="376"/>
    <col min="12289" max="12289" width="4" style="376" customWidth="1"/>
    <col min="12290" max="12290" width="14.7109375" style="376" customWidth="1"/>
    <col min="12291" max="12291" width="47.140625" style="376" customWidth="1"/>
    <col min="12292" max="12295" width="4.42578125" style="376" customWidth="1"/>
    <col min="12296" max="12296" width="5.5703125" style="376" customWidth="1"/>
    <col min="12297" max="12298" width="5.140625" style="376" customWidth="1"/>
    <col min="12299" max="12299" width="5.5703125" style="376" customWidth="1"/>
    <col min="12300" max="12300" width="5" style="376" customWidth="1"/>
    <col min="12301" max="12301" width="6.85546875" style="376" customWidth="1"/>
    <col min="12302" max="12302" width="5.28515625" style="376" customWidth="1"/>
    <col min="12303" max="12308" width="6.5703125" style="376" customWidth="1"/>
    <col min="12309" max="12309" width="6.85546875" style="376" customWidth="1"/>
    <col min="12310" max="12310" width="6" style="376" customWidth="1"/>
    <col min="12311" max="12311" width="6.5703125" style="376" customWidth="1"/>
    <col min="12312" max="12312" width="10.7109375" style="376" customWidth="1"/>
    <col min="12313" max="12313" width="9.42578125" style="376" customWidth="1"/>
    <col min="12314" max="12314" width="5.5703125" style="376" customWidth="1"/>
    <col min="12315" max="12315" width="3.7109375" style="376" customWidth="1"/>
    <col min="12316" max="12317" width="5.140625" style="376" customWidth="1"/>
    <col min="12318" max="12318" width="5.42578125" style="376" customWidth="1"/>
    <col min="12319" max="12320" width="6.85546875" style="376" customWidth="1"/>
    <col min="12321" max="12321" width="6" style="376" customWidth="1"/>
    <col min="12322" max="12544" width="8.85546875" style="376"/>
    <col min="12545" max="12545" width="4" style="376" customWidth="1"/>
    <col min="12546" max="12546" width="14.7109375" style="376" customWidth="1"/>
    <col min="12547" max="12547" width="47.140625" style="376" customWidth="1"/>
    <col min="12548" max="12551" width="4.42578125" style="376" customWidth="1"/>
    <col min="12552" max="12552" width="5.5703125" style="376" customWidth="1"/>
    <col min="12553" max="12554" width="5.140625" style="376" customWidth="1"/>
    <col min="12555" max="12555" width="5.5703125" style="376" customWidth="1"/>
    <col min="12556" max="12556" width="5" style="376" customWidth="1"/>
    <col min="12557" max="12557" width="6.85546875" style="376" customWidth="1"/>
    <col min="12558" max="12558" width="5.28515625" style="376" customWidth="1"/>
    <col min="12559" max="12564" width="6.5703125" style="376" customWidth="1"/>
    <col min="12565" max="12565" width="6.85546875" style="376" customWidth="1"/>
    <col min="12566" max="12566" width="6" style="376" customWidth="1"/>
    <col min="12567" max="12567" width="6.5703125" style="376" customWidth="1"/>
    <col min="12568" max="12568" width="10.7109375" style="376" customWidth="1"/>
    <col min="12569" max="12569" width="9.42578125" style="376" customWidth="1"/>
    <col min="12570" max="12570" width="5.5703125" style="376" customWidth="1"/>
    <col min="12571" max="12571" width="3.7109375" style="376" customWidth="1"/>
    <col min="12572" max="12573" width="5.140625" style="376" customWidth="1"/>
    <col min="12574" max="12574" width="5.42578125" style="376" customWidth="1"/>
    <col min="12575" max="12576" width="6.85546875" style="376" customWidth="1"/>
    <col min="12577" max="12577" width="6" style="376" customWidth="1"/>
    <col min="12578" max="12800" width="8.85546875" style="376"/>
    <col min="12801" max="12801" width="4" style="376" customWidth="1"/>
    <col min="12802" max="12802" width="14.7109375" style="376" customWidth="1"/>
    <col min="12803" max="12803" width="47.140625" style="376" customWidth="1"/>
    <col min="12804" max="12807" width="4.42578125" style="376" customWidth="1"/>
    <col min="12808" max="12808" width="5.5703125" style="376" customWidth="1"/>
    <col min="12809" max="12810" width="5.140625" style="376" customWidth="1"/>
    <col min="12811" max="12811" width="5.5703125" style="376" customWidth="1"/>
    <col min="12812" max="12812" width="5" style="376" customWidth="1"/>
    <col min="12813" max="12813" width="6.85546875" style="376" customWidth="1"/>
    <col min="12814" max="12814" width="5.28515625" style="376" customWidth="1"/>
    <col min="12815" max="12820" width="6.5703125" style="376" customWidth="1"/>
    <col min="12821" max="12821" width="6.85546875" style="376" customWidth="1"/>
    <col min="12822" max="12822" width="6" style="376" customWidth="1"/>
    <col min="12823" max="12823" width="6.5703125" style="376" customWidth="1"/>
    <col min="12824" max="12824" width="10.7109375" style="376" customWidth="1"/>
    <col min="12825" max="12825" width="9.42578125" style="376" customWidth="1"/>
    <col min="12826" max="12826" width="5.5703125" style="376" customWidth="1"/>
    <col min="12827" max="12827" width="3.7109375" style="376" customWidth="1"/>
    <col min="12828" max="12829" width="5.140625" style="376" customWidth="1"/>
    <col min="12830" max="12830" width="5.42578125" style="376" customWidth="1"/>
    <col min="12831" max="12832" width="6.85546875" style="376" customWidth="1"/>
    <col min="12833" max="12833" width="6" style="376" customWidth="1"/>
    <col min="12834" max="13056" width="8.85546875" style="376"/>
    <col min="13057" max="13057" width="4" style="376" customWidth="1"/>
    <col min="13058" max="13058" width="14.7109375" style="376" customWidth="1"/>
    <col min="13059" max="13059" width="47.140625" style="376" customWidth="1"/>
    <col min="13060" max="13063" width="4.42578125" style="376" customWidth="1"/>
    <col min="13064" max="13064" width="5.5703125" style="376" customWidth="1"/>
    <col min="13065" max="13066" width="5.140625" style="376" customWidth="1"/>
    <col min="13067" max="13067" width="5.5703125" style="376" customWidth="1"/>
    <col min="13068" max="13068" width="5" style="376" customWidth="1"/>
    <col min="13069" max="13069" width="6.85546875" style="376" customWidth="1"/>
    <col min="13070" max="13070" width="5.28515625" style="376" customWidth="1"/>
    <col min="13071" max="13076" width="6.5703125" style="376" customWidth="1"/>
    <col min="13077" max="13077" width="6.85546875" style="376" customWidth="1"/>
    <col min="13078" max="13078" width="6" style="376" customWidth="1"/>
    <col min="13079" max="13079" width="6.5703125" style="376" customWidth="1"/>
    <col min="13080" max="13080" width="10.7109375" style="376" customWidth="1"/>
    <col min="13081" max="13081" width="9.42578125" style="376" customWidth="1"/>
    <col min="13082" max="13082" width="5.5703125" style="376" customWidth="1"/>
    <col min="13083" max="13083" width="3.7109375" style="376" customWidth="1"/>
    <col min="13084" max="13085" width="5.140625" style="376" customWidth="1"/>
    <col min="13086" max="13086" width="5.42578125" style="376" customWidth="1"/>
    <col min="13087" max="13088" width="6.85546875" style="376" customWidth="1"/>
    <col min="13089" max="13089" width="6" style="376" customWidth="1"/>
    <col min="13090" max="13312" width="8.85546875" style="376"/>
    <col min="13313" max="13313" width="4" style="376" customWidth="1"/>
    <col min="13314" max="13314" width="14.7109375" style="376" customWidth="1"/>
    <col min="13315" max="13315" width="47.140625" style="376" customWidth="1"/>
    <col min="13316" max="13319" width="4.42578125" style="376" customWidth="1"/>
    <col min="13320" max="13320" width="5.5703125" style="376" customWidth="1"/>
    <col min="13321" max="13322" width="5.140625" style="376" customWidth="1"/>
    <col min="13323" max="13323" width="5.5703125" style="376" customWidth="1"/>
    <col min="13324" max="13324" width="5" style="376" customWidth="1"/>
    <col min="13325" max="13325" width="6.85546875" style="376" customWidth="1"/>
    <col min="13326" max="13326" width="5.28515625" style="376" customWidth="1"/>
    <col min="13327" max="13332" width="6.5703125" style="376" customWidth="1"/>
    <col min="13333" max="13333" width="6.85546875" style="376" customWidth="1"/>
    <col min="13334" max="13334" width="6" style="376" customWidth="1"/>
    <col min="13335" max="13335" width="6.5703125" style="376" customWidth="1"/>
    <col min="13336" max="13336" width="10.7109375" style="376" customWidth="1"/>
    <col min="13337" max="13337" width="9.42578125" style="376" customWidth="1"/>
    <col min="13338" max="13338" width="5.5703125" style="376" customWidth="1"/>
    <col min="13339" max="13339" width="3.7109375" style="376" customWidth="1"/>
    <col min="13340" max="13341" width="5.140625" style="376" customWidth="1"/>
    <col min="13342" max="13342" width="5.42578125" style="376" customWidth="1"/>
    <col min="13343" max="13344" width="6.85546875" style="376" customWidth="1"/>
    <col min="13345" max="13345" width="6" style="376" customWidth="1"/>
    <col min="13346" max="13568" width="8.85546875" style="376"/>
    <col min="13569" max="13569" width="4" style="376" customWidth="1"/>
    <col min="13570" max="13570" width="14.7109375" style="376" customWidth="1"/>
    <col min="13571" max="13571" width="47.140625" style="376" customWidth="1"/>
    <col min="13572" max="13575" width="4.42578125" style="376" customWidth="1"/>
    <col min="13576" max="13576" width="5.5703125" style="376" customWidth="1"/>
    <col min="13577" max="13578" width="5.140625" style="376" customWidth="1"/>
    <col min="13579" max="13579" width="5.5703125" style="376" customWidth="1"/>
    <col min="13580" max="13580" width="5" style="376" customWidth="1"/>
    <col min="13581" max="13581" width="6.85546875" style="376" customWidth="1"/>
    <col min="13582" max="13582" width="5.28515625" style="376" customWidth="1"/>
    <col min="13583" max="13588" width="6.5703125" style="376" customWidth="1"/>
    <col min="13589" max="13589" width="6.85546875" style="376" customWidth="1"/>
    <col min="13590" max="13590" width="6" style="376" customWidth="1"/>
    <col min="13591" max="13591" width="6.5703125" style="376" customWidth="1"/>
    <col min="13592" max="13592" width="10.7109375" style="376" customWidth="1"/>
    <col min="13593" max="13593" width="9.42578125" style="376" customWidth="1"/>
    <col min="13594" max="13594" width="5.5703125" style="376" customWidth="1"/>
    <col min="13595" max="13595" width="3.7109375" style="376" customWidth="1"/>
    <col min="13596" max="13597" width="5.140625" style="376" customWidth="1"/>
    <col min="13598" max="13598" width="5.42578125" style="376" customWidth="1"/>
    <col min="13599" max="13600" width="6.85546875" style="376" customWidth="1"/>
    <col min="13601" max="13601" width="6" style="376" customWidth="1"/>
    <col min="13602" max="13824" width="8.85546875" style="376"/>
    <col min="13825" max="13825" width="4" style="376" customWidth="1"/>
    <col min="13826" max="13826" width="14.7109375" style="376" customWidth="1"/>
    <col min="13827" max="13827" width="47.140625" style="376" customWidth="1"/>
    <col min="13828" max="13831" width="4.42578125" style="376" customWidth="1"/>
    <col min="13832" max="13832" width="5.5703125" style="376" customWidth="1"/>
    <col min="13833" max="13834" width="5.140625" style="376" customWidth="1"/>
    <col min="13835" max="13835" width="5.5703125" style="376" customWidth="1"/>
    <col min="13836" max="13836" width="5" style="376" customWidth="1"/>
    <col min="13837" max="13837" width="6.85546875" style="376" customWidth="1"/>
    <col min="13838" max="13838" width="5.28515625" style="376" customWidth="1"/>
    <col min="13839" max="13844" width="6.5703125" style="376" customWidth="1"/>
    <col min="13845" max="13845" width="6.85546875" style="376" customWidth="1"/>
    <col min="13846" max="13846" width="6" style="376" customWidth="1"/>
    <col min="13847" max="13847" width="6.5703125" style="376" customWidth="1"/>
    <col min="13848" max="13848" width="10.7109375" style="376" customWidth="1"/>
    <col min="13849" max="13849" width="9.42578125" style="376" customWidth="1"/>
    <col min="13850" max="13850" width="5.5703125" style="376" customWidth="1"/>
    <col min="13851" max="13851" width="3.7109375" style="376" customWidth="1"/>
    <col min="13852" max="13853" width="5.140625" style="376" customWidth="1"/>
    <col min="13854" max="13854" width="5.42578125" style="376" customWidth="1"/>
    <col min="13855" max="13856" width="6.85546875" style="376" customWidth="1"/>
    <col min="13857" max="13857" width="6" style="376" customWidth="1"/>
    <col min="13858" max="14080" width="8.85546875" style="376"/>
    <col min="14081" max="14081" width="4" style="376" customWidth="1"/>
    <col min="14082" max="14082" width="14.7109375" style="376" customWidth="1"/>
    <col min="14083" max="14083" width="47.140625" style="376" customWidth="1"/>
    <col min="14084" max="14087" width="4.42578125" style="376" customWidth="1"/>
    <col min="14088" max="14088" width="5.5703125" style="376" customWidth="1"/>
    <col min="14089" max="14090" width="5.140625" style="376" customWidth="1"/>
    <col min="14091" max="14091" width="5.5703125" style="376" customWidth="1"/>
    <col min="14092" max="14092" width="5" style="376" customWidth="1"/>
    <col min="14093" max="14093" width="6.85546875" style="376" customWidth="1"/>
    <col min="14094" max="14094" width="5.28515625" style="376" customWidth="1"/>
    <col min="14095" max="14100" width="6.5703125" style="376" customWidth="1"/>
    <col min="14101" max="14101" width="6.85546875" style="376" customWidth="1"/>
    <col min="14102" max="14102" width="6" style="376" customWidth="1"/>
    <col min="14103" max="14103" width="6.5703125" style="376" customWidth="1"/>
    <col min="14104" max="14104" width="10.7109375" style="376" customWidth="1"/>
    <col min="14105" max="14105" width="9.42578125" style="376" customWidth="1"/>
    <col min="14106" max="14106" width="5.5703125" style="376" customWidth="1"/>
    <col min="14107" max="14107" width="3.7109375" style="376" customWidth="1"/>
    <col min="14108" max="14109" width="5.140625" style="376" customWidth="1"/>
    <col min="14110" max="14110" width="5.42578125" style="376" customWidth="1"/>
    <col min="14111" max="14112" width="6.85546875" style="376" customWidth="1"/>
    <col min="14113" max="14113" width="6" style="376" customWidth="1"/>
    <col min="14114" max="14336" width="8.85546875" style="376"/>
    <col min="14337" max="14337" width="4" style="376" customWidth="1"/>
    <col min="14338" max="14338" width="14.7109375" style="376" customWidth="1"/>
    <col min="14339" max="14339" width="47.140625" style="376" customWidth="1"/>
    <col min="14340" max="14343" width="4.42578125" style="376" customWidth="1"/>
    <col min="14344" max="14344" width="5.5703125" style="376" customWidth="1"/>
    <col min="14345" max="14346" width="5.140625" style="376" customWidth="1"/>
    <col min="14347" max="14347" width="5.5703125" style="376" customWidth="1"/>
    <col min="14348" max="14348" width="5" style="376" customWidth="1"/>
    <col min="14349" max="14349" width="6.85546875" style="376" customWidth="1"/>
    <col min="14350" max="14350" width="5.28515625" style="376" customWidth="1"/>
    <col min="14351" max="14356" width="6.5703125" style="376" customWidth="1"/>
    <col min="14357" max="14357" width="6.85546875" style="376" customWidth="1"/>
    <col min="14358" max="14358" width="6" style="376" customWidth="1"/>
    <col min="14359" max="14359" width="6.5703125" style="376" customWidth="1"/>
    <col min="14360" max="14360" width="10.7109375" style="376" customWidth="1"/>
    <col min="14361" max="14361" width="9.42578125" style="376" customWidth="1"/>
    <col min="14362" max="14362" width="5.5703125" style="376" customWidth="1"/>
    <col min="14363" max="14363" width="3.7109375" style="376" customWidth="1"/>
    <col min="14364" max="14365" width="5.140625" style="376" customWidth="1"/>
    <col min="14366" max="14366" width="5.42578125" style="376" customWidth="1"/>
    <col min="14367" max="14368" width="6.85546875" style="376" customWidth="1"/>
    <col min="14369" max="14369" width="6" style="376" customWidth="1"/>
    <col min="14370" max="14592" width="8.85546875" style="376"/>
    <col min="14593" max="14593" width="4" style="376" customWidth="1"/>
    <col min="14594" max="14594" width="14.7109375" style="376" customWidth="1"/>
    <col min="14595" max="14595" width="47.140625" style="376" customWidth="1"/>
    <col min="14596" max="14599" width="4.42578125" style="376" customWidth="1"/>
    <col min="14600" max="14600" width="5.5703125" style="376" customWidth="1"/>
    <col min="14601" max="14602" width="5.140625" style="376" customWidth="1"/>
    <col min="14603" max="14603" width="5.5703125" style="376" customWidth="1"/>
    <col min="14604" max="14604" width="5" style="376" customWidth="1"/>
    <col min="14605" max="14605" width="6.85546875" style="376" customWidth="1"/>
    <col min="14606" max="14606" width="5.28515625" style="376" customWidth="1"/>
    <col min="14607" max="14612" width="6.5703125" style="376" customWidth="1"/>
    <col min="14613" max="14613" width="6.85546875" style="376" customWidth="1"/>
    <col min="14614" max="14614" width="6" style="376" customWidth="1"/>
    <col min="14615" max="14615" width="6.5703125" style="376" customWidth="1"/>
    <col min="14616" max="14616" width="10.7109375" style="376" customWidth="1"/>
    <col min="14617" max="14617" width="9.42578125" style="376" customWidth="1"/>
    <col min="14618" max="14618" width="5.5703125" style="376" customWidth="1"/>
    <col min="14619" max="14619" width="3.7109375" style="376" customWidth="1"/>
    <col min="14620" max="14621" width="5.140625" style="376" customWidth="1"/>
    <col min="14622" max="14622" width="5.42578125" style="376" customWidth="1"/>
    <col min="14623" max="14624" width="6.85546875" style="376" customWidth="1"/>
    <col min="14625" max="14625" width="6" style="376" customWidth="1"/>
    <col min="14626" max="14848" width="8.85546875" style="376"/>
    <col min="14849" max="14849" width="4" style="376" customWidth="1"/>
    <col min="14850" max="14850" width="14.7109375" style="376" customWidth="1"/>
    <col min="14851" max="14851" width="47.140625" style="376" customWidth="1"/>
    <col min="14852" max="14855" width="4.42578125" style="376" customWidth="1"/>
    <col min="14856" max="14856" width="5.5703125" style="376" customWidth="1"/>
    <col min="14857" max="14858" width="5.140625" style="376" customWidth="1"/>
    <col min="14859" max="14859" width="5.5703125" style="376" customWidth="1"/>
    <col min="14860" max="14860" width="5" style="376" customWidth="1"/>
    <col min="14861" max="14861" width="6.85546875" style="376" customWidth="1"/>
    <col min="14862" max="14862" width="5.28515625" style="376" customWidth="1"/>
    <col min="14863" max="14868" width="6.5703125" style="376" customWidth="1"/>
    <col min="14869" max="14869" width="6.85546875" style="376" customWidth="1"/>
    <col min="14870" max="14870" width="6" style="376" customWidth="1"/>
    <col min="14871" max="14871" width="6.5703125" style="376" customWidth="1"/>
    <col min="14872" max="14872" width="10.7109375" style="376" customWidth="1"/>
    <col min="14873" max="14873" width="9.42578125" style="376" customWidth="1"/>
    <col min="14874" max="14874" width="5.5703125" style="376" customWidth="1"/>
    <col min="14875" max="14875" width="3.7109375" style="376" customWidth="1"/>
    <col min="14876" max="14877" width="5.140625" style="376" customWidth="1"/>
    <col min="14878" max="14878" width="5.42578125" style="376" customWidth="1"/>
    <col min="14879" max="14880" width="6.85546875" style="376" customWidth="1"/>
    <col min="14881" max="14881" width="6" style="376" customWidth="1"/>
    <col min="14882" max="15104" width="8.85546875" style="376"/>
    <col min="15105" max="15105" width="4" style="376" customWidth="1"/>
    <col min="15106" max="15106" width="14.7109375" style="376" customWidth="1"/>
    <col min="15107" max="15107" width="47.140625" style="376" customWidth="1"/>
    <col min="15108" max="15111" width="4.42578125" style="376" customWidth="1"/>
    <col min="15112" max="15112" width="5.5703125" style="376" customWidth="1"/>
    <col min="15113" max="15114" width="5.140625" style="376" customWidth="1"/>
    <col min="15115" max="15115" width="5.5703125" style="376" customWidth="1"/>
    <col min="15116" max="15116" width="5" style="376" customWidth="1"/>
    <col min="15117" max="15117" width="6.85546875" style="376" customWidth="1"/>
    <col min="15118" max="15118" width="5.28515625" style="376" customWidth="1"/>
    <col min="15119" max="15124" width="6.5703125" style="376" customWidth="1"/>
    <col min="15125" max="15125" width="6.85546875" style="376" customWidth="1"/>
    <col min="15126" max="15126" width="6" style="376" customWidth="1"/>
    <col min="15127" max="15127" width="6.5703125" style="376" customWidth="1"/>
    <col min="15128" max="15128" width="10.7109375" style="376" customWidth="1"/>
    <col min="15129" max="15129" width="9.42578125" style="376" customWidth="1"/>
    <col min="15130" max="15130" width="5.5703125" style="376" customWidth="1"/>
    <col min="15131" max="15131" width="3.7109375" style="376" customWidth="1"/>
    <col min="15132" max="15133" width="5.140625" style="376" customWidth="1"/>
    <col min="15134" max="15134" width="5.42578125" style="376" customWidth="1"/>
    <col min="15135" max="15136" width="6.85546875" style="376" customWidth="1"/>
    <col min="15137" max="15137" width="6" style="376" customWidth="1"/>
    <col min="15138" max="15360" width="8.85546875" style="376"/>
    <col min="15361" max="15361" width="4" style="376" customWidth="1"/>
    <col min="15362" max="15362" width="14.7109375" style="376" customWidth="1"/>
    <col min="15363" max="15363" width="47.140625" style="376" customWidth="1"/>
    <col min="15364" max="15367" width="4.42578125" style="376" customWidth="1"/>
    <col min="15368" max="15368" width="5.5703125" style="376" customWidth="1"/>
    <col min="15369" max="15370" width="5.140625" style="376" customWidth="1"/>
    <col min="15371" max="15371" width="5.5703125" style="376" customWidth="1"/>
    <col min="15372" max="15372" width="5" style="376" customWidth="1"/>
    <col min="15373" max="15373" width="6.85546875" style="376" customWidth="1"/>
    <col min="15374" max="15374" width="5.28515625" style="376" customWidth="1"/>
    <col min="15375" max="15380" width="6.5703125" style="376" customWidth="1"/>
    <col min="15381" max="15381" width="6.85546875" style="376" customWidth="1"/>
    <col min="15382" max="15382" width="6" style="376" customWidth="1"/>
    <col min="15383" max="15383" width="6.5703125" style="376" customWidth="1"/>
    <col min="15384" max="15384" width="10.7109375" style="376" customWidth="1"/>
    <col min="15385" max="15385" width="9.42578125" style="376" customWidth="1"/>
    <col min="15386" max="15386" width="5.5703125" style="376" customWidth="1"/>
    <col min="15387" max="15387" width="3.7109375" style="376" customWidth="1"/>
    <col min="15388" max="15389" width="5.140625" style="376" customWidth="1"/>
    <col min="15390" max="15390" width="5.42578125" style="376" customWidth="1"/>
    <col min="15391" max="15392" width="6.85546875" style="376" customWidth="1"/>
    <col min="15393" max="15393" width="6" style="376" customWidth="1"/>
    <col min="15394" max="15616" width="8.85546875" style="376"/>
    <col min="15617" max="15617" width="4" style="376" customWidth="1"/>
    <col min="15618" max="15618" width="14.7109375" style="376" customWidth="1"/>
    <col min="15619" max="15619" width="47.140625" style="376" customWidth="1"/>
    <col min="15620" max="15623" width="4.42578125" style="376" customWidth="1"/>
    <col min="15624" max="15624" width="5.5703125" style="376" customWidth="1"/>
    <col min="15625" max="15626" width="5.140625" style="376" customWidth="1"/>
    <col min="15627" max="15627" width="5.5703125" style="376" customWidth="1"/>
    <col min="15628" max="15628" width="5" style="376" customWidth="1"/>
    <col min="15629" max="15629" width="6.85546875" style="376" customWidth="1"/>
    <col min="15630" max="15630" width="5.28515625" style="376" customWidth="1"/>
    <col min="15631" max="15636" width="6.5703125" style="376" customWidth="1"/>
    <col min="15637" max="15637" width="6.85546875" style="376" customWidth="1"/>
    <col min="15638" max="15638" width="6" style="376" customWidth="1"/>
    <col min="15639" max="15639" width="6.5703125" style="376" customWidth="1"/>
    <col min="15640" max="15640" width="10.7109375" style="376" customWidth="1"/>
    <col min="15641" max="15641" width="9.42578125" style="376" customWidth="1"/>
    <col min="15642" max="15642" width="5.5703125" style="376" customWidth="1"/>
    <col min="15643" max="15643" width="3.7109375" style="376" customWidth="1"/>
    <col min="15644" max="15645" width="5.140625" style="376" customWidth="1"/>
    <col min="15646" max="15646" width="5.42578125" style="376" customWidth="1"/>
    <col min="15647" max="15648" width="6.85546875" style="376" customWidth="1"/>
    <col min="15649" max="15649" width="6" style="376" customWidth="1"/>
    <col min="15650" max="15872" width="8.85546875" style="376"/>
    <col min="15873" max="15873" width="4" style="376" customWidth="1"/>
    <col min="15874" max="15874" width="14.7109375" style="376" customWidth="1"/>
    <col min="15875" max="15875" width="47.140625" style="376" customWidth="1"/>
    <col min="15876" max="15879" width="4.42578125" style="376" customWidth="1"/>
    <col min="15880" max="15880" width="5.5703125" style="376" customWidth="1"/>
    <col min="15881" max="15882" width="5.140625" style="376" customWidth="1"/>
    <col min="15883" max="15883" width="5.5703125" style="376" customWidth="1"/>
    <col min="15884" max="15884" width="5" style="376" customWidth="1"/>
    <col min="15885" max="15885" width="6.85546875" style="376" customWidth="1"/>
    <col min="15886" max="15886" width="5.28515625" style="376" customWidth="1"/>
    <col min="15887" max="15892" width="6.5703125" style="376" customWidth="1"/>
    <col min="15893" max="15893" width="6.85546875" style="376" customWidth="1"/>
    <col min="15894" max="15894" width="6" style="376" customWidth="1"/>
    <col min="15895" max="15895" width="6.5703125" style="376" customWidth="1"/>
    <col min="15896" max="15896" width="10.7109375" style="376" customWidth="1"/>
    <col min="15897" max="15897" width="9.42578125" style="376" customWidth="1"/>
    <col min="15898" max="15898" width="5.5703125" style="376" customWidth="1"/>
    <col min="15899" max="15899" width="3.7109375" style="376" customWidth="1"/>
    <col min="15900" max="15901" width="5.140625" style="376" customWidth="1"/>
    <col min="15902" max="15902" width="5.42578125" style="376" customWidth="1"/>
    <col min="15903" max="15904" width="6.85546875" style="376" customWidth="1"/>
    <col min="15905" max="15905" width="6" style="376" customWidth="1"/>
    <col min="15906" max="16128" width="8.85546875" style="376"/>
    <col min="16129" max="16129" width="4" style="376" customWidth="1"/>
    <col min="16130" max="16130" width="14.7109375" style="376" customWidth="1"/>
    <col min="16131" max="16131" width="47.140625" style="376" customWidth="1"/>
    <col min="16132" max="16135" width="4.42578125" style="376" customWidth="1"/>
    <col min="16136" max="16136" width="5.5703125" style="376" customWidth="1"/>
    <col min="16137" max="16138" width="5.140625" style="376" customWidth="1"/>
    <col min="16139" max="16139" width="5.5703125" style="376" customWidth="1"/>
    <col min="16140" max="16140" width="5" style="376" customWidth="1"/>
    <col min="16141" max="16141" width="6.85546875" style="376" customWidth="1"/>
    <col min="16142" max="16142" width="5.28515625" style="376" customWidth="1"/>
    <col min="16143" max="16148" width="6.5703125" style="376" customWidth="1"/>
    <col min="16149" max="16149" width="6.85546875" style="376" customWidth="1"/>
    <col min="16150" max="16150" width="6" style="376" customWidth="1"/>
    <col min="16151" max="16151" width="6.5703125" style="376" customWidth="1"/>
    <col min="16152" max="16152" width="10.7109375" style="376" customWidth="1"/>
    <col min="16153" max="16153" width="9.42578125" style="376" customWidth="1"/>
    <col min="16154" max="16154" width="5.5703125" style="376" customWidth="1"/>
    <col min="16155" max="16155" width="3.7109375" style="376" customWidth="1"/>
    <col min="16156" max="16157" width="5.140625" style="376" customWidth="1"/>
    <col min="16158" max="16158" width="5.42578125" style="376" customWidth="1"/>
    <col min="16159" max="16160" width="6.85546875" style="376" customWidth="1"/>
    <col min="16161" max="16161" width="6" style="376" customWidth="1"/>
    <col min="16162" max="16384" width="8.85546875" style="376"/>
  </cols>
  <sheetData>
    <row r="1" spans="1:33" s="377" customFormat="1" ht="17.25" customHeight="1" x14ac:dyDescent="0.2">
      <c r="A1" s="999" t="s">
        <v>271</v>
      </c>
      <c r="B1" s="1002" t="s">
        <v>78</v>
      </c>
      <c r="C1" s="5"/>
      <c r="D1" s="880" t="s">
        <v>1</v>
      </c>
      <c r="E1" s="880" t="s">
        <v>2</v>
      </c>
      <c r="F1" s="880" t="s">
        <v>3</v>
      </c>
      <c r="G1" s="880" t="s">
        <v>4</v>
      </c>
      <c r="H1" s="980" t="s">
        <v>79</v>
      </c>
      <c r="I1" s="981"/>
      <c r="J1" s="981"/>
      <c r="K1" s="982"/>
      <c r="L1" s="986" t="s">
        <v>41</v>
      </c>
      <c r="M1" s="987"/>
      <c r="N1" s="987"/>
      <c r="O1" s="988"/>
      <c r="P1" s="986" t="s">
        <v>97</v>
      </c>
      <c r="Q1" s="987"/>
      <c r="R1" s="987"/>
      <c r="S1" s="988"/>
      <c r="T1" s="992" t="s">
        <v>5</v>
      </c>
      <c r="U1" s="993"/>
      <c r="V1" s="993"/>
      <c r="W1" s="993"/>
      <c r="X1" s="993"/>
      <c r="Y1" s="994"/>
      <c r="Z1" s="880" t="s">
        <v>6</v>
      </c>
      <c r="AA1" s="880" t="s">
        <v>7</v>
      </c>
      <c r="AB1" s="967" t="s">
        <v>49</v>
      </c>
      <c r="AC1" s="968"/>
      <c r="AD1" s="967" t="s">
        <v>50</v>
      </c>
      <c r="AE1" s="968"/>
      <c r="AF1" s="882" t="s">
        <v>10</v>
      </c>
      <c r="AG1" s="972" t="s">
        <v>11</v>
      </c>
    </row>
    <row r="2" spans="1:33" s="377" customFormat="1" ht="18.75" customHeight="1" x14ac:dyDescent="0.2">
      <c r="A2" s="1000"/>
      <c r="B2" s="1003"/>
      <c r="C2" s="6"/>
      <c r="D2" s="881"/>
      <c r="E2" s="881"/>
      <c r="F2" s="881"/>
      <c r="G2" s="881"/>
      <c r="H2" s="983"/>
      <c r="I2" s="984"/>
      <c r="J2" s="984"/>
      <c r="K2" s="985"/>
      <c r="L2" s="989"/>
      <c r="M2" s="990"/>
      <c r="N2" s="990"/>
      <c r="O2" s="991"/>
      <c r="P2" s="989"/>
      <c r="Q2" s="990"/>
      <c r="R2" s="990"/>
      <c r="S2" s="991"/>
      <c r="T2" s="995"/>
      <c r="U2" s="996"/>
      <c r="V2" s="996"/>
      <c r="W2" s="996"/>
      <c r="X2" s="996"/>
      <c r="Y2" s="997"/>
      <c r="Z2" s="881"/>
      <c r="AA2" s="881"/>
      <c r="AB2" s="969"/>
      <c r="AC2" s="970"/>
      <c r="AD2" s="969"/>
      <c r="AE2" s="970"/>
      <c r="AF2" s="883"/>
      <c r="AG2" s="972"/>
    </row>
    <row r="3" spans="1:33" s="377" customFormat="1" ht="30" customHeight="1" x14ac:dyDescent="0.2">
      <c r="A3" s="1000"/>
      <c r="B3" s="1003"/>
      <c r="C3" s="6"/>
      <c r="D3" s="881"/>
      <c r="E3" s="881"/>
      <c r="F3" s="881"/>
      <c r="G3" s="881"/>
      <c r="H3" s="973" t="s">
        <v>80</v>
      </c>
      <c r="I3" s="974"/>
      <c r="J3" s="974"/>
      <c r="K3" s="975"/>
      <c r="L3" s="973" t="s">
        <v>80</v>
      </c>
      <c r="M3" s="974"/>
      <c r="N3" s="974"/>
      <c r="O3" s="975"/>
      <c r="P3" s="973" t="s">
        <v>80</v>
      </c>
      <c r="Q3" s="974"/>
      <c r="R3" s="974"/>
      <c r="S3" s="975"/>
      <c r="T3" s="973" t="s">
        <v>80</v>
      </c>
      <c r="U3" s="974"/>
      <c r="V3" s="974"/>
      <c r="W3" s="975"/>
      <c r="X3" s="378"/>
      <c r="Y3" s="379"/>
      <c r="Z3" s="881"/>
      <c r="AA3" s="881"/>
      <c r="AB3" s="888" t="s">
        <v>14</v>
      </c>
      <c r="AC3" s="884" t="s">
        <v>15</v>
      </c>
      <c r="AD3" s="960" t="s">
        <v>272</v>
      </c>
      <c r="AE3" s="962" t="s">
        <v>273</v>
      </c>
      <c r="AF3" s="883"/>
      <c r="AG3" s="972"/>
    </row>
    <row r="4" spans="1:33" s="377" customFormat="1" ht="15" customHeight="1" x14ac:dyDescent="0.2">
      <c r="A4" s="1000"/>
      <c r="B4" s="1003"/>
      <c r="C4" s="6" t="s">
        <v>81</v>
      </c>
      <c r="D4" s="881"/>
      <c r="E4" s="881"/>
      <c r="F4" s="881"/>
      <c r="G4" s="881"/>
      <c r="H4" s="976"/>
      <c r="I4" s="977"/>
      <c r="J4" s="977"/>
      <c r="K4" s="978"/>
      <c r="L4" s="976"/>
      <c r="M4" s="977"/>
      <c r="N4" s="977"/>
      <c r="O4" s="978"/>
      <c r="P4" s="976"/>
      <c r="Q4" s="977"/>
      <c r="R4" s="977"/>
      <c r="S4" s="978"/>
      <c r="T4" s="976"/>
      <c r="U4" s="977"/>
      <c r="V4" s="977"/>
      <c r="W4" s="978"/>
      <c r="X4" s="380" t="s">
        <v>19</v>
      </c>
      <c r="Y4" s="381" t="s">
        <v>20</v>
      </c>
      <c r="Z4" s="881"/>
      <c r="AA4" s="881"/>
      <c r="AB4" s="889"/>
      <c r="AC4" s="885"/>
      <c r="AD4" s="887"/>
      <c r="AE4" s="889"/>
      <c r="AF4" s="883"/>
      <c r="AG4" s="972"/>
    </row>
    <row r="5" spans="1:33" s="377" customFormat="1" ht="15" customHeight="1" x14ac:dyDescent="0.2">
      <c r="A5" s="1000"/>
      <c r="B5" s="1003"/>
      <c r="C5" s="6"/>
      <c r="D5" s="881"/>
      <c r="E5" s="881"/>
      <c r="F5" s="881"/>
      <c r="G5" s="881"/>
      <c r="H5" s="16"/>
      <c r="I5" s="16"/>
      <c r="J5" s="16"/>
      <c r="K5" s="964" t="s">
        <v>25</v>
      </c>
      <c r="L5" s="16"/>
      <c r="M5" s="16"/>
      <c r="N5" s="16"/>
      <c r="O5" s="964" t="s">
        <v>25</v>
      </c>
      <c r="P5" s="16"/>
      <c r="Q5" s="16"/>
      <c r="R5" s="16"/>
      <c r="S5" s="964" t="s">
        <v>25</v>
      </c>
      <c r="T5" s="10"/>
      <c r="U5" s="11"/>
      <c r="V5" s="12"/>
      <c r="W5" s="964" t="s">
        <v>25</v>
      </c>
      <c r="X5" s="380" t="s">
        <v>21</v>
      </c>
      <c r="Y5" s="381" t="s">
        <v>21</v>
      </c>
      <c r="Z5" s="881"/>
      <c r="AA5" s="881"/>
      <c r="AB5" s="889"/>
      <c r="AC5" s="885"/>
      <c r="AD5" s="887"/>
      <c r="AE5" s="889"/>
      <c r="AF5" s="883"/>
      <c r="AG5" s="972"/>
    </row>
    <row r="6" spans="1:33" s="377" customFormat="1" ht="15" customHeight="1" x14ac:dyDescent="0.2">
      <c r="A6" s="1000"/>
      <c r="B6" s="1003"/>
      <c r="C6" s="6"/>
      <c r="D6" s="881"/>
      <c r="E6" s="881"/>
      <c r="F6" s="881"/>
      <c r="G6" s="881"/>
      <c r="H6" s="7" t="s">
        <v>22</v>
      </c>
      <c r="I6" s="8" t="s">
        <v>23</v>
      </c>
      <c r="J6" s="9" t="s">
        <v>24</v>
      </c>
      <c r="K6" s="965"/>
      <c r="L6" s="7" t="s">
        <v>22</v>
      </c>
      <c r="M6" s="8" t="s">
        <v>23</v>
      </c>
      <c r="N6" s="9" t="s">
        <v>24</v>
      </c>
      <c r="O6" s="965"/>
      <c r="P6" s="7" t="s">
        <v>22</v>
      </c>
      <c r="Q6" s="8" t="s">
        <v>23</v>
      </c>
      <c r="R6" s="9" t="s">
        <v>24</v>
      </c>
      <c r="S6" s="965"/>
      <c r="T6" s="7" t="s">
        <v>22</v>
      </c>
      <c r="U6" s="8" t="s">
        <v>23</v>
      </c>
      <c r="V6" s="9" t="s">
        <v>24</v>
      </c>
      <c r="W6" s="965"/>
      <c r="X6" s="380" t="s">
        <v>26</v>
      </c>
      <c r="Y6" s="381" t="s">
        <v>26</v>
      </c>
      <c r="Z6" s="881"/>
      <c r="AA6" s="881"/>
      <c r="AB6" s="889"/>
      <c r="AC6" s="885"/>
      <c r="AD6" s="887"/>
      <c r="AE6" s="889"/>
      <c r="AF6" s="883"/>
      <c r="AG6" s="972"/>
    </row>
    <row r="7" spans="1:33" s="377" customFormat="1" ht="15" customHeight="1" x14ac:dyDescent="0.2">
      <c r="A7" s="1001"/>
      <c r="B7" s="1004"/>
      <c r="C7" s="13"/>
      <c r="D7" s="998"/>
      <c r="E7" s="998"/>
      <c r="F7" s="998"/>
      <c r="G7" s="998"/>
      <c r="H7" s="17"/>
      <c r="I7" s="17"/>
      <c r="J7" s="17"/>
      <c r="K7" s="966"/>
      <c r="L7" s="17"/>
      <c r="M7" s="17"/>
      <c r="N7" s="17"/>
      <c r="O7" s="966"/>
      <c r="P7" s="17"/>
      <c r="Q7" s="17"/>
      <c r="R7" s="17"/>
      <c r="S7" s="966"/>
      <c r="T7" s="55"/>
      <c r="U7" s="14"/>
      <c r="V7" s="15"/>
      <c r="W7" s="966"/>
      <c r="X7" s="382"/>
      <c r="Y7" s="383"/>
      <c r="Z7" s="998"/>
      <c r="AA7" s="998"/>
      <c r="AB7" s="963"/>
      <c r="AC7" s="979"/>
      <c r="AD7" s="961"/>
      <c r="AE7" s="963"/>
      <c r="AF7" s="971"/>
      <c r="AG7" s="972"/>
    </row>
    <row r="8" spans="1:33" s="385" customFormat="1" ht="15" customHeight="1" x14ac:dyDescent="0.2">
      <c r="A8" s="2">
        <v>1</v>
      </c>
      <c r="B8" s="384">
        <v>2</v>
      </c>
      <c r="C8" s="3">
        <v>3</v>
      </c>
      <c r="D8" s="4">
        <v>4</v>
      </c>
      <c r="E8" s="1">
        <v>5</v>
      </c>
      <c r="F8" s="1">
        <v>6</v>
      </c>
      <c r="G8" s="2">
        <v>7</v>
      </c>
      <c r="H8" s="1">
        <v>8</v>
      </c>
      <c r="I8" s="2">
        <v>9</v>
      </c>
      <c r="J8" s="1">
        <v>10</v>
      </c>
      <c r="K8" s="2">
        <v>11</v>
      </c>
      <c r="L8" s="1">
        <v>12</v>
      </c>
      <c r="M8" s="2">
        <v>13</v>
      </c>
      <c r="N8" s="1">
        <v>14</v>
      </c>
      <c r="O8" s="2">
        <v>15</v>
      </c>
      <c r="P8" s="1">
        <v>16</v>
      </c>
      <c r="Q8" s="2">
        <v>17</v>
      </c>
      <c r="R8" s="1">
        <v>18</v>
      </c>
      <c r="S8" s="2">
        <v>19</v>
      </c>
      <c r="T8" s="1">
        <v>20</v>
      </c>
      <c r="U8" s="2">
        <v>21</v>
      </c>
      <c r="V8" s="1">
        <v>22</v>
      </c>
      <c r="W8" s="2">
        <v>23</v>
      </c>
      <c r="X8" s="1">
        <v>24</v>
      </c>
      <c r="Y8" s="2">
        <v>25</v>
      </c>
      <c r="Z8" s="1">
        <v>26</v>
      </c>
      <c r="AA8" s="2">
        <v>27</v>
      </c>
      <c r="AB8" s="1">
        <v>28</v>
      </c>
      <c r="AC8" s="2">
        <v>29</v>
      </c>
      <c r="AD8" s="1">
        <v>30</v>
      </c>
      <c r="AE8" s="2">
        <v>31</v>
      </c>
      <c r="AF8" s="1">
        <v>32</v>
      </c>
      <c r="AG8" s="1">
        <v>33</v>
      </c>
    </row>
    <row r="9" spans="1:33" s="377" customFormat="1" ht="22.9" customHeight="1" x14ac:dyDescent="0.2">
      <c r="A9" s="386"/>
      <c r="B9" s="386"/>
      <c r="C9" s="387" t="s">
        <v>306</v>
      </c>
      <c r="D9" s="386"/>
      <c r="E9" s="386"/>
      <c r="F9" s="386"/>
      <c r="G9" s="386"/>
      <c r="H9" s="386"/>
      <c r="I9" s="386"/>
      <c r="J9" s="386"/>
      <c r="K9" s="386"/>
      <c r="L9" s="388"/>
      <c r="M9" s="388"/>
      <c r="N9" s="389"/>
      <c r="O9" s="390"/>
      <c r="P9" s="390"/>
      <c r="Q9" s="390"/>
      <c r="R9" s="390"/>
      <c r="S9" s="390"/>
      <c r="T9" s="389"/>
      <c r="U9" s="389"/>
      <c r="V9" s="389"/>
      <c r="W9" s="391"/>
      <c r="X9" s="388"/>
      <c r="Y9" s="388"/>
      <c r="Z9" s="388"/>
      <c r="AA9" s="388"/>
      <c r="AB9" s="388"/>
      <c r="AC9" s="388"/>
      <c r="AD9" s="388"/>
      <c r="AE9" s="388"/>
      <c r="AF9" s="388"/>
      <c r="AG9" s="388"/>
    </row>
    <row r="10" spans="1:33" s="423" customFormat="1" ht="21" customHeight="1" x14ac:dyDescent="0.2">
      <c r="A10" s="417"/>
      <c r="B10" s="417"/>
      <c r="C10" s="418" t="s">
        <v>270</v>
      </c>
      <c r="D10" s="417"/>
      <c r="E10" s="417"/>
      <c r="F10" s="417"/>
      <c r="G10" s="417"/>
      <c r="H10" s="417"/>
      <c r="I10" s="417"/>
      <c r="J10" s="417"/>
      <c r="K10" s="417"/>
      <c r="L10" s="419"/>
      <c r="M10" s="419"/>
      <c r="N10" s="420"/>
      <c r="O10" s="421"/>
      <c r="P10" s="421"/>
      <c r="Q10" s="421"/>
      <c r="R10" s="421"/>
      <c r="S10" s="421"/>
      <c r="T10" s="420"/>
      <c r="U10" s="420"/>
      <c r="V10" s="420"/>
      <c r="W10" s="422"/>
      <c r="X10" s="419"/>
      <c r="Y10" s="419"/>
      <c r="Z10" s="419"/>
      <c r="AA10" s="419"/>
      <c r="AB10" s="419"/>
      <c r="AC10" s="419"/>
      <c r="AD10" s="419"/>
      <c r="AE10" s="419"/>
      <c r="AF10" s="419"/>
      <c r="AG10" s="419"/>
    </row>
    <row r="11" spans="1:33" s="377" customFormat="1" ht="23.25" customHeight="1" x14ac:dyDescent="0.2">
      <c r="A11" s="386"/>
      <c r="B11" s="386"/>
      <c r="C11" s="392" t="s">
        <v>82</v>
      </c>
      <c r="D11" s="386"/>
      <c r="E11" s="386"/>
      <c r="F11" s="386"/>
      <c r="G11" s="386"/>
      <c r="H11" s="386"/>
      <c r="I11" s="386"/>
      <c r="J11" s="386"/>
      <c r="K11" s="386"/>
      <c r="L11" s="388"/>
      <c r="M11" s="388"/>
      <c r="N11" s="389"/>
      <c r="O11" s="390"/>
      <c r="P11" s="390"/>
      <c r="Q11" s="390"/>
      <c r="R11" s="390"/>
      <c r="S11" s="390"/>
      <c r="T11" s="389"/>
      <c r="U11" s="389"/>
      <c r="V11" s="389"/>
      <c r="W11" s="391"/>
      <c r="X11" s="388"/>
      <c r="Y11" s="388"/>
      <c r="Z11" s="388"/>
      <c r="AA11" s="388"/>
      <c r="AB11" s="388"/>
      <c r="AC11" s="388"/>
      <c r="AD11" s="388"/>
      <c r="AE11" s="388"/>
      <c r="AF11" s="388"/>
      <c r="AG11" s="388"/>
    </row>
    <row r="12" spans="1:33" s="857" customFormat="1" ht="15" customHeight="1" x14ac:dyDescent="0.25">
      <c r="A12" s="393">
        <v>1</v>
      </c>
      <c r="B12" s="394" t="s">
        <v>274</v>
      </c>
      <c r="C12" s="395" t="s">
        <v>275</v>
      </c>
      <c r="D12" s="394" t="s">
        <v>28</v>
      </c>
      <c r="E12" s="396" t="s">
        <v>27</v>
      </c>
      <c r="F12" s="396">
        <v>88</v>
      </c>
      <c r="G12" s="396">
        <v>46</v>
      </c>
      <c r="H12" s="397"/>
      <c r="I12" s="397"/>
      <c r="J12" s="397"/>
      <c r="K12" s="397"/>
      <c r="L12" s="398"/>
      <c r="M12" s="399">
        <v>696</v>
      </c>
      <c r="N12" s="400"/>
      <c r="O12" s="399">
        <f>SUM(L12:N12)</f>
        <v>696</v>
      </c>
      <c r="P12" s="399"/>
      <c r="Q12" s="399"/>
      <c r="R12" s="399"/>
      <c r="S12" s="399"/>
      <c r="T12" s="401">
        <f t="shared" ref="T12:V13" si="0">H12+L12+P12</f>
        <v>0</v>
      </c>
      <c r="U12" s="401">
        <f t="shared" si="0"/>
        <v>696</v>
      </c>
      <c r="V12" s="401">
        <f t="shared" si="0"/>
        <v>0</v>
      </c>
      <c r="W12" s="397">
        <f>T12+U12+V12</f>
        <v>696</v>
      </c>
      <c r="X12" s="402">
        <f>W12/AE12*AD12/1000</f>
        <v>0.91349999999999998</v>
      </c>
      <c r="Y12" s="399">
        <f>W12*AF12/1000</f>
        <v>0.34799999999999998</v>
      </c>
      <c r="Z12" s="398"/>
      <c r="AA12" s="398"/>
      <c r="AB12" s="398"/>
      <c r="AC12" s="398"/>
      <c r="AD12" s="403" t="s">
        <v>276</v>
      </c>
      <c r="AE12" s="403" t="s">
        <v>48</v>
      </c>
      <c r="AF12" s="403" t="s">
        <v>291</v>
      </c>
      <c r="AG12" s="404"/>
    </row>
    <row r="13" spans="1:33" s="857" customFormat="1" ht="15" customHeight="1" x14ac:dyDescent="0.25">
      <c r="A13" s="393">
        <v>2</v>
      </c>
      <c r="B13" s="394" t="s">
        <v>274</v>
      </c>
      <c r="C13" s="395" t="s">
        <v>275</v>
      </c>
      <c r="D13" s="394" t="s">
        <v>28</v>
      </c>
      <c r="E13" s="396" t="s">
        <v>27</v>
      </c>
      <c r="F13" s="396">
        <v>90</v>
      </c>
      <c r="G13" s="396">
        <v>46</v>
      </c>
      <c r="H13" s="397"/>
      <c r="I13" s="397"/>
      <c r="J13" s="397"/>
      <c r="K13" s="397"/>
      <c r="L13" s="398"/>
      <c r="M13" s="399">
        <v>1072</v>
      </c>
      <c r="N13" s="400"/>
      <c r="O13" s="399">
        <f>SUM(L13:N13)</f>
        <v>1072</v>
      </c>
      <c r="P13" s="399"/>
      <c r="Q13" s="399"/>
      <c r="R13" s="399"/>
      <c r="S13" s="399"/>
      <c r="T13" s="401">
        <f t="shared" si="0"/>
        <v>0</v>
      </c>
      <c r="U13" s="401">
        <f t="shared" si="0"/>
        <v>1072</v>
      </c>
      <c r="V13" s="401">
        <f t="shared" si="0"/>
        <v>0</v>
      </c>
      <c r="W13" s="397">
        <f>T13+U13+V13</f>
        <v>1072</v>
      </c>
      <c r="X13" s="402">
        <f>W13/AE13*AD13/1000</f>
        <v>1.407</v>
      </c>
      <c r="Y13" s="402">
        <f>W13*AF13/1000</f>
        <v>0.53600000000000003</v>
      </c>
      <c r="Z13" s="398"/>
      <c r="AA13" s="398"/>
      <c r="AB13" s="398"/>
      <c r="AC13" s="398"/>
      <c r="AD13" s="403" t="s">
        <v>276</v>
      </c>
      <c r="AE13" s="403" t="s">
        <v>48</v>
      </c>
      <c r="AF13" s="403" t="s">
        <v>291</v>
      </c>
      <c r="AG13" s="404"/>
    </row>
    <row r="14" spans="1:33" s="857" customFormat="1" ht="17.100000000000001" customHeight="1" x14ac:dyDescent="0.25">
      <c r="A14" s="393"/>
      <c r="B14" s="858"/>
      <c r="C14" s="400" t="s">
        <v>51</v>
      </c>
      <c r="D14" s="858"/>
      <c r="E14" s="858"/>
      <c r="F14" s="858"/>
      <c r="G14" s="858"/>
      <c r="H14" s="397"/>
      <c r="I14" s="397"/>
      <c r="J14" s="397"/>
      <c r="K14" s="397"/>
      <c r="L14" s="398"/>
      <c r="M14" s="859">
        <f>SUM(M12:M13)</f>
        <v>1768</v>
      </c>
      <c r="N14" s="859"/>
      <c r="O14" s="859">
        <f t="shared" ref="O14:Y14" si="1">SUM(O12:O13)</f>
        <v>1768</v>
      </c>
      <c r="P14" s="859"/>
      <c r="Q14" s="859"/>
      <c r="R14" s="859"/>
      <c r="S14" s="859"/>
      <c r="T14" s="860">
        <f t="shared" si="1"/>
        <v>0</v>
      </c>
      <c r="U14" s="859">
        <f t="shared" si="1"/>
        <v>1768</v>
      </c>
      <c r="V14" s="859">
        <f t="shared" si="1"/>
        <v>0</v>
      </c>
      <c r="W14" s="859">
        <f t="shared" si="1"/>
        <v>1768</v>
      </c>
      <c r="X14" s="861">
        <f t="shared" si="1"/>
        <v>2.3205</v>
      </c>
      <c r="Y14" s="861">
        <f t="shared" si="1"/>
        <v>0.88400000000000001</v>
      </c>
      <c r="Z14" s="398"/>
      <c r="AA14" s="398"/>
      <c r="AB14" s="398"/>
      <c r="AC14" s="398"/>
      <c r="AD14" s="862" t="s">
        <v>276</v>
      </c>
      <c r="AE14" s="862" t="s">
        <v>48</v>
      </c>
      <c r="AF14" s="862" t="s">
        <v>291</v>
      </c>
      <c r="AG14" s="404"/>
    </row>
    <row r="15" spans="1:33" s="863" customFormat="1" ht="15" customHeight="1" x14ac:dyDescent="0.25">
      <c r="A15" s="393">
        <v>1</v>
      </c>
      <c r="B15" s="393" t="s">
        <v>277</v>
      </c>
      <c r="C15" s="405" t="s">
        <v>278</v>
      </c>
      <c r="D15" s="394" t="s">
        <v>28</v>
      </c>
      <c r="E15" s="393">
        <v>0</v>
      </c>
      <c r="F15" s="393">
        <v>71</v>
      </c>
      <c r="G15" s="406" t="s">
        <v>279</v>
      </c>
      <c r="H15" s="397"/>
      <c r="I15" s="397"/>
      <c r="J15" s="397"/>
      <c r="K15" s="397"/>
      <c r="L15" s="398"/>
      <c r="M15" s="398">
        <v>353</v>
      </c>
      <c r="N15" s="400"/>
      <c r="O15" s="399">
        <f>SUM(L15:N15)</f>
        <v>353</v>
      </c>
      <c r="P15" s="399"/>
      <c r="Q15" s="399"/>
      <c r="R15" s="399"/>
      <c r="S15" s="399"/>
      <c r="T15" s="401">
        <f>H15+L15+P15</f>
        <v>0</v>
      </c>
      <c r="U15" s="401">
        <f>I15+M15+Q15</f>
        <v>353</v>
      </c>
      <c r="V15" s="401">
        <f>J15+N15+R15</f>
        <v>0</v>
      </c>
      <c r="W15" s="397">
        <f>T15+U15+V15</f>
        <v>353</v>
      </c>
      <c r="X15" s="402">
        <f>W15/AE15*AD15/1000</f>
        <v>1.4708333333333334E-2</v>
      </c>
      <c r="Y15" s="402">
        <f>W15*AF15/1000</f>
        <v>1.4473000000000001E-2</v>
      </c>
      <c r="Z15" s="398"/>
      <c r="AA15" s="398"/>
      <c r="AB15" s="398"/>
      <c r="AC15" s="398"/>
      <c r="AD15" s="399">
        <v>16</v>
      </c>
      <c r="AE15" s="399">
        <v>384</v>
      </c>
      <c r="AF15" s="398">
        <v>4.1000000000000002E-2</v>
      </c>
      <c r="AG15" s="393"/>
    </row>
    <row r="16" spans="1:33" s="863" customFormat="1" ht="17.100000000000001" customHeight="1" x14ac:dyDescent="0.25">
      <c r="A16" s="393"/>
      <c r="B16" s="864"/>
      <c r="C16" s="400" t="s">
        <v>51</v>
      </c>
      <c r="D16" s="858"/>
      <c r="E16" s="858"/>
      <c r="F16" s="858"/>
      <c r="G16" s="858"/>
      <c r="H16" s="397"/>
      <c r="I16" s="397"/>
      <c r="J16" s="397"/>
      <c r="K16" s="397"/>
      <c r="L16" s="398"/>
      <c r="M16" s="400">
        <f>SUM(M15)</f>
        <v>353</v>
      </c>
      <c r="N16" s="400"/>
      <c r="O16" s="400">
        <f t="shared" ref="O16:W16" si="2">SUM(O15)</f>
        <v>353</v>
      </c>
      <c r="P16" s="400"/>
      <c r="Q16" s="400"/>
      <c r="R16" s="400"/>
      <c r="S16" s="400"/>
      <c r="T16" s="400">
        <f t="shared" si="2"/>
        <v>0</v>
      </c>
      <c r="U16" s="400">
        <f t="shared" si="2"/>
        <v>353</v>
      </c>
      <c r="V16" s="400">
        <f t="shared" si="2"/>
        <v>0</v>
      </c>
      <c r="W16" s="400">
        <f t="shared" si="2"/>
        <v>353</v>
      </c>
      <c r="X16" s="861">
        <f>W16/AE16*AD16/1000</f>
        <v>1.4708333333333334E-2</v>
      </c>
      <c r="Y16" s="861">
        <f>W16*AF16/1000</f>
        <v>1.4473000000000001E-2</v>
      </c>
      <c r="Z16" s="398"/>
      <c r="AA16" s="398"/>
      <c r="AB16" s="398"/>
      <c r="AC16" s="398"/>
      <c r="AD16" s="859">
        <v>16</v>
      </c>
      <c r="AE16" s="859">
        <v>384</v>
      </c>
      <c r="AF16" s="398">
        <v>4.1000000000000002E-2</v>
      </c>
      <c r="AG16" s="393"/>
    </row>
    <row r="17" spans="1:33" s="865" customFormat="1" ht="15" customHeight="1" x14ac:dyDescent="0.25">
      <c r="A17" s="393">
        <v>1</v>
      </c>
      <c r="B17" s="393" t="s">
        <v>280</v>
      </c>
      <c r="C17" s="405" t="s">
        <v>281</v>
      </c>
      <c r="D17" s="394" t="s">
        <v>28</v>
      </c>
      <c r="E17" s="406" t="s">
        <v>279</v>
      </c>
      <c r="F17" s="406" t="s">
        <v>279</v>
      </c>
      <c r="G17" s="406" t="s">
        <v>279</v>
      </c>
      <c r="H17" s="397"/>
      <c r="I17" s="397"/>
      <c r="J17" s="397"/>
      <c r="K17" s="397"/>
      <c r="L17" s="398">
        <v>14</v>
      </c>
      <c r="M17" s="398">
        <v>6</v>
      </c>
      <c r="N17" s="400"/>
      <c r="O17" s="399">
        <f>SUM(L17:N17)</f>
        <v>20</v>
      </c>
      <c r="P17" s="399"/>
      <c r="Q17" s="399"/>
      <c r="R17" s="399"/>
      <c r="S17" s="399"/>
      <c r="T17" s="401">
        <f>H17+L17+P17</f>
        <v>14</v>
      </c>
      <c r="U17" s="401">
        <f>I17+M17+Q17</f>
        <v>6</v>
      </c>
      <c r="V17" s="401">
        <f>J17+N17+R17</f>
        <v>0</v>
      </c>
      <c r="W17" s="397">
        <f>T17+U17+V17</f>
        <v>20</v>
      </c>
      <c r="X17" s="402"/>
      <c r="Y17" s="402"/>
      <c r="Z17" s="398"/>
      <c r="AA17" s="398"/>
      <c r="AB17" s="398"/>
      <c r="AC17" s="398"/>
      <c r="AD17" s="862"/>
      <c r="AE17" s="862"/>
      <c r="AF17" s="862"/>
      <c r="AG17" s="393"/>
    </row>
    <row r="18" spans="1:33" s="865" customFormat="1" ht="17.100000000000001" customHeight="1" x14ac:dyDescent="0.25">
      <c r="A18" s="393"/>
      <c r="B18" s="864"/>
      <c r="C18" s="400" t="s">
        <v>51</v>
      </c>
      <c r="D18" s="858"/>
      <c r="E18" s="858"/>
      <c r="F18" s="858"/>
      <c r="G18" s="858"/>
      <c r="H18" s="397"/>
      <c r="I18" s="397"/>
      <c r="J18" s="397"/>
      <c r="K18" s="397"/>
      <c r="L18" s="400">
        <f>SUM(L17)</f>
        <v>14</v>
      </c>
      <c r="M18" s="400">
        <f t="shared" ref="M18:W18" si="3">SUM(M17)</f>
        <v>6</v>
      </c>
      <c r="N18" s="400"/>
      <c r="O18" s="400">
        <f t="shared" si="3"/>
        <v>20</v>
      </c>
      <c r="P18" s="400"/>
      <c r="Q18" s="400"/>
      <c r="R18" s="400"/>
      <c r="S18" s="400"/>
      <c r="T18" s="400">
        <f t="shared" si="3"/>
        <v>14</v>
      </c>
      <c r="U18" s="400">
        <f t="shared" si="3"/>
        <v>6</v>
      </c>
      <c r="V18" s="400">
        <f t="shared" si="3"/>
        <v>0</v>
      </c>
      <c r="W18" s="400">
        <f t="shared" si="3"/>
        <v>20</v>
      </c>
      <c r="X18" s="861"/>
      <c r="Y18" s="861"/>
      <c r="Z18" s="398"/>
      <c r="AA18" s="398"/>
      <c r="AB18" s="398"/>
      <c r="AC18" s="398"/>
      <c r="AD18" s="862"/>
      <c r="AE18" s="862"/>
      <c r="AF18" s="862"/>
      <c r="AG18" s="393"/>
    </row>
    <row r="19" spans="1:33" s="863" customFormat="1" ht="15" customHeight="1" x14ac:dyDescent="0.25">
      <c r="A19" s="393">
        <v>1</v>
      </c>
      <c r="B19" s="394" t="s">
        <v>282</v>
      </c>
      <c r="C19" s="405" t="s">
        <v>283</v>
      </c>
      <c r="D19" s="394" t="s">
        <v>28</v>
      </c>
      <c r="E19" s="396" t="s">
        <v>84</v>
      </c>
      <c r="F19" s="396">
        <v>59</v>
      </c>
      <c r="G19" s="396">
        <v>121</v>
      </c>
      <c r="H19" s="397"/>
      <c r="I19" s="397"/>
      <c r="J19" s="397"/>
      <c r="K19" s="397"/>
      <c r="L19" s="398">
        <v>59</v>
      </c>
      <c r="M19" s="398">
        <v>11</v>
      </c>
      <c r="N19" s="400"/>
      <c r="O19" s="399">
        <f>SUM(L19:N19)</f>
        <v>70</v>
      </c>
      <c r="P19" s="399"/>
      <c r="Q19" s="399"/>
      <c r="R19" s="399"/>
      <c r="S19" s="399"/>
      <c r="T19" s="401">
        <f t="shared" ref="T19:V20" si="4">H19+L19+P19</f>
        <v>59</v>
      </c>
      <c r="U19" s="401">
        <f t="shared" si="4"/>
        <v>11</v>
      </c>
      <c r="V19" s="401">
        <f t="shared" si="4"/>
        <v>0</v>
      </c>
      <c r="W19" s="397">
        <f>T19+U19+V19</f>
        <v>70</v>
      </c>
      <c r="X19" s="402">
        <f>W19/AE19*AD19/1000</f>
        <v>0.56874999999999998</v>
      </c>
      <c r="Y19" s="402">
        <f>W19*AF19/1000</f>
        <v>0.42</v>
      </c>
      <c r="Z19" s="398"/>
      <c r="AA19" s="398"/>
      <c r="AB19" s="398"/>
      <c r="AC19" s="398"/>
      <c r="AD19" s="403">
        <v>16.25</v>
      </c>
      <c r="AE19" s="403" t="s">
        <v>30</v>
      </c>
      <c r="AF19" s="403" t="s">
        <v>90</v>
      </c>
      <c r="AG19" s="393"/>
    </row>
    <row r="20" spans="1:33" s="863" customFormat="1" ht="15" customHeight="1" x14ac:dyDescent="0.25">
      <c r="A20" s="393">
        <v>2</v>
      </c>
      <c r="B20" s="394" t="s">
        <v>282</v>
      </c>
      <c r="C20" s="405" t="s">
        <v>283</v>
      </c>
      <c r="D20" s="394" t="s">
        <v>28</v>
      </c>
      <c r="E20" s="396">
        <v>6</v>
      </c>
      <c r="F20" s="396">
        <v>59</v>
      </c>
      <c r="G20" s="396">
        <v>121</v>
      </c>
      <c r="H20" s="397"/>
      <c r="I20" s="397"/>
      <c r="J20" s="397"/>
      <c r="K20" s="397"/>
      <c r="L20" s="398"/>
      <c r="M20" s="398">
        <v>107</v>
      </c>
      <c r="N20" s="400"/>
      <c r="O20" s="399">
        <f>SUM(L20:N20)</f>
        <v>107</v>
      </c>
      <c r="P20" s="399"/>
      <c r="Q20" s="399"/>
      <c r="R20" s="399"/>
      <c r="S20" s="399"/>
      <c r="T20" s="401">
        <f t="shared" si="4"/>
        <v>0</v>
      </c>
      <c r="U20" s="401">
        <f t="shared" si="4"/>
        <v>107</v>
      </c>
      <c r="V20" s="401">
        <f t="shared" si="4"/>
        <v>0</v>
      </c>
      <c r="W20" s="397">
        <f>T20+U20+V20</f>
        <v>107</v>
      </c>
      <c r="X20" s="402">
        <f>W20/AE20*AD20/1000</f>
        <v>0.86937500000000001</v>
      </c>
      <c r="Y20" s="402">
        <f>W20*AF20/1000</f>
        <v>0.64200000000000002</v>
      </c>
      <c r="Z20" s="398"/>
      <c r="AA20" s="398"/>
      <c r="AB20" s="398"/>
      <c r="AC20" s="398"/>
      <c r="AD20" s="403">
        <v>16.25</v>
      </c>
      <c r="AE20" s="403" t="s">
        <v>30</v>
      </c>
      <c r="AF20" s="403" t="s">
        <v>90</v>
      </c>
      <c r="AG20" s="393"/>
    </row>
    <row r="21" spans="1:33" s="863" customFormat="1" ht="17.100000000000001" customHeight="1" x14ac:dyDescent="0.25">
      <c r="A21" s="393"/>
      <c r="B21" s="864"/>
      <c r="C21" s="400" t="s">
        <v>51</v>
      </c>
      <c r="D21" s="858"/>
      <c r="E21" s="858"/>
      <c r="F21" s="858"/>
      <c r="G21" s="858"/>
      <c r="H21" s="397"/>
      <c r="I21" s="397"/>
      <c r="J21" s="397"/>
      <c r="K21" s="397"/>
      <c r="L21" s="400">
        <f>SUM(L19:L20)</f>
        <v>59</v>
      </c>
      <c r="M21" s="400">
        <f t="shared" ref="M21:Y21" si="5">SUM(M19:M20)</f>
        <v>118</v>
      </c>
      <c r="N21" s="400"/>
      <c r="O21" s="400">
        <f t="shared" si="5"/>
        <v>177</v>
      </c>
      <c r="P21" s="400"/>
      <c r="Q21" s="400"/>
      <c r="R21" s="400"/>
      <c r="S21" s="400"/>
      <c r="T21" s="400">
        <f t="shared" si="5"/>
        <v>59</v>
      </c>
      <c r="U21" s="400">
        <f t="shared" si="5"/>
        <v>118</v>
      </c>
      <c r="V21" s="400">
        <f t="shared" si="5"/>
        <v>0</v>
      </c>
      <c r="W21" s="400">
        <f t="shared" si="5"/>
        <v>177</v>
      </c>
      <c r="X21" s="861">
        <f t="shared" si="5"/>
        <v>1.4381249999999999</v>
      </c>
      <c r="Y21" s="861">
        <f t="shared" si="5"/>
        <v>1.0620000000000001</v>
      </c>
      <c r="Z21" s="398"/>
      <c r="AA21" s="398"/>
      <c r="AB21" s="398"/>
      <c r="AC21" s="398"/>
      <c r="AD21" s="862">
        <v>16.25</v>
      </c>
      <c r="AE21" s="862" t="s">
        <v>30</v>
      </c>
      <c r="AF21" s="862" t="s">
        <v>90</v>
      </c>
      <c r="AG21" s="393"/>
    </row>
    <row r="22" spans="1:33" s="863" customFormat="1" ht="15" customHeight="1" x14ac:dyDescent="0.25">
      <c r="A22" s="393">
        <v>1</v>
      </c>
      <c r="B22" s="394" t="s">
        <v>284</v>
      </c>
      <c r="C22" s="405" t="s">
        <v>285</v>
      </c>
      <c r="D22" s="394" t="s">
        <v>28</v>
      </c>
      <c r="E22" s="396" t="s">
        <v>84</v>
      </c>
      <c r="F22" s="396">
        <v>59</v>
      </c>
      <c r="G22" s="396">
        <v>121</v>
      </c>
      <c r="H22" s="397"/>
      <c r="I22" s="397"/>
      <c r="J22" s="397"/>
      <c r="K22" s="397"/>
      <c r="L22" s="398">
        <v>59</v>
      </c>
      <c r="M22" s="398">
        <v>11</v>
      </c>
      <c r="N22" s="400"/>
      <c r="O22" s="399">
        <f>SUM(L22:N22)</f>
        <v>70</v>
      </c>
      <c r="P22" s="399"/>
      <c r="Q22" s="399"/>
      <c r="R22" s="399"/>
      <c r="S22" s="399"/>
      <c r="T22" s="401">
        <f t="shared" ref="T22:V23" si="6">H22+L22+P22</f>
        <v>59</v>
      </c>
      <c r="U22" s="401">
        <f t="shared" si="6"/>
        <v>11</v>
      </c>
      <c r="V22" s="401">
        <f t="shared" si="6"/>
        <v>0</v>
      </c>
      <c r="W22" s="397">
        <f>T22+U22+V22</f>
        <v>70</v>
      </c>
      <c r="X22" s="402">
        <f>W22/AE22*AD22/1000</f>
        <v>0.1085</v>
      </c>
      <c r="Y22" s="402">
        <f>W22*AF22/1000</f>
        <v>7.0000000000000007E-2</v>
      </c>
      <c r="Z22" s="398"/>
      <c r="AA22" s="398"/>
      <c r="AB22" s="398"/>
      <c r="AC22" s="398"/>
      <c r="AD22" s="403" t="s">
        <v>286</v>
      </c>
      <c r="AE22" s="403" t="s">
        <v>77</v>
      </c>
      <c r="AF22" s="403" t="s">
        <v>27</v>
      </c>
      <c r="AG22" s="393"/>
    </row>
    <row r="23" spans="1:33" s="863" customFormat="1" ht="15" customHeight="1" x14ac:dyDescent="0.25">
      <c r="A23" s="393">
        <v>2</v>
      </c>
      <c r="B23" s="394" t="s">
        <v>284</v>
      </c>
      <c r="C23" s="405" t="s">
        <v>285</v>
      </c>
      <c r="D23" s="394" t="s">
        <v>28</v>
      </c>
      <c r="E23" s="396">
        <v>6</v>
      </c>
      <c r="F23" s="396">
        <v>59</v>
      </c>
      <c r="G23" s="396">
        <v>121</v>
      </c>
      <c r="H23" s="397"/>
      <c r="I23" s="397"/>
      <c r="J23" s="397"/>
      <c r="K23" s="397"/>
      <c r="L23" s="398"/>
      <c r="M23" s="398">
        <v>103</v>
      </c>
      <c r="N23" s="400"/>
      <c r="O23" s="399">
        <f>SUM(L23:N23)</f>
        <v>103</v>
      </c>
      <c r="P23" s="399"/>
      <c r="Q23" s="399"/>
      <c r="R23" s="399"/>
      <c r="S23" s="399"/>
      <c r="T23" s="401">
        <f t="shared" si="6"/>
        <v>0</v>
      </c>
      <c r="U23" s="401">
        <f t="shared" si="6"/>
        <v>103</v>
      </c>
      <c r="V23" s="401">
        <f t="shared" si="6"/>
        <v>0</v>
      </c>
      <c r="W23" s="397">
        <f>T23+U23+V23</f>
        <v>103</v>
      </c>
      <c r="X23" s="402">
        <f>W23/AE23*AD23/1000</f>
        <v>0.15965000000000001</v>
      </c>
      <c r="Y23" s="402">
        <f>W23*AF23/1000</f>
        <v>0.10299999999999999</v>
      </c>
      <c r="Z23" s="398"/>
      <c r="AA23" s="398"/>
      <c r="AB23" s="398"/>
      <c r="AC23" s="398"/>
      <c r="AD23" s="403" t="s">
        <v>286</v>
      </c>
      <c r="AE23" s="403" t="s">
        <v>77</v>
      </c>
      <c r="AF23" s="403" t="s">
        <v>27</v>
      </c>
      <c r="AG23" s="393"/>
    </row>
    <row r="24" spans="1:33" s="863" customFormat="1" ht="17.100000000000001" customHeight="1" x14ac:dyDescent="0.25">
      <c r="A24" s="393"/>
      <c r="B24" s="864"/>
      <c r="C24" s="400" t="s">
        <v>51</v>
      </c>
      <c r="D24" s="858"/>
      <c r="E24" s="858"/>
      <c r="F24" s="858"/>
      <c r="G24" s="858"/>
      <c r="H24" s="397"/>
      <c r="I24" s="397"/>
      <c r="J24" s="397"/>
      <c r="K24" s="397"/>
      <c r="L24" s="400">
        <f>SUM(L22:L23)</f>
        <v>59</v>
      </c>
      <c r="M24" s="400">
        <f t="shared" ref="M24:Y24" si="7">SUM(M22:M23)</f>
        <v>114</v>
      </c>
      <c r="N24" s="400"/>
      <c r="O24" s="400">
        <f t="shared" si="7"/>
        <v>173</v>
      </c>
      <c r="P24" s="400"/>
      <c r="Q24" s="400"/>
      <c r="R24" s="400"/>
      <c r="S24" s="400"/>
      <c r="T24" s="400">
        <f t="shared" si="7"/>
        <v>59</v>
      </c>
      <c r="U24" s="400">
        <f t="shared" si="7"/>
        <v>114</v>
      </c>
      <c r="V24" s="400">
        <f t="shared" si="7"/>
        <v>0</v>
      </c>
      <c r="W24" s="400">
        <f t="shared" si="7"/>
        <v>173</v>
      </c>
      <c r="X24" s="861">
        <f t="shared" si="7"/>
        <v>0.26815</v>
      </c>
      <c r="Y24" s="861">
        <f t="shared" si="7"/>
        <v>0.17299999999999999</v>
      </c>
      <c r="Z24" s="398"/>
      <c r="AA24" s="398"/>
      <c r="AB24" s="398"/>
      <c r="AC24" s="398"/>
      <c r="AD24" s="862" t="s">
        <v>286</v>
      </c>
      <c r="AE24" s="862" t="s">
        <v>77</v>
      </c>
      <c r="AF24" s="862" t="s">
        <v>27</v>
      </c>
      <c r="AG24" s="393"/>
    </row>
    <row r="25" spans="1:33" s="863" customFormat="1" ht="15" customHeight="1" x14ac:dyDescent="0.25">
      <c r="A25" s="393">
        <v>1</v>
      </c>
      <c r="B25" s="393" t="s">
        <v>287</v>
      </c>
      <c r="C25" s="866" t="s">
        <v>288</v>
      </c>
      <c r="D25" s="867" t="s">
        <v>28</v>
      </c>
      <c r="E25" s="868">
        <v>0</v>
      </c>
      <c r="F25" s="868">
        <v>0</v>
      </c>
      <c r="G25" s="868">
        <v>0</v>
      </c>
      <c r="H25" s="397"/>
      <c r="I25" s="397"/>
      <c r="J25" s="397"/>
      <c r="K25" s="397"/>
      <c r="L25" s="398"/>
      <c r="M25" s="859"/>
      <c r="N25" s="859"/>
      <c r="O25" s="859"/>
      <c r="P25" s="398">
        <v>2</v>
      </c>
      <c r="Q25" s="400"/>
      <c r="R25" s="400"/>
      <c r="S25" s="399">
        <f>SUM(P25:R25)</f>
        <v>2</v>
      </c>
      <c r="T25" s="401">
        <f>H25+L25+P25</f>
        <v>2</v>
      </c>
      <c r="U25" s="401">
        <f>I25+M25+Q25</f>
        <v>0</v>
      </c>
      <c r="V25" s="401">
        <f>J25+N25+R25</f>
        <v>0</v>
      </c>
      <c r="W25" s="397">
        <f>T25+U25+V25</f>
        <v>2</v>
      </c>
      <c r="X25" s="402">
        <f>W25/AE25*AD25/1000</f>
        <v>5.6666666666666671E-5</v>
      </c>
      <c r="Y25" s="402">
        <f>W25*AF25/1000</f>
        <v>2.8E-5</v>
      </c>
      <c r="Z25" s="398"/>
      <c r="AA25" s="398"/>
      <c r="AB25" s="398"/>
      <c r="AC25" s="398"/>
      <c r="AD25" s="869">
        <v>34</v>
      </c>
      <c r="AE25" s="870">
        <v>1200</v>
      </c>
      <c r="AF25" s="871">
        <v>1.4E-2</v>
      </c>
      <c r="AG25" s="393"/>
    </row>
    <row r="26" spans="1:33" s="863" customFormat="1" ht="17.100000000000001" customHeight="1" x14ac:dyDescent="0.25">
      <c r="A26" s="393"/>
      <c r="B26" s="864"/>
      <c r="C26" s="400" t="s">
        <v>51</v>
      </c>
      <c r="D26" s="858"/>
      <c r="E26" s="858"/>
      <c r="F26" s="858"/>
      <c r="G26" s="858"/>
      <c r="H26" s="397"/>
      <c r="I26" s="397"/>
      <c r="J26" s="397"/>
      <c r="K26" s="397"/>
      <c r="L26" s="398"/>
      <c r="M26" s="859"/>
      <c r="N26" s="859"/>
      <c r="O26" s="859"/>
      <c r="P26" s="400">
        <f>SUM(P25)</f>
        <v>2</v>
      </c>
      <c r="Q26" s="400"/>
      <c r="R26" s="400"/>
      <c r="S26" s="400">
        <f t="shared" ref="S26:Y26" si="8">SUM(S25)</f>
        <v>2</v>
      </c>
      <c r="T26" s="400">
        <f t="shared" si="8"/>
        <v>2</v>
      </c>
      <c r="U26" s="400">
        <f t="shared" si="8"/>
        <v>0</v>
      </c>
      <c r="V26" s="400">
        <f t="shared" si="8"/>
        <v>0</v>
      </c>
      <c r="W26" s="400">
        <f t="shared" si="8"/>
        <v>2</v>
      </c>
      <c r="X26" s="861">
        <f t="shared" si="8"/>
        <v>5.6666666666666671E-5</v>
      </c>
      <c r="Y26" s="861">
        <f t="shared" si="8"/>
        <v>2.8E-5</v>
      </c>
      <c r="Z26" s="398"/>
      <c r="AA26" s="398"/>
      <c r="AB26" s="398"/>
      <c r="AC26" s="398"/>
      <c r="AD26" s="872">
        <v>34</v>
      </c>
      <c r="AE26" s="873">
        <v>1200</v>
      </c>
      <c r="AF26" s="871">
        <v>1.4E-2</v>
      </c>
      <c r="AG26" s="393"/>
    </row>
    <row r="27" spans="1:33" s="863" customFormat="1" ht="15" customHeight="1" x14ac:dyDescent="0.25">
      <c r="A27" s="393">
        <v>1</v>
      </c>
      <c r="B27" s="874" t="s">
        <v>289</v>
      </c>
      <c r="C27" s="875" t="s">
        <v>290</v>
      </c>
      <c r="D27" s="393" t="s">
        <v>28</v>
      </c>
      <c r="E27" s="394" t="s">
        <v>32</v>
      </c>
      <c r="F27" s="394" t="s">
        <v>32</v>
      </c>
      <c r="G27" s="394" t="s">
        <v>32</v>
      </c>
      <c r="H27" s="398">
        <v>1</v>
      </c>
      <c r="I27" s="407"/>
      <c r="J27" s="407"/>
      <c r="K27" s="408">
        <f>H27+I27+J27</f>
        <v>1</v>
      </c>
      <c r="L27" s="398"/>
      <c r="M27" s="859"/>
      <c r="N27" s="859"/>
      <c r="O27" s="859"/>
      <c r="P27" s="859"/>
      <c r="Q27" s="859"/>
      <c r="R27" s="859"/>
      <c r="S27" s="859"/>
      <c r="T27" s="401">
        <f>H27+L27+P27</f>
        <v>1</v>
      </c>
      <c r="U27" s="401">
        <f>I27+M27+Q27</f>
        <v>0</v>
      </c>
      <c r="V27" s="401">
        <f>J27+N27+R27</f>
        <v>0</v>
      </c>
      <c r="W27" s="397">
        <f>T27+U27+V27</f>
        <v>1</v>
      </c>
      <c r="X27" s="409">
        <f>W27/AE27*AD27/1000</f>
        <v>1.8888888888888889E-5</v>
      </c>
      <c r="Y27" s="410">
        <f>W27*AF27/1000</f>
        <v>3.0000000000000001E-6</v>
      </c>
      <c r="Z27" s="398"/>
      <c r="AA27" s="398"/>
      <c r="AB27" s="398"/>
      <c r="AC27" s="398"/>
      <c r="AD27" s="869">
        <v>34</v>
      </c>
      <c r="AE27" s="870">
        <v>1800</v>
      </c>
      <c r="AF27" s="876">
        <v>3.0000000000000001E-3</v>
      </c>
      <c r="AG27" s="393"/>
    </row>
    <row r="28" spans="1:33" s="865" customFormat="1" ht="17.100000000000001" customHeight="1" x14ac:dyDescent="0.25">
      <c r="A28" s="393"/>
      <c r="B28" s="858"/>
      <c r="C28" s="400" t="s">
        <v>51</v>
      </c>
      <c r="D28" s="858"/>
      <c r="E28" s="858"/>
      <c r="F28" s="858"/>
      <c r="G28" s="858"/>
      <c r="H28" s="400">
        <f>SUM(H27)</f>
        <v>1</v>
      </c>
      <c r="I28" s="400"/>
      <c r="J28" s="400"/>
      <c r="K28" s="400">
        <f>SUM(K27)</f>
        <v>1</v>
      </c>
      <c r="L28" s="400"/>
      <c r="M28" s="400"/>
      <c r="N28" s="400"/>
      <c r="O28" s="400"/>
      <c r="P28" s="400"/>
      <c r="Q28" s="400"/>
      <c r="R28" s="400"/>
      <c r="S28" s="400"/>
      <c r="T28" s="400">
        <f t="shared" ref="T28:Y28" si="9">SUM(T27)</f>
        <v>1</v>
      </c>
      <c r="U28" s="400">
        <f t="shared" si="9"/>
        <v>0</v>
      </c>
      <c r="V28" s="400">
        <f t="shared" si="9"/>
        <v>0</v>
      </c>
      <c r="W28" s="400">
        <f t="shared" si="9"/>
        <v>1</v>
      </c>
      <c r="X28" s="877">
        <f t="shared" si="9"/>
        <v>1.8888888888888889E-5</v>
      </c>
      <c r="Y28" s="878">
        <f t="shared" si="9"/>
        <v>3.0000000000000001E-6</v>
      </c>
      <c r="Z28" s="398"/>
      <c r="AA28" s="398"/>
      <c r="AB28" s="398"/>
      <c r="AC28" s="398"/>
      <c r="AD28" s="872">
        <v>34</v>
      </c>
      <c r="AE28" s="873">
        <v>1800</v>
      </c>
      <c r="AF28" s="879">
        <v>3.0000000000000001E-3</v>
      </c>
      <c r="AG28" s="393"/>
    </row>
    <row r="29" spans="1:33" s="414" customFormat="1" ht="24.95" customHeight="1" x14ac:dyDescent="0.25">
      <c r="A29" s="411"/>
      <c r="B29" s="411"/>
      <c r="C29" s="412" t="s">
        <v>52</v>
      </c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3">
        <f>X14+X16+X18+X21+X24+X26+X28</f>
        <v>4.0415588888888889</v>
      </c>
      <c r="Y29" s="413">
        <f>Y14+Y16+Y18+Y21+Y24+Y26+Y28</f>
        <v>2.1335039999999998</v>
      </c>
      <c r="Z29" s="411"/>
      <c r="AA29" s="411"/>
      <c r="AB29" s="411"/>
      <c r="AC29" s="411"/>
      <c r="AD29" s="411"/>
      <c r="AE29" s="411"/>
      <c r="AF29" s="411"/>
      <c r="AG29" s="411"/>
    </row>
  </sheetData>
  <mergeCells count="28">
    <mergeCell ref="G1:G7"/>
    <mergeCell ref="A1:A7"/>
    <mergeCell ref="B1:B7"/>
    <mergeCell ref="D1:D7"/>
    <mergeCell ref="E1:E7"/>
    <mergeCell ref="F1:F7"/>
    <mergeCell ref="AB1:AC2"/>
    <mergeCell ref="AD1:AE2"/>
    <mergeCell ref="AF1:AF7"/>
    <mergeCell ref="AG1:AG7"/>
    <mergeCell ref="H3:K4"/>
    <mergeCell ref="L3:O4"/>
    <mergeCell ref="P3:S4"/>
    <mergeCell ref="T3:W4"/>
    <mergeCell ref="AB3:AB7"/>
    <mergeCell ref="AC3:AC7"/>
    <mergeCell ref="H1:K2"/>
    <mergeCell ref="L1:O2"/>
    <mergeCell ref="P1:S2"/>
    <mergeCell ref="T1:Y2"/>
    <mergeCell ref="Z1:Z7"/>
    <mergeCell ref="AA1:AA7"/>
    <mergeCell ref="AD3:AD7"/>
    <mergeCell ref="AE3:AE7"/>
    <mergeCell ref="K5:K7"/>
    <mergeCell ref="O5:O7"/>
    <mergeCell ref="S5:S7"/>
    <mergeCell ref="W5:W7"/>
  </mergeCells>
  <printOptions horizontalCentered="1"/>
  <pageMargins left="0.23622047244094491" right="0.23622047244094491" top="0.70866141732283472" bottom="0.47244094488188981" header="0.51181102362204722" footer="0.23622047244094491"/>
  <pageSetup paperSize="9" scale="55" firstPageNumber="24" pageOrder="overThenDown" orientation="landscape" useFirstPageNumber="1" r:id="rId1"/>
  <headerFooter alignWithMargins="0">
    <oddFooter>&amp;L&amp;A&amp;CСписък излишни ОБВВПИ към 01.01.2022 г.&amp;R&amp;P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5"/>
  <sheetViews>
    <sheetView view="pageBreakPreview" zoomScale="70" zoomScaleNormal="75" zoomScaleSheetLayoutView="70" workbookViewId="0">
      <selection activeCell="O29" sqref="O29"/>
    </sheetView>
  </sheetViews>
  <sheetFormatPr defaultColWidth="9.140625" defaultRowHeight="15" x14ac:dyDescent="0.25"/>
  <cols>
    <col min="1" max="1" width="3.5703125" style="425" bestFit="1" customWidth="1"/>
    <col min="2" max="2" width="12.140625" style="425" customWidth="1"/>
    <col min="3" max="3" width="37.5703125" style="425" customWidth="1"/>
    <col min="4" max="4" width="3.42578125" style="425" bestFit="1" customWidth="1"/>
    <col min="5" max="5" width="4.7109375" style="425" customWidth="1"/>
    <col min="6" max="6" width="6.42578125" style="425" customWidth="1"/>
    <col min="7" max="7" width="5.5703125" style="425" bestFit="1" customWidth="1"/>
    <col min="8" max="8" width="7.7109375" style="425" customWidth="1"/>
    <col min="9" max="9" width="5.85546875" style="425" customWidth="1"/>
    <col min="10" max="10" width="6.5703125" style="425" customWidth="1"/>
    <col min="11" max="11" width="8.140625" style="425" customWidth="1"/>
    <col min="12" max="12" width="6.140625" style="425" customWidth="1"/>
    <col min="13" max="13" width="6.28515625" style="425" customWidth="1"/>
    <col min="14" max="14" width="5.85546875" style="425" customWidth="1"/>
    <col min="15" max="15" width="8.7109375" style="425" customWidth="1"/>
    <col min="16" max="16" width="9" style="425" customWidth="1"/>
    <col min="17" max="17" width="8.7109375" style="425" customWidth="1"/>
    <col min="18" max="18" width="7.7109375" style="425" bestFit="1" customWidth="1"/>
    <col min="19" max="19" width="9.140625" style="425"/>
    <col min="20" max="20" width="12" style="425" customWidth="1"/>
    <col min="21" max="21" width="11.140625" style="425" customWidth="1"/>
    <col min="22" max="22" width="17.140625" style="425" customWidth="1"/>
    <col min="23" max="23" width="8.5703125" style="425" customWidth="1"/>
    <col min="24" max="24" width="7.42578125" style="425" customWidth="1"/>
    <col min="25" max="25" width="9.42578125" style="425" customWidth="1"/>
    <col min="26" max="26" width="7.85546875" style="425" customWidth="1"/>
    <col min="27" max="27" width="9.28515625" style="425" customWidth="1"/>
    <col min="28" max="28" width="7.85546875" style="425" customWidth="1"/>
    <col min="29" max="29" width="13.7109375" style="425" customWidth="1"/>
    <col min="30" max="256" width="9.140625" style="432"/>
    <col min="257" max="257" width="3.5703125" style="432" bestFit="1" customWidth="1"/>
    <col min="258" max="258" width="12.140625" style="432" customWidth="1"/>
    <col min="259" max="259" width="37.5703125" style="432" customWidth="1"/>
    <col min="260" max="260" width="3.42578125" style="432" bestFit="1" customWidth="1"/>
    <col min="261" max="261" width="4.7109375" style="432" customWidth="1"/>
    <col min="262" max="262" width="6.42578125" style="432" customWidth="1"/>
    <col min="263" max="263" width="5.5703125" style="432" bestFit="1" customWidth="1"/>
    <col min="264" max="264" width="7.7109375" style="432" customWidth="1"/>
    <col min="265" max="265" width="5.85546875" style="432" customWidth="1"/>
    <col min="266" max="266" width="6.5703125" style="432" customWidth="1"/>
    <col min="267" max="267" width="8.140625" style="432" customWidth="1"/>
    <col min="268" max="268" width="6.140625" style="432" customWidth="1"/>
    <col min="269" max="269" width="6.28515625" style="432" customWidth="1"/>
    <col min="270" max="270" width="5.85546875" style="432" customWidth="1"/>
    <col min="271" max="271" width="8.7109375" style="432" customWidth="1"/>
    <col min="272" max="272" width="9" style="432" customWidth="1"/>
    <col min="273" max="273" width="6.85546875" style="432" customWidth="1"/>
    <col min="274" max="274" width="7.7109375" style="432" bestFit="1" customWidth="1"/>
    <col min="275" max="275" width="9.140625" style="432"/>
    <col min="276" max="276" width="12" style="432" customWidth="1"/>
    <col min="277" max="277" width="11.140625" style="432" customWidth="1"/>
    <col min="278" max="278" width="17.140625" style="432" customWidth="1"/>
    <col min="279" max="279" width="8.5703125" style="432" customWidth="1"/>
    <col min="280" max="280" width="7.42578125" style="432" customWidth="1"/>
    <col min="281" max="281" width="9.42578125" style="432" customWidth="1"/>
    <col min="282" max="284" width="7.85546875" style="432" customWidth="1"/>
    <col min="285" max="285" width="13.7109375" style="432" customWidth="1"/>
    <col min="286" max="512" width="9.140625" style="432"/>
    <col min="513" max="513" width="3.5703125" style="432" bestFit="1" customWidth="1"/>
    <col min="514" max="514" width="12.140625" style="432" customWidth="1"/>
    <col min="515" max="515" width="37.5703125" style="432" customWidth="1"/>
    <col min="516" max="516" width="3.42578125" style="432" bestFit="1" customWidth="1"/>
    <col min="517" max="517" width="4.7109375" style="432" customWidth="1"/>
    <col min="518" max="518" width="6.42578125" style="432" customWidth="1"/>
    <col min="519" max="519" width="5.5703125" style="432" bestFit="1" customWidth="1"/>
    <col min="520" max="520" width="7.7109375" style="432" customWidth="1"/>
    <col min="521" max="521" width="5.85546875" style="432" customWidth="1"/>
    <col min="522" max="522" width="6.5703125" style="432" customWidth="1"/>
    <col min="523" max="523" width="8.140625" style="432" customWidth="1"/>
    <col min="524" max="524" width="6.140625" style="432" customWidth="1"/>
    <col min="525" max="525" width="6.28515625" style="432" customWidth="1"/>
    <col min="526" max="526" width="5.85546875" style="432" customWidth="1"/>
    <col min="527" max="527" width="8.7109375" style="432" customWidth="1"/>
    <col min="528" max="528" width="9" style="432" customWidth="1"/>
    <col min="529" max="529" width="6.85546875" style="432" customWidth="1"/>
    <col min="530" max="530" width="7.7109375" style="432" bestFit="1" customWidth="1"/>
    <col min="531" max="531" width="9.140625" style="432"/>
    <col min="532" max="532" width="12" style="432" customWidth="1"/>
    <col min="533" max="533" width="11.140625" style="432" customWidth="1"/>
    <col min="534" max="534" width="17.140625" style="432" customWidth="1"/>
    <col min="535" max="535" width="8.5703125" style="432" customWidth="1"/>
    <col min="536" max="536" width="7.42578125" style="432" customWidth="1"/>
    <col min="537" max="537" width="9.42578125" style="432" customWidth="1"/>
    <col min="538" max="540" width="7.85546875" style="432" customWidth="1"/>
    <col min="541" max="541" width="13.7109375" style="432" customWidth="1"/>
    <col min="542" max="768" width="9.140625" style="432"/>
    <col min="769" max="769" width="3.5703125" style="432" bestFit="1" customWidth="1"/>
    <col min="770" max="770" width="12.140625" style="432" customWidth="1"/>
    <col min="771" max="771" width="37.5703125" style="432" customWidth="1"/>
    <col min="772" max="772" width="3.42578125" style="432" bestFit="1" customWidth="1"/>
    <col min="773" max="773" width="4.7109375" style="432" customWidth="1"/>
    <col min="774" max="774" width="6.42578125" style="432" customWidth="1"/>
    <col min="775" max="775" width="5.5703125" style="432" bestFit="1" customWidth="1"/>
    <col min="776" max="776" width="7.7109375" style="432" customWidth="1"/>
    <col min="777" max="777" width="5.85546875" style="432" customWidth="1"/>
    <col min="778" max="778" width="6.5703125" style="432" customWidth="1"/>
    <col min="779" max="779" width="8.140625" style="432" customWidth="1"/>
    <col min="780" max="780" width="6.140625" style="432" customWidth="1"/>
    <col min="781" max="781" width="6.28515625" style="432" customWidth="1"/>
    <col min="782" max="782" width="5.85546875" style="432" customWidth="1"/>
    <col min="783" max="783" width="8.7109375" style="432" customWidth="1"/>
    <col min="784" max="784" width="9" style="432" customWidth="1"/>
    <col min="785" max="785" width="6.85546875" style="432" customWidth="1"/>
    <col min="786" max="786" width="7.7109375" style="432" bestFit="1" customWidth="1"/>
    <col min="787" max="787" width="9.140625" style="432"/>
    <col min="788" max="788" width="12" style="432" customWidth="1"/>
    <col min="789" max="789" width="11.140625" style="432" customWidth="1"/>
    <col min="790" max="790" width="17.140625" style="432" customWidth="1"/>
    <col min="791" max="791" width="8.5703125" style="432" customWidth="1"/>
    <col min="792" max="792" width="7.42578125" style="432" customWidth="1"/>
    <col min="793" max="793" width="9.42578125" style="432" customWidth="1"/>
    <col min="794" max="796" width="7.85546875" style="432" customWidth="1"/>
    <col min="797" max="797" width="13.7109375" style="432" customWidth="1"/>
    <col min="798" max="1024" width="9.140625" style="432"/>
    <col min="1025" max="1025" width="3.5703125" style="432" bestFit="1" customWidth="1"/>
    <col min="1026" max="1026" width="12.140625" style="432" customWidth="1"/>
    <col min="1027" max="1027" width="37.5703125" style="432" customWidth="1"/>
    <col min="1028" max="1028" width="3.42578125" style="432" bestFit="1" customWidth="1"/>
    <col min="1029" max="1029" width="4.7109375" style="432" customWidth="1"/>
    <col min="1030" max="1030" width="6.42578125" style="432" customWidth="1"/>
    <col min="1031" max="1031" width="5.5703125" style="432" bestFit="1" customWidth="1"/>
    <col min="1032" max="1032" width="7.7109375" style="432" customWidth="1"/>
    <col min="1033" max="1033" width="5.85546875" style="432" customWidth="1"/>
    <col min="1034" max="1034" width="6.5703125" style="432" customWidth="1"/>
    <col min="1035" max="1035" width="8.140625" style="432" customWidth="1"/>
    <col min="1036" max="1036" width="6.140625" style="432" customWidth="1"/>
    <col min="1037" max="1037" width="6.28515625" style="432" customWidth="1"/>
    <col min="1038" max="1038" width="5.85546875" style="432" customWidth="1"/>
    <col min="1039" max="1039" width="8.7109375" style="432" customWidth="1"/>
    <col min="1040" max="1040" width="9" style="432" customWidth="1"/>
    <col min="1041" max="1041" width="6.85546875" style="432" customWidth="1"/>
    <col min="1042" max="1042" width="7.7109375" style="432" bestFit="1" customWidth="1"/>
    <col min="1043" max="1043" width="9.140625" style="432"/>
    <col min="1044" max="1044" width="12" style="432" customWidth="1"/>
    <col min="1045" max="1045" width="11.140625" style="432" customWidth="1"/>
    <col min="1046" max="1046" width="17.140625" style="432" customWidth="1"/>
    <col min="1047" max="1047" width="8.5703125" style="432" customWidth="1"/>
    <col min="1048" max="1048" width="7.42578125" style="432" customWidth="1"/>
    <col min="1049" max="1049" width="9.42578125" style="432" customWidth="1"/>
    <col min="1050" max="1052" width="7.85546875" style="432" customWidth="1"/>
    <col min="1053" max="1053" width="13.7109375" style="432" customWidth="1"/>
    <col min="1054" max="1280" width="9.140625" style="432"/>
    <col min="1281" max="1281" width="3.5703125" style="432" bestFit="1" customWidth="1"/>
    <col min="1282" max="1282" width="12.140625" style="432" customWidth="1"/>
    <col min="1283" max="1283" width="37.5703125" style="432" customWidth="1"/>
    <col min="1284" max="1284" width="3.42578125" style="432" bestFit="1" customWidth="1"/>
    <col min="1285" max="1285" width="4.7109375" style="432" customWidth="1"/>
    <col min="1286" max="1286" width="6.42578125" style="432" customWidth="1"/>
    <col min="1287" max="1287" width="5.5703125" style="432" bestFit="1" customWidth="1"/>
    <col min="1288" max="1288" width="7.7109375" style="432" customWidth="1"/>
    <col min="1289" max="1289" width="5.85546875" style="432" customWidth="1"/>
    <col min="1290" max="1290" width="6.5703125" style="432" customWidth="1"/>
    <col min="1291" max="1291" width="8.140625" style="432" customWidth="1"/>
    <col min="1292" max="1292" width="6.140625" style="432" customWidth="1"/>
    <col min="1293" max="1293" width="6.28515625" style="432" customWidth="1"/>
    <col min="1294" max="1294" width="5.85546875" style="432" customWidth="1"/>
    <col min="1295" max="1295" width="8.7109375" style="432" customWidth="1"/>
    <col min="1296" max="1296" width="9" style="432" customWidth="1"/>
    <col min="1297" max="1297" width="6.85546875" style="432" customWidth="1"/>
    <col min="1298" max="1298" width="7.7109375" style="432" bestFit="1" customWidth="1"/>
    <col min="1299" max="1299" width="9.140625" style="432"/>
    <col min="1300" max="1300" width="12" style="432" customWidth="1"/>
    <col min="1301" max="1301" width="11.140625" style="432" customWidth="1"/>
    <col min="1302" max="1302" width="17.140625" style="432" customWidth="1"/>
    <col min="1303" max="1303" width="8.5703125" style="432" customWidth="1"/>
    <col min="1304" max="1304" width="7.42578125" style="432" customWidth="1"/>
    <col min="1305" max="1305" width="9.42578125" style="432" customWidth="1"/>
    <col min="1306" max="1308" width="7.85546875" style="432" customWidth="1"/>
    <col min="1309" max="1309" width="13.7109375" style="432" customWidth="1"/>
    <col min="1310" max="1536" width="9.140625" style="432"/>
    <col min="1537" max="1537" width="3.5703125" style="432" bestFit="1" customWidth="1"/>
    <col min="1538" max="1538" width="12.140625" style="432" customWidth="1"/>
    <col min="1539" max="1539" width="37.5703125" style="432" customWidth="1"/>
    <col min="1540" max="1540" width="3.42578125" style="432" bestFit="1" customWidth="1"/>
    <col min="1541" max="1541" width="4.7109375" style="432" customWidth="1"/>
    <col min="1542" max="1542" width="6.42578125" style="432" customWidth="1"/>
    <col min="1543" max="1543" width="5.5703125" style="432" bestFit="1" customWidth="1"/>
    <col min="1544" max="1544" width="7.7109375" style="432" customWidth="1"/>
    <col min="1545" max="1545" width="5.85546875" style="432" customWidth="1"/>
    <col min="1546" max="1546" width="6.5703125" style="432" customWidth="1"/>
    <col min="1547" max="1547" width="8.140625" style="432" customWidth="1"/>
    <col min="1548" max="1548" width="6.140625" style="432" customWidth="1"/>
    <col min="1549" max="1549" width="6.28515625" style="432" customWidth="1"/>
    <col min="1550" max="1550" width="5.85546875" style="432" customWidth="1"/>
    <col min="1551" max="1551" width="8.7109375" style="432" customWidth="1"/>
    <col min="1552" max="1552" width="9" style="432" customWidth="1"/>
    <col min="1553" max="1553" width="6.85546875" style="432" customWidth="1"/>
    <col min="1554" max="1554" width="7.7109375" style="432" bestFit="1" customWidth="1"/>
    <col min="1555" max="1555" width="9.140625" style="432"/>
    <col min="1556" max="1556" width="12" style="432" customWidth="1"/>
    <col min="1557" max="1557" width="11.140625" style="432" customWidth="1"/>
    <col min="1558" max="1558" width="17.140625" style="432" customWidth="1"/>
    <col min="1559" max="1559" width="8.5703125" style="432" customWidth="1"/>
    <col min="1560" max="1560" width="7.42578125" style="432" customWidth="1"/>
    <col min="1561" max="1561" width="9.42578125" style="432" customWidth="1"/>
    <col min="1562" max="1564" width="7.85546875" style="432" customWidth="1"/>
    <col min="1565" max="1565" width="13.7109375" style="432" customWidth="1"/>
    <col min="1566" max="1792" width="9.140625" style="432"/>
    <col min="1793" max="1793" width="3.5703125" style="432" bestFit="1" customWidth="1"/>
    <col min="1794" max="1794" width="12.140625" style="432" customWidth="1"/>
    <col min="1795" max="1795" width="37.5703125" style="432" customWidth="1"/>
    <col min="1796" max="1796" width="3.42578125" style="432" bestFit="1" customWidth="1"/>
    <col min="1797" max="1797" width="4.7109375" style="432" customWidth="1"/>
    <col min="1798" max="1798" width="6.42578125" style="432" customWidth="1"/>
    <col min="1799" max="1799" width="5.5703125" style="432" bestFit="1" customWidth="1"/>
    <col min="1800" max="1800" width="7.7109375" style="432" customWidth="1"/>
    <col min="1801" max="1801" width="5.85546875" style="432" customWidth="1"/>
    <col min="1802" max="1802" width="6.5703125" style="432" customWidth="1"/>
    <col min="1803" max="1803" width="8.140625" style="432" customWidth="1"/>
    <col min="1804" max="1804" width="6.140625" style="432" customWidth="1"/>
    <col min="1805" max="1805" width="6.28515625" style="432" customWidth="1"/>
    <col min="1806" max="1806" width="5.85546875" style="432" customWidth="1"/>
    <col min="1807" max="1807" width="8.7109375" style="432" customWidth="1"/>
    <col min="1808" max="1808" width="9" style="432" customWidth="1"/>
    <col min="1809" max="1809" width="6.85546875" style="432" customWidth="1"/>
    <col min="1810" max="1810" width="7.7109375" style="432" bestFit="1" customWidth="1"/>
    <col min="1811" max="1811" width="9.140625" style="432"/>
    <col min="1812" max="1812" width="12" style="432" customWidth="1"/>
    <col min="1813" max="1813" width="11.140625" style="432" customWidth="1"/>
    <col min="1814" max="1814" width="17.140625" style="432" customWidth="1"/>
    <col min="1815" max="1815" width="8.5703125" style="432" customWidth="1"/>
    <col min="1816" max="1816" width="7.42578125" style="432" customWidth="1"/>
    <col min="1817" max="1817" width="9.42578125" style="432" customWidth="1"/>
    <col min="1818" max="1820" width="7.85546875" style="432" customWidth="1"/>
    <col min="1821" max="1821" width="13.7109375" style="432" customWidth="1"/>
    <col min="1822" max="2048" width="9.140625" style="432"/>
    <col min="2049" max="2049" width="3.5703125" style="432" bestFit="1" customWidth="1"/>
    <col min="2050" max="2050" width="12.140625" style="432" customWidth="1"/>
    <col min="2051" max="2051" width="37.5703125" style="432" customWidth="1"/>
    <col min="2052" max="2052" width="3.42578125" style="432" bestFit="1" customWidth="1"/>
    <col min="2053" max="2053" width="4.7109375" style="432" customWidth="1"/>
    <col min="2054" max="2054" width="6.42578125" style="432" customWidth="1"/>
    <col min="2055" max="2055" width="5.5703125" style="432" bestFit="1" customWidth="1"/>
    <col min="2056" max="2056" width="7.7109375" style="432" customWidth="1"/>
    <col min="2057" max="2057" width="5.85546875" style="432" customWidth="1"/>
    <col min="2058" max="2058" width="6.5703125" style="432" customWidth="1"/>
    <col min="2059" max="2059" width="8.140625" style="432" customWidth="1"/>
    <col min="2060" max="2060" width="6.140625" style="432" customWidth="1"/>
    <col min="2061" max="2061" width="6.28515625" style="432" customWidth="1"/>
    <col min="2062" max="2062" width="5.85546875" style="432" customWidth="1"/>
    <col min="2063" max="2063" width="8.7109375" style="432" customWidth="1"/>
    <col min="2064" max="2064" width="9" style="432" customWidth="1"/>
    <col min="2065" max="2065" width="6.85546875" style="432" customWidth="1"/>
    <col min="2066" max="2066" width="7.7109375" style="432" bestFit="1" customWidth="1"/>
    <col min="2067" max="2067" width="9.140625" style="432"/>
    <col min="2068" max="2068" width="12" style="432" customWidth="1"/>
    <col min="2069" max="2069" width="11.140625" style="432" customWidth="1"/>
    <col min="2070" max="2070" width="17.140625" style="432" customWidth="1"/>
    <col min="2071" max="2071" width="8.5703125" style="432" customWidth="1"/>
    <col min="2072" max="2072" width="7.42578125" style="432" customWidth="1"/>
    <col min="2073" max="2073" width="9.42578125" style="432" customWidth="1"/>
    <col min="2074" max="2076" width="7.85546875" style="432" customWidth="1"/>
    <col min="2077" max="2077" width="13.7109375" style="432" customWidth="1"/>
    <col min="2078" max="2304" width="9.140625" style="432"/>
    <col min="2305" max="2305" width="3.5703125" style="432" bestFit="1" customWidth="1"/>
    <col min="2306" max="2306" width="12.140625" style="432" customWidth="1"/>
    <col min="2307" max="2307" width="37.5703125" style="432" customWidth="1"/>
    <col min="2308" max="2308" width="3.42578125" style="432" bestFit="1" customWidth="1"/>
    <col min="2309" max="2309" width="4.7109375" style="432" customWidth="1"/>
    <col min="2310" max="2310" width="6.42578125" style="432" customWidth="1"/>
    <col min="2311" max="2311" width="5.5703125" style="432" bestFit="1" customWidth="1"/>
    <col min="2312" max="2312" width="7.7109375" style="432" customWidth="1"/>
    <col min="2313" max="2313" width="5.85546875" style="432" customWidth="1"/>
    <col min="2314" max="2314" width="6.5703125" style="432" customWidth="1"/>
    <col min="2315" max="2315" width="8.140625" style="432" customWidth="1"/>
    <col min="2316" max="2316" width="6.140625" style="432" customWidth="1"/>
    <col min="2317" max="2317" width="6.28515625" style="432" customWidth="1"/>
    <col min="2318" max="2318" width="5.85546875" style="432" customWidth="1"/>
    <col min="2319" max="2319" width="8.7109375" style="432" customWidth="1"/>
    <col min="2320" max="2320" width="9" style="432" customWidth="1"/>
    <col min="2321" max="2321" width="6.85546875" style="432" customWidth="1"/>
    <col min="2322" max="2322" width="7.7109375" style="432" bestFit="1" customWidth="1"/>
    <col min="2323" max="2323" width="9.140625" style="432"/>
    <col min="2324" max="2324" width="12" style="432" customWidth="1"/>
    <col min="2325" max="2325" width="11.140625" style="432" customWidth="1"/>
    <col min="2326" max="2326" width="17.140625" style="432" customWidth="1"/>
    <col min="2327" max="2327" width="8.5703125" style="432" customWidth="1"/>
    <col min="2328" max="2328" width="7.42578125" style="432" customWidth="1"/>
    <col min="2329" max="2329" width="9.42578125" style="432" customWidth="1"/>
    <col min="2330" max="2332" width="7.85546875" style="432" customWidth="1"/>
    <col min="2333" max="2333" width="13.7109375" style="432" customWidth="1"/>
    <col min="2334" max="2560" width="9.140625" style="432"/>
    <col min="2561" max="2561" width="3.5703125" style="432" bestFit="1" customWidth="1"/>
    <col min="2562" max="2562" width="12.140625" style="432" customWidth="1"/>
    <col min="2563" max="2563" width="37.5703125" style="432" customWidth="1"/>
    <col min="2564" max="2564" width="3.42578125" style="432" bestFit="1" customWidth="1"/>
    <col min="2565" max="2565" width="4.7109375" style="432" customWidth="1"/>
    <col min="2566" max="2566" width="6.42578125" style="432" customWidth="1"/>
    <col min="2567" max="2567" width="5.5703125" style="432" bestFit="1" customWidth="1"/>
    <col min="2568" max="2568" width="7.7109375" style="432" customWidth="1"/>
    <col min="2569" max="2569" width="5.85546875" style="432" customWidth="1"/>
    <col min="2570" max="2570" width="6.5703125" style="432" customWidth="1"/>
    <col min="2571" max="2571" width="8.140625" style="432" customWidth="1"/>
    <col min="2572" max="2572" width="6.140625" style="432" customWidth="1"/>
    <col min="2573" max="2573" width="6.28515625" style="432" customWidth="1"/>
    <col min="2574" max="2574" width="5.85546875" style="432" customWidth="1"/>
    <col min="2575" max="2575" width="8.7109375" style="432" customWidth="1"/>
    <col min="2576" max="2576" width="9" style="432" customWidth="1"/>
    <col min="2577" max="2577" width="6.85546875" style="432" customWidth="1"/>
    <col min="2578" max="2578" width="7.7109375" style="432" bestFit="1" customWidth="1"/>
    <col min="2579" max="2579" width="9.140625" style="432"/>
    <col min="2580" max="2580" width="12" style="432" customWidth="1"/>
    <col min="2581" max="2581" width="11.140625" style="432" customWidth="1"/>
    <col min="2582" max="2582" width="17.140625" style="432" customWidth="1"/>
    <col min="2583" max="2583" width="8.5703125" style="432" customWidth="1"/>
    <col min="2584" max="2584" width="7.42578125" style="432" customWidth="1"/>
    <col min="2585" max="2585" width="9.42578125" style="432" customWidth="1"/>
    <col min="2586" max="2588" width="7.85546875" style="432" customWidth="1"/>
    <col min="2589" max="2589" width="13.7109375" style="432" customWidth="1"/>
    <col min="2590" max="2816" width="9.140625" style="432"/>
    <col min="2817" max="2817" width="3.5703125" style="432" bestFit="1" customWidth="1"/>
    <col min="2818" max="2818" width="12.140625" style="432" customWidth="1"/>
    <col min="2819" max="2819" width="37.5703125" style="432" customWidth="1"/>
    <col min="2820" max="2820" width="3.42578125" style="432" bestFit="1" customWidth="1"/>
    <col min="2821" max="2821" width="4.7109375" style="432" customWidth="1"/>
    <col min="2822" max="2822" width="6.42578125" style="432" customWidth="1"/>
    <col min="2823" max="2823" width="5.5703125" style="432" bestFit="1" customWidth="1"/>
    <col min="2824" max="2824" width="7.7109375" style="432" customWidth="1"/>
    <col min="2825" max="2825" width="5.85546875" style="432" customWidth="1"/>
    <col min="2826" max="2826" width="6.5703125" style="432" customWidth="1"/>
    <col min="2827" max="2827" width="8.140625" style="432" customWidth="1"/>
    <col min="2828" max="2828" width="6.140625" style="432" customWidth="1"/>
    <col min="2829" max="2829" width="6.28515625" style="432" customWidth="1"/>
    <col min="2830" max="2830" width="5.85546875" style="432" customWidth="1"/>
    <col min="2831" max="2831" width="8.7109375" style="432" customWidth="1"/>
    <col min="2832" max="2832" width="9" style="432" customWidth="1"/>
    <col min="2833" max="2833" width="6.85546875" style="432" customWidth="1"/>
    <col min="2834" max="2834" width="7.7109375" style="432" bestFit="1" customWidth="1"/>
    <col min="2835" max="2835" width="9.140625" style="432"/>
    <col min="2836" max="2836" width="12" style="432" customWidth="1"/>
    <col min="2837" max="2837" width="11.140625" style="432" customWidth="1"/>
    <col min="2838" max="2838" width="17.140625" style="432" customWidth="1"/>
    <col min="2839" max="2839" width="8.5703125" style="432" customWidth="1"/>
    <col min="2840" max="2840" width="7.42578125" style="432" customWidth="1"/>
    <col min="2841" max="2841" width="9.42578125" style="432" customWidth="1"/>
    <col min="2842" max="2844" width="7.85546875" style="432" customWidth="1"/>
    <col min="2845" max="2845" width="13.7109375" style="432" customWidth="1"/>
    <col min="2846" max="3072" width="9.140625" style="432"/>
    <col min="3073" max="3073" width="3.5703125" style="432" bestFit="1" customWidth="1"/>
    <col min="3074" max="3074" width="12.140625" style="432" customWidth="1"/>
    <col min="3075" max="3075" width="37.5703125" style="432" customWidth="1"/>
    <col min="3076" max="3076" width="3.42578125" style="432" bestFit="1" customWidth="1"/>
    <col min="3077" max="3077" width="4.7109375" style="432" customWidth="1"/>
    <col min="3078" max="3078" width="6.42578125" style="432" customWidth="1"/>
    <col min="3079" max="3079" width="5.5703125" style="432" bestFit="1" customWidth="1"/>
    <col min="3080" max="3080" width="7.7109375" style="432" customWidth="1"/>
    <col min="3081" max="3081" width="5.85546875" style="432" customWidth="1"/>
    <col min="3082" max="3082" width="6.5703125" style="432" customWidth="1"/>
    <col min="3083" max="3083" width="8.140625" style="432" customWidth="1"/>
    <col min="3084" max="3084" width="6.140625" style="432" customWidth="1"/>
    <col min="3085" max="3085" width="6.28515625" style="432" customWidth="1"/>
    <col min="3086" max="3086" width="5.85546875" style="432" customWidth="1"/>
    <col min="3087" max="3087" width="8.7109375" style="432" customWidth="1"/>
    <col min="3088" max="3088" width="9" style="432" customWidth="1"/>
    <col min="3089" max="3089" width="6.85546875" style="432" customWidth="1"/>
    <col min="3090" max="3090" width="7.7109375" style="432" bestFit="1" customWidth="1"/>
    <col min="3091" max="3091" width="9.140625" style="432"/>
    <col min="3092" max="3092" width="12" style="432" customWidth="1"/>
    <col min="3093" max="3093" width="11.140625" style="432" customWidth="1"/>
    <col min="3094" max="3094" width="17.140625" style="432" customWidth="1"/>
    <col min="3095" max="3095" width="8.5703125" style="432" customWidth="1"/>
    <col min="3096" max="3096" width="7.42578125" style="432" customWidth="1"/>
    <col min="3097" max="3097" width="9.42578125" style="432" customWidth="1"/>
    <col min="3098" max="3100" width="7.85546875" style="432" customWidth="1"/>
    <col min="3101" max="3101" width="13.7109375" style="432" customWidth="1"/>
    <col min="3102" max="3328" width="9.140625" style="432"/>
    <col min="3329" max="3329" width="3.5703125" style="432" bestFit="1" customWidth="1"/>
    <col min="3330" max="3330" width="12.140625" style="432" customWidth="1"/>
    <col min="3331" max="3331" width="37.5703125" style="432" customWidth="1"/>
    <col min="3332" max="3332" width="3.42578125" style="432" bestFit="1" customWidth="1"/>
    <col min="3333" max="3333" width="4.7109375" style="432" customWidth="1"/>
    <col min="3334" max="3334" width="6.42578125" style="432" customWidth="1"/>
    <col min="3335" max="3335" width="5.5703125" style="432" bestFit="1" customWidth="1"/>
    <col min="3336" max="3336" width="7.7109375" style="432" customWidth="1"/>
    <col min="3337" max="3337" width="5.85546875" style="432" customWidth="1"/>
    <col min="3338" max="3338" width="6.5703125" style="432" customWidth="1"/>
    <col min="3339" max="3339" width="8.140625" style="432" customWidth="1"/>
    <col min="3340" max="3340" width="6.140625" style="432" customWidth="1"/>
    <col min="3341" max="3341" width="6.28515625" style="432" customWidth="1"/>
    <col min="3342" max="3342" width="5.85546875" style="432" customWidth="1"/>
    <col min="3343" max="3343" width="8.7109375" style="432" customWidth="1"/>
    <col min="3344" max="3344" width="9" style="432" customWidth="1"/>
    <col min="3345" max="3345" width="6.85546875" style="432" customWidth="1"/>
    <col min="3346" max="3346" width="7.7109375" style="432" bestFit="1" customWidth="1"/>
    <col min="3347" max="3347" width="9.140625" style="432"/>
    <col min="3348" max="3348" width="12" style="432" customWidth="1"/>
    <col min="3349" max="3349" width="11.140625" style="432" customWidth="1"/>
    <col min="3350" max="3350" width="17.140625" style="432" customWidth="1"/>
    <col min="3351" max="3351" width="8.5703125" style="432" customWidth="1"/>
    <col min="3352" max="3352" width="7.42578125" style="432" customWidth="1"/>
    <col min="3353" max="3353" width="9.42578125" style="432" customWidth="1"/>
    <col min="3354" max="3356" width="7.85546875" style="432" customWidth="1"/>
    <col min="3357" max="3357" width="13.7109375" style="432" customWidth="1"/>
    <col min="3358" max="3584" width="9.140625" style="432"/>
    <col min="3585" max="3585" width="3.5703125" style="432" bestFit="1" customWidth="1"/>
    <col min="3586" max="3586" width="12.140625" style="432" customWidth="1"/>
    <col min="3587" max="3587" width="37.5703125" style="432" customWidth="1"/>
    <col min="3588" max="3588" width="3.42578125" style="432" bestFit="1" customWidth="1"/>
    <col min="3589" max="3589" width="4.7109375" style="432" customWidth="1"/>
    <col min="3590" max="3590" width="6.42578125" style="432" customWidth="1"/>
    <col min="3591" max="3591" width="5.5703125" style="432" bestFit="1" customWidth="1"/>
    <col min="3592" max="3592" width="7.7109375" style="432" customWidth="1"/>
    <col min="3593" max="3593" width="5.85546875" style="432" customWidth="1"/>
    <col min="3594" max="3594" width="6.5703125" style="432" customWidth="1"/>
    <col min="3595" max="3595" width="8.140625" style="432" customWidth="1"/>
    <col min="3596" max="3596" width="6.140625" style="432" customWidth="1"/>
    <col min="3597" max="3597" width="6.28515625" style="432" customWidth="1"/>
    <col min="3598" max="3598" width="5.85546875" style="432" customWidth="1"/>
    <col min="3599" max="3599" width="8.7109375" style="432" customWidth="1"/>
    <col min="3600" max="3600" width="9" style="432" customWidth="1"/>
    <col min="3601" max="3601" width="6.85546875" style="432" customWidth="1"/>
    <col min="3602" max="3602" width="7.7109375" style="432" bestFit="1" customWidth="1"/>
    <col min="3603" max="3603" width="9.140625" style="432"/>
    <col min="3604" max="3604" width="12" style="432" customWidth="1"/>
    <col min="3605" max="3605" width="11.140625" style="432" customWidth="1"/>
    <col min="3606" max="3606" width="17.140625" style="432" customWidth="1"/>
    <col min="3607" max="3607" width="8.5703125" style="432" customWidth="1"/>
    <col min="3608" max="3608" width="7.42578125" style="432" customWidth="1"/>
    <col min="3609" max="3609" width="9.42578125" style="432" customWidth="1"/>
    <col min="3610" max="3612" width="7.85546875" style="432" customWidth="1"/>
    <col min="3613" max="3613" width="13.7109375" style="432" customWidth="1"/>
    <col min="3614" max="3840" width="9.140625" style="432"/>
    <col min="3841" max="3841" width="3.5703125" style="432" bestFit="1" customWidth="1"/>
    <col min="3842" max="3842" width="12.140625" style="432" customWidth="1"/>
    <col min="3843" max="3843" width="37.5703125" style="432" customWidth="1"/>
    <col min="3844" max="3844" width="3.42578125" style="432" bestFit="1" customWidth="1"/>
    <col min="3845" max="3845" width="4.7109375" style="432" customWidth="1"/>
    <col min="3846" max="3846" width="6.42578125" style="432" customWidth="1"/>
    <col min="3847" max="3847" width="5.5703125" style="432" bestFit="1" customWidth="1"/>
    <col min="3848" max="3848" width="7.7109375" style="432" customWidth="1"/>
    <col min="3849" max="3849" width="5.85546875" style="432" customWidth="1"/>
    <col min="3850" max="3850" width="6.5703125" style="432" customWidth="1"/>
    <col min="3851" max="3851" width="8.140625" style="432" customWidth="1"/>
    <col min="3852" max="3852" width="6.140625" style="432" customWidth="1"/>
    <col min="3853" max="3853" width="6.28515625" style="432" customWidth="1"/>
    <col min="3854" max="3854" width="5.85546875" style="432" customWidth="1"/>
    <col min="3855" max="3855" width="8.7109375" style="432" customWidth="1"/>
    <col min="3856" max="3856" width="9" style="432" customWidth="1"/>
    <col min="3857" max="3857" width="6.85546875" style="432" customWidth="1"/>
    <col min="3858" max="3858" width="7.7109375" style="432" bestFit="1" customWidth="1"/>
    <col min="3859" max="3859" width="9.140625" style="432"/>
    <col min="3860" max="3860" width="12" style="432" customWidth="1"/>
    <col min="3861" max="3861" width="11.140625" style="432" customWidth="1"/>
    <col min="3862" max="3862" width="17.140625" style="432" customWidth="1"/>
    <col min="3863" max="3863" width="8.5703125" style="432" customWidth="1"/>
    <col min="3864" max="3864" width="7.42578125" style="432" customWidth="1"/>
    <col min="3865" max="3865" width="9.42578125" style="432" customWidth="1"/>
    <col min="3866" max="3868" width="7.85546875" style="432" customWidth="1"/>
    <col min="3869" max="3869" width="13.7109375" style="432" customWidth="1"/>
    <col min="3870" max="4096" width="9.140625" style="432"/>
    <col min="4097" max="4097" width="3.5703125" style="432" bestFit="1" customWidth="1"/>
    <col min="4098" max="4098" width="12.140625" style="432" customWidth="1"/>
    <col min="4099" max="4099" width="37.5703125" style="432" customWidth="1"/>
    <col min="4100" max="4100" width="3.42578125" style="432" bestFit="1" customWidth="1"/>
    <col min="4101" max="4101" width="4.7109375" style="432" customWidth="1"/>
    <col min="4102" max="4102" width="6.42578125" style="432" customWidth="1"/>
    <col min="4103" max="4103" width="5.5703125" style="432" bestFit="1" customWidth="1"/>
    <col min="4104" max="4104" width="7.7109375" style="432" customWidth="1"/>
    <col min="4105" max="4105" width="5.85546875" style="432" customWidth="1"/>
    <col min="4106" max="4106" width="6.5703125" style="432" customWidth="1"/>
    <col min="4107" max="4107" width="8.140625" style="432" customWidth="1"/>
    <col min="4108" max="4108" width="6.140625" style="432" customWidth="1"/>
    <col min="4109" max="4109" width="6.28515625" style="432" customWidth="1"/>
    <col min="4110" max="4110" width="5.85546875" style="432" customWidth="1"/>
    <col min="4111" max="4111" width="8.7109375" style="432" customWidth="1"/>
    <col min="4112" max="4112" width="9" style="432" customWidth="1"/>
    <col min="4113" max="4113" width="6.85546875" style="432" customWidth="1"/>
    <col min="4114" max="4114" width="7.7109375" style="432" bestFit="1" customWidth="1"/>
    <col min="4115" max="4115" width="9.140625" style="432"/>
    <col min="4116" max="4116" width="12" style="432" customWidth="1"/>
    <col min="4117" max="4117" width="11.140625" style="432" customWidth="1"/>
    <col min="4118" max="4118" width="17.140625" style="432" customWidth="1"/>
    <col min="4119" max="4119" width="8.5703125" style="432" customWidth="1"/>
    <col min="4120" max="4120" width="7.42578125" style="432" customWidth="1"/>
    <col min="4121" max="4121" width="9.42578125" style="432" customWidth="1"/>
    <col min="4122" max="4124" width="7.85546875" style="432" customWidth="1"/>
    <col min="4125" max="4125" width="13.7109375" style="432" customWidth="1"/>
    <col min="4126" max="4352" width="9.140625" style="432"/>
    <col min="4353" max="4353" width="3.5703125" style="432" bestFit="1" customWidth="1"/>
    <col min="4354" max="4354" width="12.140625" style="432" customWidth="1"/>
    <col min="4355" max="4355" width="37.5703125" style="432" customWidth="1"/>
    <col min="4356" max="4356" width="3.42578125" style="432" bestFit="1" customWidth="1"/>
    <col min="4357" max="4357" width="4.7109375" style="432" customWidth="1"/>
    <col min="4358" max="4358" width="6.42578125" style="432" customWidth="1"/>
    <col min="4359" max="4359" width="5.5703125" style="432" bestFit="1" customWidth="1"/>
    <col min="4360" max="4360" width="7.7109375" style="432" customWidth="1"/>
    <col min="4361" max="4361" width="5.85546875" style="432" customWidth="1"/>
    <col min="4362" max="4362" width="6.5703125" style="432" customWidth="1"/>
    <col min="4363" max="4363" width="8.140625" style="432" customWidth="1"/>
    <col min="4364" max="4364" width="6.140625" style="432" customWidth="1"/>
    <col min="4365" max="4365" width="6.28515625" style="432" customWidth="1"/>
    <col min="4366" max="4366" width="5.85546875" style="432" customWidth="1"/>
    <col min="4367" max="4367" width="8.7109375" style="432" customWidth="1"/>
    <col min="4368" max="4368" width="9" style="432" customWidth="1"/>
    <col min="4369" max="4369" width="6.85546875" style="432" customWidth="1"/>
    <col min="4370" max="4370" width="7.7109375" style="432" bestFit="1" customWidth="1"/>
    <col min="4371" max="4371" width="9.140625" style="432"/>
    <col min="4372" max="4372" width="12" style="432" customWidth="1"/>
    <col min="4373" max="4373" width="11.140625" style="432" customWidth="1"/>
    <col min="4374" max="4374" width="17.140625" style="432" customWidth="1"/>
    <col min="4375" max="4375" width="8.5703125" style="432" customWidth="1"/>
    <col min="4376" max="4376" width="7.42578125" style="432" customWidth="1"/>
    <col min="4377" max="4377" width="9.42578125" style="432" customWidth="1"/>
    <col min="4378" max="4380" width="7.85546875" style="432" customWidth="1"/>
    <col min="4381" max="4381" width="13.7109375" style="432" customWidth="1"/>
    <col min="4382" max="4608" width="9.140625" style="432"/>
    <col min="4609" max="4609" width="3.5703125" style="432" bestFit="1" customWidth="1"/>
    <col min="4610" max="4610" width="12.140625" style="432" customWidth="1"/>
    <col min="4611" max="4611" width="37.5703125" style="432" customWidth="1"/>
    <col min="4612" max="4612" width="3.42578125" style="432" bestFit="1" customWidth="1"/>
    <col min="4613" max="4613" width="4.7109375" style="432" customWidth="1"/>
    <col min="4614" max="4614" width="6.42578125" style="432" customWidth="1"/>
    <col min="4615" max="4615" width="5.5703125" style="432" bestFit="1" customWidth="1"/>
    <col min="4616" max="4616" width="7.7109375" style="432" customWidth="1"/>
    <col min="4617" max="4617" width="5.85546875" style="432" customWidth="1"/>
    <col min="4618" max="4618" width="6.5703125" style="432" customWidth="1"/>
    <col min="4619" max="4619" width="8.140625" style="432" customWidth="1"/>
    <col min="4620" max="4620" width="6.140625" style="432" customWidth="1"/>
    <col min="4621" max="4621" width="6.28515625" style="432" customWidth="1"/>
    <col min="4622" max="4622" width="5.85546875" style="432" customWidth="1"/>
    <col min="4623" max="4623" width="8.7109375" style="432" customWidth="1"/>
    <col min="4624" max="4624" width="9" style="432" customWidth="1"/>
    <col min="4625" max="4625" width="6.85546875" style="432" customWidth="1"/>
    <col min="4626" max="4626" width="7.7109375" style="432" bestFit="1" customWidth="1"/>
    <col min="4627" max="4627" width="9.140625" style="432"/>
    <col min="4628" max="4628" width="12" style="432" customWidth="1"/>
    <col min="4629" max="4629" width="11.140625" style="432" customWidth="1"/>
    <col min="4630" max="4630" width="17.140625" style="432" customWidth="1"/>
    <col min="4631" max="4631" width="8.5703125" style="432" customWidth="1"/>
    <col min="4632" max="4632" width="7.42578125" style="432" customWidth="1"/>
    <col min="4633" max="4633" width="9.42578125" style="432" customWidth="1"/>
    <col min="4634" max="4636" width="7.85546875" style="432" customWidth="1"/>
    <col min="4637" max="4637" width="13.7109375" style="432" customWidth="1"/>
    <col min="4638" max="4864" width="9.140625" style="432"/>
    <col min="4865" max="4865" width="3.5703125" style="432" bestFit="1" customWidth="1"/>
    <col min="4866" max="4866" width="12.140625" style="432" customWidth="1"/>
    <col min="4867" max="4867" width="37.5703125" style="432" customWidth="1"/>
    <col min="4868" max="4868" width="3.42578125" style="432" bestFit="1" customWidth="1"/>
    <col min="4869" max="4869" width="4.7109375" style="432" customWidth="1"/>
    <col min="4870" max="4870" width="6.42578125" style="432" customWidth="1"/>
    <col min="4871" max="4871" width="5.5703125" style="432" bestFit="1" customWidth="1"/>
    <col min="4872" max="4872" width="7.7109375" style="432" customWidth="1"/>
    <col min="4873" max="4873" width="5.85546875" style="432" customWidth="1"/>
    <col min="4874" max="4874" width="6.5703125" style="432" customWidth="1"/>
    <col min="4875" max="4875" width="8.140625" style="432" customWidth="1"/>
    <col min="4876" max="4876" width="6.140625" style="432" customWidth="1"/>
    <col min="4877" max="4877" width="6.28515625" style="432" customWidth="1"/>
    <col min="4878" max="4878" width="5.85546875" style="432" customWidth="1"/>
    <col min="4879" max="4879" width="8.7109375" style="432" customWidth="1"/>
    <col min="4880" max="4880" width="9" style="432" customWidth="1"/>
    <col min="4881" max="4881" width="6.85546875" style="432" customWidth="1"/>
    <col min="4882" max="4882" width="7.7109375" style="432" bestFit="1" customWidth="1"/>
    <col min="4883" max="4883" width="9.140625" style="432"/>
    <col min="4884" max="4884" width="12" style="432" customWidth="1"/>
    <col min="4885" max="4885" width="11.140625" style="432" customWidth="1"/>
    <col min="4886" max="4886" width="17.140625" style="432" customWidth="1"/>
    <col min="4887" max="4887" width="8.5703125" style="432" customWidth="1"/>
    <col min="4888" max="4888" width="7.42578125" style="432" customWidth="1"/>
    <col min="4889" max="4889" width="9.42578125" style="432" customWidth="1"/>
    <col min="4890" max="4892" width="7.85546875" style="432" customWidth="1"/>
    <col min="4893" max="4893" width="13.7109375" style="432" customWidth="1"/>
    <col min="4894" max="5120" width="9.140625" style="432"/>
    <col min="5121" max="5121" width="3.5703125" style="432" bestFit="1" customWidth="1"/>
    <col min="5122" max="5122" width="12.140625" style="432" customWidth="1"/>
    <col min="5123" max="5123" width="37.5703125" style="432" customWidth="1"/>
    <col min="5124" max="5124" width="3.42578125" style="432" bestFit="1" customWidth="1"/>
    <col min="5125" max="5125" width="4.7109375" style="432" customWidth="1"/>
    <col min="5126" max="5126" width="6.42578125" style="432" customWidth="1"/>
    <col min="5127" max="5127" width="5.5703125" style="432" bestFit="1" customWidth="1"/>
    <col min="5128" max="5128" width="7.7109375" style="432" customWidth="1"/>
    <col min="5129" max="5129" width="5.85546875" style="432" customWidth="1"/>
    <col min="5130" max="5130" width="6.5703125" style="432" customWidth="1"/>
    <col min="5131" max="5131" width="8.140625" style="432" customWidth="1"/>
    <col min="5132" max="5132" width="6.140625" style="432" customWidth="1"/>
    <col min="5133" max="5133" width="6.28515625" style="432" customWidth="1"/>
    <col min="5134" max="5134" width="5.85546875" style="432" customWidth="1"/>
    <col min="5135" max="5135" width="8.7109375" style="432" customWidth="1"/>
    <col min="5136" max="5136" width="9" style="432" customWidth="1"/>
    <col min="5137" max="5137" width="6.85546875" style="432" customWidth="1"/>
    <col min="5138" max="5138" width="7.7109375" style="432" bestFit="1" customWidth="1"/>
    <col min="5139" max="5139" width="9.140625" style="432"/>
    <col min="5140" max="5140" width="12" style="432" customWidth="1"/>
    <col min="5141" max="5141" width="11.140625" style="432" customWidth="1"/>
    <col min="5142" max="5142" width="17.140625" style="432" customWidth="1"/>
    <col min="5143" max="5143" width="8.5703125" style="432" customWidth="1"/>
    <col min="5144" max="5144" width="7.42578125" style="432" customWidth="1"/>
    <col min="5145" max="5145" width="9.42578125" style="432" customWidth="1"/>
    <col min="5146" max="5148" width="7.85546875" style="432" customWidth="1"/>
    <col min="5149" max="5149" width="13.7109375" style="432" customWidth="1"/>
    <col min="5150" max="5376" width="9.140625" style="432"/>
    <col min="5377" max="5377" width="3.5703125" style="432" bestFit="1" customWidth="1"/>
    <col min="5378" max="5378" width="12.140625" style="432" customWidth="1"/>
    <col min="5379" max="5379" width="37.5703125" style="432" customWidth="1"/>
    <col min="5380" max="5380" width="3.42578125" style="432" bestFit="1" customWidth="1"/>
    <col min="5381" max="5381" width="4.7109375" style="432" customWidth="1"/>
    <col min="5382" max="5382" width="6.42578125" style="432" customWidth="1"/>
    <col min="5383" max="5383" width="5.5703125" style="432" bestFit="1" customWidth="1"/>
    <col min="5384" max="5384" width="7.7109375" style="432" customWidth="1"/>
    <col min="5385" max="5385" width="5.85546875" style="432" customWidth="1"/>
    <col min="5386" max="5386" width="6.5703125" style="432" customWidth="1"/>
    <col min="5387" max="5387" width="8.140625" style="432" customWidth="1"/>
    <col min="5388" max="5388" width="6.140625" style="432" customWidth="1"/>
    <col min="5389" max="5389" width="6.28515625" style="432" customWidth="1"/>
    <col min="5390" max="5390" width="5.85546875" style="432" customWidth="1"/>
    <col min="5391" max="5391" width="8.7109375" style="432" customWidth="1"/>
    <col min="5392" max="5392" width="9" style="432" customWidth="1"/>
    <col min="5393" max="5393" width="6.85546875" style="432" customWidth="1"/>
    <col min="5394" max="5394" width="7.7109375" style="432" bestFit="1" customWidth="1"/>
    <col min="5395" max="5395" width="9.140625" style="432"/>
    <col min="5396" max="5396" width="12" style="432" customWidth="1"/>
    <col min="5397" max="5397" width="11.140625" style="432" customWidth="1"/>
    <col min="5398" max="5398" width="17.140625" style="432" customWidth="1"/>
    <col min="5399" max="5399" width="8.5703125" style="432" customWidth="1"/>
    <col min="5400" max="5400" width="7.42578125" style="432" customWidth="1"/>
    <col min="5401" max="5401" width="9.42578125" style="432" customWidth="1"/>
    <col min="5402" max="5404" width="7.85546875" style="432" customWidth="1"/>
    <col min="5405" max="5405" width="13.7109375" style="432" customWidth="1"/>
    <col min="5406" max="5632" width="9.140625" style="432"/>
    <col min="5633" max="5633" width="3.5703125" style="432" bestFit="1" customWidth="1"/>
    <col min="5634" max="5634" width="12.140625" style="432" customWidth="1"/>
    <col min="5635" max="5635" width="37.5703125" style="432" customWidth="1"/>
    <col min="5636" max="5636" width="3.42578125" style="432" bestFit="1" customWidth="1"/>
    <col min="5637" max="5637" width="4.7109375" style="432" customWidth="1"/>
    <col min="5638" max="5638" width="6.42578125" style="432" customWidth="1"/>
    <col min="5639" max="5639" width="5.5703125" style="432" bestFit="1" customWidth="1"/>
    <col min="5640" max="5640" width="7.7109375" style="432" customWidth="1"/>
    <col min="5641" max="5641" width="5.85546875" style="432" customWidth="1"/>
    <col min="5642" max="5642" width="6.5703125" style="432" customWidth="1"/>
    <col min="5643" max="5643" width="8.140625" style="432" customWidth="1"/>
    <col min="5644" max="5644" width="6.140625" style="432" customWidth="1"/>
    <col min="5645" max="5645" width="6.28515625" style="432" customWidth="1"/>
    <col min="5646" max="5646" width="5.85546875" style="432" customWidth="1"/>
    <col min="5647" max="5647" width="8.7109375" style="432" customWidth="1"/>
    <col min="5648" max="5648" width="9" style="432" customWidth="1"/>
    <col min="5649" max="5649" width="6.85546875" style="432" customWidth="1"/>
    <col min="5650" max="5650" width="7.7109375" style="432" bestFit="1" customWidth="1"/>
    <col min="5651" max="5651" width="9.140625" style="432"/>
    <col min="5652" max="5652" width="12" style="432" customWidth="1"/>
    <col min="5653" max="5653" width="11.140625" style="432" customWidth="1"/>
    <col min="5654" max="5654" width="17.140625" style="432" customWidth="1"/>
    <col min="5655" max="5655" width="8.5703125" style="432" customWidth="1"/>
    <col min="5656" max="5656" width="7.42578125" style="432" customWidth="1"/>
    <col min="5657" max="5657" width="9.42578125" style="432" customWidth="1"/>
    <col min="5658" max="5660" width="7.85546875" style="432" customWidth="1"/>
    <col min="5661" max="5661" width="13.7109375" style="432" customWidth="1"/>
    <col min="5662" max="5888" width="9.140625" style="432"/>
    <col min="5889" max="5889" width="3.5703125" style="432" bestFit="1" customWidth="1"/>
    <col min="5890" max="5890" width="12.140625" style="432" customWidth="1"/>
    <col min="5891" max="5891" width="37.5703125" style="432" customWidth="1"/>
    <col min="5892" max="5892" width="3.42578125" style="432" bestFit="1" customWidth="1"/>
    <col min="5893" max="5893" width="4.7109375" style="432" customWidth="1"/>
    <col min="5894" max="5894" width="6.42578125" style="432" customWidth="1"/>
    <col min="5895" max="5895" width="5.5703125" style="432" bestFit="1" customWidth="1"/>
    <col min="5896" max="5896" width="7.7109375" style="432" customWidth="1"/>
    <col min="5897" max="5897" width="5.85546875" style="432" customWidth="1"/>
    <col min="5898" max="5898" width="6.5703125" style="432" customWidth="1"/>
    <col min="5899" max="5899" width="8.140625" style="432" customWidth="1"/>
    <col min="5900" max="5900" width="6.140625" style="432" customWidth="1"/>
    <col min="5901" max="5901" width="6.28515625" style="432" customWidth="1"/>
    <col min="5902" max="5902" width="5.85546875" style="432" customWidth="1"/>
    <col min="5903" max="5903" width="8.7109375" style="432" customWidth="1"/>
    <col min="5904" max="5904" width="9" style="432" customWidth="1"/>
    <col min="5905" max="5905" width="6.85546875" style="432" customWidth="1"/>
    <col min="5906" max="5906" width="7.7109375" style="432" bestFit="1" customWidth="1"/>
    <col min="5907" max="5907" width="9.140625" style="432"/>
    <col min="5908" max="5908" width="12" style="432" customWidth="1"/>
    <col min="5909" max="5909" width="11.140625" style="432" customWidth="1"/>
    <col min="5910" max="5910" width="17.140625" style="432" customWidth="1"/>
    <col min="5911" max="5911" width="8.5703125" style="432" customWidth="1"/>
    <col min="5912" max="5912" width="7.42578125" style="432" customWidth="1"/>
    <col min="5913" max="5913" width="9.42578125" style="432" customWidth="1"/>
    <col min="5914" max="5916" width="7.85546875" style="432" customWidth="1"/>
    <col min="5917" max="5917" width="13.7109375" style="432" customWidth="1"/>
    <col min="5918" max="6144" width="9.140625" style="432"/>
    <col min="6145" max="6145" width="3.5703125" style="432" bestFit="1" customWidth="1"/>
    <col min="6146" max="6146" width="12.140625" style="432" customWidth="1"/>
    <col min="6147" max="6147" width="37.5703125" style="432" customWidth="1"/>
    <col min="6148" max="6148" width="3.42578125" style="432" bestFit="1" customWidth="1"/>
    <col min="6149" max="6149" width="4.7109375" style="432" customWidth="1"/>
    <col min="6150" max="6150" width="6.42578125" style="432" customWidth="1"/>
    <col min="6151" max="6151" width="5.5703125" style="432" bestFit="1" customWidth="1"/>
    <col min="6152" max="6152" width="7.7109375" style="432" customWidth="1"/>
    <col min="6153" max="6153" width="5.85546875" style="432" customWidth="1"/>
    <col min="6154" max="6154" width="6.5703125" style="432" customWidth="1"/>
    <col min="6155" max="6155" width="8.140625" style="432" customWidth="1"/>
    <col min="6156" max="6156" width="6.140625" style="432" customWidth="1"/>
    <col min="6157" max="6157" width="6.28515625" style="432" customWidth="1"/>
    <col min="6158" max="6158" width="5.85546875" style="432" customWidth="1"/>
    <col min="6159" max="6159" width="8.7109375" style="432" customWidth="1"/>
    <col min="6160" max="6160" width="9" style="432" customWidth="1"/>
    <col min="6161" max="6161" width="6.85546875" style="432" customWidth="1"/>
    <col min="6162" max="6162" width="7.7109375" style="432" bestFit="1" customWidth="1"/>
    <col min="6163" max="6163" width="9.140625" style="432"/>
    <col min="6164" max="6164" width="12" style="432" customWidth="1"/>
    <col min="6165" max="6165" width="11.140625" style="432" customWidth="1"/>
    <col min="6166" max="6166" width="17.140625" style="432" customWidth="1"/>
    <col min="6167" max="6167" width="8.5703125" style="432" customWidth="1"/>
    <col min="6168" max="6168" width="7.42578125" style="432" customWidth="1"/>
    <col min="6169" max="6169" width="9.42578125" style="432" customWidth="1"/>
    <col min="6170" max="6172" width="7.85546875" style="432" customWidth="1"/>
    <col min="6173" max="6173" width="13.7109375" style="432" customWidth="1"/>
    <col min="6174" max="6400" width="9.140625" style="432"/>
    <col min="6401" max="6401" width="3.5703125" style="432" bestFit="1" customWidth="1"/>
    <col min="6402" max="6402" width="12.140625" style="432" customWidth="1"/>
    <col min="6403" max="6403" width="37.5703125" style="432" customWidth="1"/>
    <col min="6404" max="6404" width="3.42578125" style="432" bestFit="1" customWidth="1"/>
    <col min="6405" max="6405" width="4.7109375" style="432" customWidth="1"/>
    <col min="6406" max="6406" width="6.42578125" style="432" customWidth="1"/>
    <col min="6407" max="6407" width="5.5703125" style="432" bestFit="1" customWidth="1"/>
    <col min="6408" max="6408" width="7.7109375" style="432" customWidth="1"/>
    <col min="6409" max="6409" width="5.85546875" style="432" customWidth="1"/>
    <col min="6410" max="6410" width="6.5703125" style="432" customWidth="1"/>
    <col min="6411" max="6411" width="8.140625" style="432" customWidth="1"/>
    <col min="6412" max="6412" width="6.140625" style="432" customWidth="1"/>
    <col min="6413" max="6413" width="6.28515625" style="432" customWidth="1"/>
    <col min="6414" max="6414" width="5.85546875" style="432" customWidth="1"/>
    <col min="6415" max="6415" width="8.7109375" style="432" customWidth="1"/>
    <col min="6416" max="6416" width="9" style="432" customWidth="1"/>
    <col min="6417" max="6417" width="6.85546875" style="432" customWidth="1"/>
    <col min="6418" max="6418" width="7.7109375" style="432" bestFit="1" customWidth="1"/>
    <col min="6419" max="6419" width="9.140625" style="432"/>
    <col min="6420" max="6420" width="12" style="432" customWidth="1"/>
    <col min="6421" max="6421" width="11.140625" style="432" customWidth="1"/>
    <col min="6422" max="6422" width="17.140625" style="432" customWidth="1"/>
    <col min="6423" max="6423" width="8.5703125" style="432" customWidth="1"/>
    <col min="6424" max="6424" width="7.42578125" style="432" customWidth="1"/>
    <col min="6425" max="6425" width="9.42578125" style="432" customWidth="1"/>
    <col min="6426" max="6428" width="7.85546875" style="432" customWidth="1"/>
    <col min="6429" max="6429" width="13.7109375" style="432" customWidth="1"/>
    <col min="6430" max="6656" width="9.140625" style="432"/>
    <col min="6657" max="6657" width="3.5703125" style="432" bestFit="1" customWidth="1"/>
    <col min="6658" max="6658" width="12.140625" style="432" customWidth="1"/>
    <col min="6659" max="6659" width="37.5703125" style="432" customWidth="1"/>
    <col min="6660" max="6660" width="3.42578125" style="432" bestFit="1" customWidth="1"/>
    <col min="6661" max="6661" width="4.7109375" style="432" customWidth="1"/>
    <col min="6662" max="6662" width="6.42578125" style="432" customWidth="1"/>
    <col min="6663" max="6663" width="5.5703125" style="432" bestFit="1" customWidth="1"/>
    <col min="6664" max="6664" width="7.7109375" style="432" customWidth="1"/>
    <col min="6665" max="6665" width="5.85546875" style="432" customWidth="1"/>
    <col min="6666" max="6666" width="6.5703125" style="432" customWidth="1"/>
    <col min="6667" max="6667" width="8.140625" style="432" customWidth="1"/>
    <col min="6668" max="6668" width="6.140625" style="432" customWidth="1"/>
    <col min="6669" max="6669" width="6.28515625" style="432" customWidth="1"/>
    <col min="6670" max="6670" width="5.85546875" style="432" customWidth="1"/>
    <col min="6671" max="6671" width="8.7109375" style="432" customWidth="1"/>
    <col min="6672" max="6672" width="9" style="432" customWidth="1"/>
    <col min="6673" max="6673" width="6.85546875" style="432" customWidth="1"/>
    <col min="6674" max="6674" width="7.7109375" style="432" bestFit="1" customWidth="1"/>
    <col min="6675" max="6675" width="9.140625" style="432"/>
    <col min="6676" max="6676" width="12" style="432" customWidth="1"/>
    <col min="6677" max="6677" width="11.140625" style="432" customWidth="1"/>
    <col min="6678" max="6678" width="17.140625" style="432" customWidth="1"/>
    <col min="6679" max="6679" width="8.5703125" style="432" customWidth="1"/>
    <col min="6680" max="6680" width="7.42578125" style="432" customWidth="1"/>
    <col min="6681" max="6681" width="9.42578125" style="432" customWidth="1"/>
    <col min="6682" max="6684" width="7.85546875" style="432" customWidth="1"/>
    <col min="6685" max="6685" width="13.7109375" style="432" customWidth="1"/>
    <col min="6686" max="6912" width="9.140625" style="432"/>
    <col min="6913" max="6913" width="3.5703125" style="432" bestFit="1" customWidth="1"/>
    <col min="6914" max="6914" width="12.140625" style="432" customWidth="1"/>
    <col min="6915" max="6915" width="37.5703125" style="432" customWidth="1"/>
    <col min="6916" max="6916" width="3.42578125" style="432" bestFit="1" customWidth="1"/>
    <col min="6917" max="6917" width="4.7109375" style="432" customWidth="1"/>
    <col min="6918" max="6918" width="6.42578125" style="432" customWidth="1"/>
    <col min="6919" max="6919" width="5.5703125" style="432" bestFit="1" customWidth="1"/>
    <col min="6920" max="6920" width="7.7109375" style="432" customWidth="1"/>
    <col min="6921" max="6921" width="5.85546875" style="432" customWidth="1"/>
    <col min="6922" max="6922" width="6.5703125" style="432" customWidth="1"/>
    <col min="6923" max="6923" width="8.140625" style="432" customWidth="1"/>
    <col min="6924" max="6924" width="6.140625" style="432" customWidth="1"/>
    <col min="6925" max="6925" width="6.28515625" style="432" customWidth="1"/>
    <col min="6926" max="6926" width="5.85546875" style="432" customWidth="1"/>
    <col min="6927" max="6927" width="8.7109375" style="432" customWidth="1"/>
    <col min="6928" max="6928" width="9" style="432" customWidth="1"/>
    <col min="6929" max="6929" width="6.85546875" style="432" customWidth="1"/>
    <col min="6930" max="6930" width="7.7109375" style="432" bestFit="1" customWidth="1"/>
    <col min="6931" max="6931" width="9.140625" style="432"/>
    <col min="6932" max="6932" width="12" style="432" customWidth="1"/>
    <col min="6933" max="6933" width="11.140625" style="432" customWidth="1"/>
    <col min="6934" max="6934" width="17.140625" style="432" customWidth="1"/>
    <col min="6935" max="6935" width="8.5703125" style="432" customWidth="1"/>
    <col min="6936" max="6936" width="7.42578125" style="432" customWidth="1"/>
    <col min="6937" max="6937" width="9.42578125" style="432" customWidth="1"/>
    <col min="6938" max="6940" width="7.85546875" style="432" customWidth="1"/>
    <col min="6941" max="6941" width="13.7109375" style="432" customWidth="1"/>
    <col min="6942" max="7168" width="9.140625" style="432"/>
    <col min="7169" max="7169" width="3.5703125" style="432" bestFit="1" customWidth="1"/>
    <col min="7170" max="7170" width="12.140625" style="432" customWidth="1"/>
    <col min="7171" max="7171" width="37.5703125" style="432" customWidth="1"/>
    <col min="7172" max="7172" width="3.42578125" style="432" bestFit="1" customWidth="1"/>
    <col min="7173" max="7173" width="4.7109375" style="432" customWidth="1"/>
    <col min="7174" max="7174" width="6.42578125" style="432" customWidth="1"/>
    <col min="7175" max="7175" width="5.5703125" style="432" bestFit="1" customWidth="1"/>
    <col min="7176" max="7176" width="7.7109375" style="432" customWidth="1"/>
    <col min="7177" max="7177" width="5.85546875" style="432" customWidth="1"/>
    <col min="7178" max="7178" width="6.5703125" style="432" customWidth="1"/>
    <col min="7179" max="7179" width="8.140625" style="432" customWidth="1"/>
    <col min="7180" max="7180" width="6.140625" style="432" customWidth="1"/>
    <col min="7181" max="7181" width="6.28515625" style="432" customWidth="1"/>
    <col min="7182" max="7182" width="5.85546875" style="432" customWidth="1"/>
    <col min="7183" max="7183" width="8.7109375" style="432" customWidth="1"/>
    <col min="7184" max="7184" width="9" style="432" customWidth="1"/>
    <col min="7185" max="7185" width="6.85546875" style="432" customWidth="1"/>
    <col min="7186" max="7186" width="7.7109375" style="432" bestFit="1" customWidth="1"/>
    <col min="7187" max="7187" width="9.140625" style="432"/>
    <col min="7188" max="7188" width="12" style="432" customWidth="1"/>
    <col min="7189" max="7189" width="11.140625" style="432" customWidth="1"/>
    <col min="7190" max="7190" width="17.140625" style="432" customWidth="1"/>
    <col min="7191" max="7191" width="8.5703125" style="432" customWidth="1"/>
    <col min="7192" max="7192" width="7.42578125" style="432" customWidth="1"/>
    <col min="7193" max="7193" width="9.42578125" style="432" customWidth="1"/>
    <col min="7194" max="7196" width="7.85546875" style="432" customWidth="1"/>
    <col min="7197" max="7197" width="13.7109375" style="432" customWidth="1"/>
    <col min="7198" max="7424" width="9.140625" style="432"/>
    <col min="7425" max="7425" width="3.5703125" style="432" bestFit="1" customWidth="1"/>
    <col min="7426" max="7426" width="12.140625" style="432" customWidth="1"/>
    <col min="7427" max="7427" width="37.5703125" style="432" customWidth="1"/>
    <col min="7428" max="7428" width="3.42578125" style="432" bestFit="1" customWidth="1"/>
    <col min="7429" max="7429" width="4.7109375" style="432" customWidth="1"/>
    <col min="7430" max="7430" width="6.42578125" style="432" customWidth="1"/>
    <col min="7431" max="7431" width="5.5703125" style="432" bestFit="1" customWidth="1"/>
    <col min="7432" max="7432" width="7.7109375" style="432" customWidth="1"/>
    <col min="7433" max="7433" width="5.85546875" style="432" customWidth="1"/>
    <col min="7434" max="7434" width="6.5703125" style="432" customWidth="1"/>
    <col min="7435" max="7435" width="8.140625" style="432" customWidth="1"/>
    <col min="7436" max="7436" width="6.140625" style="432" customWidth="1"/>
    <col min="7437" max="7437" width="6.28515625" style="432" customWidth="1"/>
    <col min="7438" max="7438" width="5.85546875" style="432" customWidth="1"/>
    <col min="7439" max="7439" width="8.7109375" style="432" customWidth="1"/>
    <col min="7440" max="7440" width="9" style="432" customWidth="1"/>
    <col min="7441" max="7441" width="6.85546875" style="432" customWidth="1"/>
    <col min="7442" max="7442" width="7.7109375" style="432" bestFit="1" customWidth="1"/>
    <col min="7443" max="7443" width="9.140625" style="432"/>
    <col min="7444" max="7444" width="12" style="432" customWidth="1"/>
    <col min="7445" max="7445" width="11.140625" style="432" customWidth="1"/>
    <col min="7446" max="7446" width="17.140625" style="432" customWidth="1"/>
    <col min="7447" max="7447" width="8.5703125" style="432" customWidth="1"/>
    <col min="7448" max="7448" width="7.42578125" style="432" customWidth="1"/>
    <col min="7449" max="7449" width="9.42578125" style="432" customWidth="1"/>
    <col min="7450" max="7452" width="7.85546875" style="432" customWidth="1"/>
    <col min="7453" max="7453" width="13.7109375" style="432" customWidth="1"/>
    <col min="7454" max="7680" width="9.140625" style="432"/>
    <col min="7681" max="7681" width="3.5703125" style="432" bestFit="1" customWidth="1"/>
    <col min="7682" max="7682" width="12.140625" style="432" customWidth="1"/>
    <col min="7683" max="7683" width="37.5703125" style="432" customWidth="1"/>
    <col min="7684" max="7684" width="3.42578125" style="432" bestFit="1" customWidth="1"/>
    <col min="7685" max="7685" width="4.7109375" style="432" customWidth="1"/>
    <col min="7686" max="7686" width="6.42578125" style="432" customWidth="1"/>
    <col min="7687" max="7687" width="5.5703125" style="432" bestFit="1" customWidth="1"/>
    <col min="7688" max="7688" width="7.7109375" style="432" customWidth="1"/>
    <col min="7689" max="7689" width="5.85546875" style="432" customWidth="1"/>
    <col min="7690" max="7690" width="6.5703125" style="432" customWidth="1"/>
    <col min="7691" max="7691" width="8.140625" style="432" customWidth="1"/>
    <col min="7692" max="7692" width="6.140625" style="432" customWidth="1"/>
    <col min="7693" max="7693" width="6.28515625" style="432" customWidth="1"/>
    <col min="7694" max="7694" width="5.85546875" style="432" customWidth="1"/>
    <col min="7695" max="7695" width="8.7109375" style="432" customWidth="1"/>
    <col min="7696" max="7696" width="9" style="432" customWidth="1"/>
    <col min="7697" max="7697" width="6.85546875" style="432" customWidth="1"/>
    <col min="7698" max="7698" width="7.7109375" style="432" bestFit="1" customWidth="1"/>
    <col min="7699" max="7699" width="9.140625" style="432"/>
    <col min="7700" max="7700" width="12" style="432" customWidth="1"/>
    <col min="7701" max="7701" width="11.140625" style="432" customWidth="1"/>
    <col min="7702" max="7702" width="17.140625" style="432" customWidth="1"/>
    <col min="7703" max="7703" width="8.5703125" style="432" customWidth="1"/>
    <col min="7704" max="7704" width="7.42578125" style="432" customWidth="1"/>
    <col min="7705" max="7705" width="9.42578125" style="432" customWidth="1"/>
    <col min="7706" max="7708" width="7.85546875" style="432" customWidth="1"/>
    <col min="7709" max="7709" width="13.7109375" style="432" customWidth="1"/>
    <col min="7710" max="7936" width="9.140625" style="432"/>
    <col min="7937" max="7937" width="3.5703125" style="432" bestFit="1" customWidth="1"/>
    <col min="7938" max="7938" width="12.140625" style="432" customWidth="1"/>
    <col min="7939" max="7939" width="37.5703125" style="432" customWidth="1"/>
    <col min="7940" max="7940" width="3.42578125" style="432" bestFit="1" customWidth="1"/>
    <col min="7941" max="7941" width="4.7109375" style="432" customWidth="1"/>
    <col min="7942" max="7942" width="6.42578125" style="432" customWidth="1"/>
    <col min="7943" max="7943" width="5.5703125" style="432" bestFit="1" customWidth="1"/>
    <col min="7944" max="7944" width="7.7109375" style="432" customWidth="1"/>
    <col min="7945" max="7945" width="5.85546875" style="432" customWidth="1"/>
    <col min="7946" max="7946" width="6.5703125" style="432" customWidth="1"/>
    <col min="7947" max="7947" width="8.140625" style="432" customWidth="1"/>
    <col min="7948" max="7948" width="6.140625" style="432" customWidth="1"/>
    <col min="7949" max="7949" width="6.28515625" style="432" customWidth="1"/>
    <col min="7950" max="7950" width="5.85546875" style="432" customWidth="1"/>
    <col min="7951" max="7951" width="8.7109375" style="432" customWidth="1"/>
    <col min="7952" max="7952" width="9" style="432" customWidth="1"/>
    <col min="7953" max="7953" width="6.85546875" style="432" customWidth="1"/>
    <col min="7954" max="7954" width="7.7109375" style="432" bestFit="1" customWidth="1"/>
    <col min="7955" max="7955" width="9.140625" style="432"/>
    <col min="7956" max="7956" width="12" style="432" customWidth="1"/>
    <col min="7957" max="7957" width="11.140625" style="432" customWidth="1"/>
    <col min="7958" max="7958" width="17.140625" style="432" customWidth="1"/>
    <col min="7959" max="7959" width="8.5703125" style="432" customWidth="1"/>
    <col min="7960" max="7960" width="7.42578125" style="432" customWidth="1"/>
    <col min="7961" max="7961" width="9.42578125" style="432" customWidth="1"/>
    <col min="7962" max="7964" width="7.85546875" style="432" customWidth="1"/>
    <col min="7965" max="7965" width="13.7109375" style="432" customWidth="1"/>
    <col min="7966" max="8192" width="9.140625" style="432"/>
    <col min="8193" max="8193" width="3.5703125" style="432" bestFit="1" customWidth="1"/>
    <col min="8194" max="8194" width="12.140625" style="432" customWidth="1"/>
    <col min="8195" max="8195" width="37.5703125" style="432" customWidth="1"/>
    <col min="8196" max="8196" width="3.42578125" style="432" bestFit="1" customWidth="1"/>
    <col min="8197" max="8197" width="4.7109375" style="432" customWidth="1"/>
    <col min="8198" max="8198" width="6.42578125" style="432" customWidth="1"/>
    <col min="8199" max="8199" width="5.5703125" style="432" bestFit="1" customWidth="1"/>
    <col min="8200" max="8200" width="7.7109375" style="432" customWidth="1"/>
    <col min="8201" max="8201" width="5.85546875" style="432" customWidth="1"/>
    <col min="8202" max="8202" width="6.5703125" style="432" customWidth="1"/>
    <col min="8203" max="8203" width="8.140625" style="432" customWidth="1"/>
    <col min="8204" max="8204" width="6.140625" style="432" customWidth="1"/>
    <col min="8205" max="8205" width="6.28515625" style="432" customWidth="1"/>
    <col min="8206" max="8206" width="5.85546875" style="432" customWidth="1"/>
    <col min="8207" max="8207" width="8.7109375" style="432" customWidth="1"/>
    <col min="8208" max="8208" width="9" style="432" customWidth="1"/>
    <col min="8209" max="8209" width="6.85546875" style="432" customWidth="1"/>
    <col min="8210" max="8210" width="7.7109375" style="432" bestFit="1" customWidth="1"/>
    <col min="8211" max="8211" width="9.140625" style="432"/>
    <col min="8212" max="8212" width="12" style="432" customWidth="1"/>
    <col min="8213" max="8213" width="11.140625" style="432" customWidth="1"/>
    <col min="8214" max="8214" width="17.140625" style="432" customWidth="1"/>
    <col min="8215" max="8215" width="8.5703125" style="432" customWidth="1"/>
    <col min="8216" max="8216" width="7.42578125" style="432" customWidth="1"/>
    <col min="8217" max="8217" width="9.42578125" style="432" customWidth="1"/>
    <col min="8218" max="8220" width="7.85546875" style="432" customWidth="1"/>
    <col min="8221" max="8221" width="13.7109375" style="432" customWidth="1"/>
    <col min="8222" max="8448" width="9.140625" style="432"/>
    <col min="8449" max="8449" width="3.5703125" style="432" bestFit="1" customWidth="1"/>
    <col min="8450" max="8450" width="12.140625" style="432" customWidth="1"/>
    <col min="8451" max="8451" width="37.5703125" style="432" customWidth="1"/>
    <col min="8452" max="8452" width="3.42578125" style="432" bestFit="1" customWidth="1"/>
    <col min="8453" max="8453" width="4.7109375" style="432" customWidth="1"/>
    <col min="8454" max="8454" width="6.42578125" style="432" customWidth="1"/>
    <col min="8455" max="8455" width="5.5703125" style="432" bestFit="1" customWidth="1"/>
    <col min="8456" max="8456" width="7.7109375" style="432" customWidth="1"/>
    <col min="8457" max="8457" width="5.85546875" style="432" customWidth="1"/>
    <col min="8458" max="8458" width="6.5703125" style="432" customWidth="1"/>
    <col min="8459" max="8459" width="8.140625" style="432" customWidth="1"/>
    <col min="8460" max="8460" width="6.140625" style="432" customWidth="1"/>
    <col min="8461" max="8461" width="6.28515625" style="432" customWidth="1"/>
    <col min="8462" max="8462" width="5.85546875" style="432" customWidth="1"/>
    <col min="8463" max="8463" width="8.7109375" style="432" customWidth="1"/>
    <col min="8464" max="8464" width="9" style="432" customWidth="1"/>
    <col min="8465" max="8465" width="6.85546875" style="432" customWidth="1"/>
    <col min="8466" max="8466" width="7.7109375" style="432" bestFit="1" customWidth="1"/>
    <col min="8467" max="8467" width="9.140625" style="432"/>
    <col min="8468" max="8468" width="12" style="432" customWidth="1"/>
    <col min="8469" max="8469" width="11.140625" style="432" customWidth="1"/>
    <col min="8470" max="8470" width="17.140625" style="432" customWidth="1"/>
    <col min="8471" max="8471" width="8.5703125" style="432" customWidth="1"/>
    <col min="8472" max="8472" width="7.42578125" style="432" customWidth="1"/>
    <col min="8473" max="8473" width="9.42578125" style="432" customWidth="1"/>
    <col min="8474" max="8476" width="7.85546875" style="432" customWidth="1"/>
    <col min="8477" max="8477" width="13.7109375" style="432" customWidth="1"/>
    <col min="8478" max="8704" width="9.140625" style="432"/>
    <col min="8705" max="8705" width="3.5703125" style="432" bestFit="1" customWidth="1"/>
    <col min="8706" max="8706" width="12.140625" style="432" customWidth="1"/>
    <col min="8707" max="8707" width="37.5703125" style="432" customWidth="1"/>
    <col min="8708" max="8708" width="3.42578125" style="432" bestFit="1" customWidth="1"/>
    <col min="8709" max="8709" width="4.7109375" style="432" customWidth="1"/>
    <col min="8710" max="8710" width="6.42578125" style="432" customWidth="1"/>
    <col min="8711" max="8711" width="5.5703125" style="432" bestFit="1" customWidth="1"/>
    <col min="8712" max="8712" width="7.7109375" style="432" customWidth="1"/>
    <col min="8713" max="8713" width="5.85546875" style="432" customWidth="1"/>
    <col min="8714" max="8714" width="6.5703125" style="432" customWidth="1"/>
    <col min="8715" max="8715" width="8.140625" style="432" customWidth="1"/>
    <col min="8716" max="8716" width="6.140625" style="432" customWidth="1"/>
    <col min="8717" max="8717" width="6.28515625" style="432" customWidth="1"/>
    <col min="8718" max="8718" width="5.85546875" style="432" customWidth="1"/>
    <col min="8719" max="8719" width="8.7109375" style="432" customWidth="1"/>
    <col min="8720" max="8720" width="9" style="432" customWidth="1"/>
    <col min="8721" max="8721" width="6.85546875" style="432" customWidth="1"/>
    <col min="8722" max="8722" width="7.7109375" style="432" bestFit="1" customWidth="1"/>
    <col min="8723" max="8723" width="9.140625" style="432"/>
    <col min="8724" max="8724" width="12" style="432" customWidth="1"/>
    <col min="8725" max="8725" width="11.140625" style="432" customWidth="1"/>
    <col min="8726" max="8726" width="17.140625" style="432" customWidth="1"/>
    <col min="8727" max="8727" width="8.5703125" style="432" customWidth="1"/>
    <col min="8728" max="8728" width="7.42578125" style="432" customWidth="1"/>
    <col min="8729" max="8729" width="9.42578125" style="432" customWidth="1"/>
    <col min="8730" max="8732" width="7.85546875" style="432" customWidth="1"/>
    <col min="8733" max="8733" width="13.7109375" style="432" customWidth="1"/>
    <col min="8734" max="8960" width="9.140625" style="432"/>
    <col min="8961" max="8961" width="3.5703125" style="432" bestFit="1" customWidth="1"/>
    <col min="8962" max="8962" width="12.140625" style="432" customWidth="1"/>
    <col min="8963" max="8963" width="37.5703125" style="432" customWidth="1"/>
    <col min="8964" max="8964" width="3.42578125" style="432" bestFit="1" customWidth="1"/>
    <col min="8965" max="8965" width="4.7109375" style="432" customWidth="1"/>
    <col min="8966" max="8966" width="6.42578125" style="432" customWidth="1"/>
    <col min="8967" max="8967" width="5.5703125" style="432" bestFit="1" customWidth="1"/>
    <col min="8968" max="8968" width="7.7109375" style="432" customWidth="1"/>
    <col min="8969" max="8969" width="5.85546875" style="432" customWidth="1"/>
    <col min="8970" max="8970" width="6.5703125" style="432" customWidth="1"/>
    <col min="8971" max="8971" width="8.140625" style="432" customWidth="1"/>
    <col min="8972" max="8972" width="6.140625" style="432" customWidth="1"/>
    <col min="8973" max="8973" width="6.28515625" style="432" customWidth="1"/>
    <col min="8974" max="8974" width="5.85546875" style="432" customWidth="1"/>
    <col min="8975" max="8975" width="8.7109375" style="432" customWidth="1"/>
    <col min="8976" max="8976" width="9" style="432" customWidth="1"/>
    <col min="8977" max="8977" width="6.85546875" style="432" customWidth="1"/>
    <col min="8978" max="8978" width="7.7109375" style="432" bestFit="1" customWidth="1"/>
    <col min="8979" max="8979" width="9.140625" style="432"/>
    <col min="8980" max="8980" width="12" style="432" customWidth="1"/>
    <col min="8981" max="8981" width="11.140625" style="432" customWidth="1"/>
    <col min="8982" max="8982" width="17.140625" style="432" customWidth="1"/>
    <col min="8983" max="8983" width="8.5703125" style="432" customWidth="1"/>
    <col min="8984" max="8984" width="7.42578125" style="432" customWidth="1"/>
    <col min="8985" max="8985" width="9.42578125" style="432" customWidth="1"/>
    <col min="8986" max="8988" width="7.85546875" style="432" customWidth="1"/>
    <col min="8989" max="8989" width="13.7109375" style="432" customWidth="1"/>
    <col min="8990" max="9216" width="9.140625" style="432"/>
    <col min="9217" max="9217" width="3.5703125" style="432" bestFit="1" customWidth="1"/>
    <col min="9218" max="9218" width="12.140625" style="432" customWidth="1"/>
    <col min="9219" max="9219" width="37.5703125" style="432" customWidth="1"/>
    <col min="9220" max="9220" width="3.42578125" style="432" bestFit="1" customWidth="1"/>
    <col min="9221" max="9221" width="4.7109375" style="432" customWidth="1"/>
    <col min="9222" max="9222" width="6.42578125" style="432" customWidth="1"/>
    <col min="9223" max="9223" width="5.5703125" style="432" bestFit="1" customWidth="1"/>
    <col min="9224" max="9224" width="7.7109375" style="432" customWidth="1"/>
    <col min="9225" max="9225" width="5.85546875" style="432" customWidth="1"/>
    <col min="9226" max="9226" width="6.5703125" style="432" customWidth="1"/>
    <col min="9227" max="9227" width="8.140625" style="432" customWidth="1"/>
    <col min="9228" max="9228" width="6.140625" style="432" customWidth="1"/>
    <col min="9229" max="9229" width="6.28515625" style="432" customWidth="1"/>
    <col min="9230" max="9230" width="5.85546875" style="432" customWidth="1"/>
    <col min="9231" max="9231" width="8.7109375" style="432" customWidth="1"/>
    <col min="9232" max="9232" width="9" style="432" customWidth="1"/>
    <col min="9233" max="9233" width="6.85546875" style="432" customWidth="1"/>
    <col min="9234" max="9234" width="7.7109375" style="432" bestFit="1" customWidth="1"/>
    <col min="9235" max="9235" width="9.140625" style="432"/>
    <col min="9236" max="9236" width="12" style="432" customWidth="1"/>
    <col min="9237" max="9237" width="11.140625" style="432" customWidth="1"/>
    <col min="9238" max="9238" width="17.140625" style="432" customWidth="1"/>
    <col min="9239" max="9239" width="8.5703125" style="432" customWidth="1"/>
    <col min="9240" max="9240" width="7.42578125" style="432" customWidth="1"/>
    <col min="9241" max="9241" width="9.42578125" style="432" customWidth="1"/>
    <col min="9242" max="9244" width="7.85546875" style="432" customWidth="1"/>
    <col min="9245" max="9245" width="13.7109375" style="432" customWidth="1"/>
    <col min="9246" max="9472" width="9.140625" style="432"/>
    <col min="9473" max="9473" width="3.5703125" style="432" bestFit="1" customWidth="1"/>
    <col min="9474" max="9474" width="12.140625" style="432" customWidth="1"/>
    <col min="9475" max="9475" width="37.5703125" style="432" customWidth="1"/>
    <col min="9476" max="9476" width="3.42578125" style="432" bestFit="1" customWidth="1"/>
    <col min="9477" max="9477" width="4.7109375" style="432" customWidth="1"/>
    <col min="9478" max="9478" width="6.42578125" style="432" customWidth="1"/>
    <col min="9479" max="9479" width="5.5703125" style="432" bestFit="1" customWidth="1"/>
    <col min="9480" max="9480" width="7.7109375" style="432" customWidth="1"/>
    <col min="9481" max="9481" width="5.85546875" style="432" customWidth="1"/>
    <col min="9482" max="9482" width="6.5703125" style="432" customWidth="1"/>
    <col min="9483" max="9483" width="8.140625" style="432" customWidth="1"/>
    <col min="9484" max="9484" width="6.140625" style="432" customWidth="1"/>
    <col min="9485" max="9485" width="6.28515625" style="432" customWidth="1"/>
    <col min="9486" max="9486" width="5.85546875" style="432" customWidth="1"/>
    <col min="9487" max="9487" width="8.7109375" style="432" customWidth="1"/>
    <col min="9488" max="9488" width="9" style="432" customWidth="1"/>
    <col min="9489" max="9489" width="6.85546875" style="432" customWidth="1"/>
    <col min="9490" max="9490" width="7.7109375" style="432" bestFit="1" customWidth="1"/>
    <col min="9491" max="9491" width="9.140625" style="432"/>
    <col min="9492" max="9492" width="12" style="432" customWidth="1"/>
    <col min="9493" max="9493" width="11.140625" style="432" customWidth="1"/>
    <col min="9494" max="9494" width="17.140625" style="432" customWidth="1"/>
    <col min="9495" max="9495" width="8.5703125" style="432" customWidth="1"/>
    <col min="9496" max="9496" width="7.42578125" style="432" customWidth="1"/>
    <col min="9497" max="9497" width="9.42578125" style="432" customWidth="1"/>
    <col min="9498" max="9500" width="7.85546875" style="432" customWidth="1"/>
    <col min="9501" max="9501" width="13.7109375" style="432" customWidth="1"/>
    <col min="9502" max="9728" width="9.140625" style="432"/>
    <col min="9729" max="9729" width="3.5703125" style="432" bestFit="1" customWidth="1"/>
    <col min="9730" max="9730" width="12.140625" style="432" customWidth="1"/>
    <col min="9731" max="9731" width="37.5703125" style="432" customWidth="1"/>
    <col min="9732" max="9732" width="3.42578125" style="432" bestFit="1" customWidth="1"/>
    <col min="9733" max="9733" width="4.7109375" style="432" customWidth="1"/>
    <col min="9734" max="9734" width="6.42578125" style="432" customWidth="1"/>
    <col min="9735" max="9735" width="5.5703125" style="432" bestFit="1" customWidth="1"/>
    <col min="9736" max="9736" width="7.7109375" style="432" customWidth="1"/>
    <col min="9737" max="9737" width="5.85546875" style="432" customWidth="1"/>
    <col min="9738" max="9738" width="6.5703125" style="432" customWidth="1"/>
    <col min="9739" max="9739" width="8.140625" style="432" customWidth="1"/>
    <col min="9740" max="9740" width="6.140625" style="432" customWidth="1"/>
    <col min="9741" max="9741" width="6.28515625" style="432" customWidth="1"/>
    <col min="9742" max="9742" width="5.85546875" style="432" customWidth="1"/>
    <col min="9743" max="9743" width="8.7109375" style="432" customWidth="1"/>
    <col min="9744" max="9744" width="9" style="432" customWidth="1"/>
    <col min="9745" max="9745" width="6.85546875" style="432" customWidth="1"/>
    <col min="9746" max="9746" width="7.7109375" style="432" bestFit="1" customWidth="1"/>
    <col min="9747" max="9747" width="9.140625" style="432"/>
    <col min="9748" max="9748" width="12" style="432" customWidth="1"/>
    <col min="9749" max="9749" width="11.140625" style="432" customWidth="1"/>
    <col min="9750" max="9750" width="17.140625" style="432" customWidth="1"/>
    <col min="9751" max="9751" width="8.5703125" style="432" customWidth="1"/>
    <col min="9752" max="9752" width="7.42578125" style="432" customWidth="1"/>
    <col min="9753" max="9753" width="9.42578125" style="432" customWidth="1"/>
    <col min="9754" max="9756" width="7.85546875" style="432" customWidth="1"/>
    <col min="9757" max="9757" width="13.7109375" style="432" customWidth="1"/>
    <col min="9758" max="9984" width="9.140625" style="432"/>
    <col min="9985" max="9985" width="3.5703125" style="432" bestFit="1" customWidth="1"/>
    <col min="9986" max="9986" width="12.140625" style="432" customWidth="1"/>
    <col min="9987" max="9987" width="37.5703125" style="432" customWidth="1"/>
    <col min="9988" max="9988" width="3.42578125" style="432" bestFit="1" customWidth="1"/>
    <col min="9989" max="9989" width="4.7109375" style="432" customWidth="1"/>
    <col min="9990" max="9990" width="6.42578125" style="432" customWidth="1"/>
    <col min="9991" max="9991" width="5.5703125" style="432" bestFit="1" customWidth="1"/>
    <col min="9992" max="9992" width="7.7109375" style="432" customWidth="1"/>
    <col min="9993" max="9993" width="5.85546875" style="432" customWidth="1"/>
    <col min="9994" max="9994" width="6.5703125" style="432" customWidth="1"/>
    <col min="9995" max="9995" width="8.140625" style="432" customWidth="1"/>
    <col min="9996" max="9996" width="6.140625" style="432" customWidth="1"/>
    <col min="9997" max="9997" width="6.28515625" style="432" customWidth="1"/>
    <col min="9998" max="9998" width="5.85546875" style="432" customWidth="1"/>
    <col min="9999" max="9999" width="8.7109375" style="432" customWidth="1"/>
    <col min="10000" max="10000" width="9" style="432" customWidth="1"/>
    <col min="10001" max="10001" width="6.85546875" style="432" customWidth="1"/>
    <col min="10002" max="10002" width="7.7109375" style="432" bestFit="1" customWidth="1"/>
    <col min="10003" max="10003" width="9.140625" style="432"/>
    <col min="10004" max="10004" width="12" style="432" customWidth="1"/>
    <col min="10005" max="10005" width="11.140625" style="432" customWidth="1"/>
    <col min="10006" max="10006" width="17.140625" style="432" customWidth="1"/>
    <col min="10007" max="10007" width="8.5703125" style="432" customWidth="1"/>
    <col min="10008" max="10008" width="7.42578125" style="432" customWidth="1"/>
    <col min="10009" max="10009" width="9.42578125" style="432" customWidth="1"/>
    <col min="10010" max="10012" width="7.85546875" style="432" customWidth="1"/>
    <col min="10013" max="10013" width="13.7109375" style="432" customWidth="1"/>
    <col min="10014" max="10240" width="9.140625" style="432"/>
    <col min="10241" max="10241" width="3.5703125" style="432" bestFit="1" customWidth="1"/>
    <col min="10242" max="10242" width="12.140625" style="432" customWidth="1"/>
    <col min="10243" max="10243" width="37.5703125" style="432" customWidth="1"/>
    <col min="10244" max="10244" width="3.42578125" style="432" bestFit="1" customWidth="1"/>
    <col min="10245" max="10245" width="4.7109375" style="432" customWidth="1"/>
    <col min="10246" max="10246" width="6.42578125" style="432" customWidth="1"/>
    <col min="10247" max="10247" width="5.5703125" style="432" bestFit="1" customWidth="1"/>
    <col min="10248" max="10248" width="7.7109375" style="432" customWidth="1"/>
    <col min="10249" max="10249" width="5.85546875" style="432" customWidth="1"/>
    <col min="10250" max="10250" width="6.5703125" style="432" customWidth="1"/>
    <col min="10251" max="10251" width="8.140625" style="432" customWidth="1"/>
    <col min="10252" max="10252" width="6.140625" style="432" customWidth="1"/>
    <col min="10253" max="10253" width="6.28515625" style="432" customWidth="1"/>
    <col min="10254" max="10254" width="5.85546875" style="432" customWidth="1"/>
    <col min="10255" max="10255" width="8.7109375" style="432" customWidth="1"/>
    <col min="10256" max="10256" width="9" style="432" customWidth="1"/>
    <col min="10257" max="10257" width="6.85546875" style="432" customWidth="1"/>
    <col min="10258" max="10258" width="7.7109375" style="432" bestFit="1" customWidth="1"/>
    <col min="10259" max="10259" width="9.140625" style="432"/>
    <col min="10260" max="10260" width="12" style="432" customWidth="1"/>
    <col min="10261" max="10261" width="11.140625" style="432" customWidth="1"/>
    <col min="10262" max="10262" width="17.140625" style="432" customWidth="1"/>
    <col min="10263" max="10263" width="8.5703125" style="432" customWidth="1"/>
    <col min="10264" max="10264" width="7.42578125" style="432" customWidth="1"/>
    <col min="10265" max="10265" width="9.42578125" style="432" customWidth="1"/>
    <col min="10266" max="10268" width="7.85546875" style="432" customWidth="1"/>
    <col min="10269" max="10269" width="13.7109375" style="432" customWidth="1"/>
    <col min="10270" max="10496" width="9.140625" style="432"/>
    <col min="10497" max="10497" width="3.5703125" style="432" bestFit="1" customWidth="1"/>
    <col min="10498" max="10498" width="12.140625" style="432" customWidth="1"/>
    <col min="10499" max="10499" width="37.5703125" style="432" customWidth="1"/>
    <col min="10500" max="10500" width="3.42578125" style="432" bestFit="1" customWidth="1"/>
    <col min="10501" max="10501" width="4.7109375" style="432" customWidth="1"/>
    <col min="10502" max="10502" width="6.42578125" style="432" customWidth="1"/>
    <col min="10503" max="10503" width="5.5703125" style="432" bestFit="1" customWidth="1"/>
    <col min="10504" max="10504" width="7.7109375" style="432" customWidth="1"/>
    <col min="10505" max="10505" width="5.85546875" style="432" customWidth="1"/>
    <col min="10506" max="10506" width="6.5703125" style="432" customWidth="1"/>
    <col min="10507" max="10507" width="8.140625" style="432" customWidth="1"/>
    <col min="10508" max="10508" width="6.140625" style="432" customWidth="1"/>
    <col min="10509" max="10509" width="6.28515625" style="432" customWidth="1"/>
    <col min="10510" max="10510" width="5.85546875" style="432" customWidth="1"/>
    <col min="10511" max="10511" width="8.7109375" style="432" customWidth="1"/>
    <col min="10512" max="10512" width="9" style="432" customWidth="1"/>
    <col min="10513" max="10513" width="6.85546875" style="432" customWidth="1"/>
    <col min="10514" max="10514" width="7.7109375" style="432" bestFit="1" customWidth="1"/>
    <col min="10515" max="10515" width="9.140625" style="432"/>
    <col min="10516" max="10516" width="12" style="432" customWidth="1"/>
    <col min="10517" max="10517" width="11.140625" style="432" customWidth="1"/>
    <col min="10518" max="10518" width="17.140625" style="432" customWidth="1"/>
    <col min="10519" max="10519" width="8.5703125" style="432" customWidth="1"/>
    <col min="10520" max="10520" width="7.42578125" style="432" customWidth="1"/>
    <col min="10521" max="10521" width="9.42578125" style="432" customWidth="1"/>
    <col min="10522" max="10524" width="7.85546875" style="432" customWidth="1"/>
    <col min="10525" max="10525" width="13.7109375" style="432" customWidth="1"/>
    <col min="10526" max="10752" width="9.140625" style="432"/>
    <col min="10753" max="10753" width="3.5703125" style="432" bestFit="1" customWidth="1"/>
    <col min="10754" max="10754" width="12.140625" style="432" customWidth="1"/>
    <col min="10755" max="10755" width="37.5703125" style="432" customWidth="1"/>
    <col min="10756" max="10756" width="3.42578125" style="432" bestFit="1" customWidth="1"/>
    <col min="10757" max="10757" width="4.7109375" style="432" customWidth="1"/>
    <col min="10758" max="10758" width="6.42578125" style="432" customWidth="1"/>
    <col min="10759" max="10759" width="5.5703125" style="432" bestFit="1" customWidth="1"/>
    <col min="10760" max="10760" width="7.7109375" style="432" customWidth="1"/>
    <col min="10761" max="10761" width="5.85546875" style="432" customWidth="1"/>
    <col min="10762" max="10762" width="6.5703125" style="432" customWidth="1"/>
    <col min="10763" max="10763" width="8.140625" style="432" customWidth="1"/>
    <col min="10764" max="10764" width="6.140625" style="432" customWidth="1"/>
    <col min="10765" max="10765" width="6.28515625" style="432" customWidth="1"/>
    <col min="10766" max="10766" width="5.85546875" style="432" customWidth="1"/>
    <col min="10767" max="10767" width="8.7109375" style="432" customWidth="1"/>
    <col min="10768" max="10768" width="9" style="432" customWidth="1"/>
    <col min="10769" max="10769" width="6.85546875" style="432" customWidth="1"/>
    <col min="10770" max="10770" width="7.7109375" style="432" bestFit="1" customWidth="1"/>
    <col min="10771" max="10771" width="9.140625" style="432"/>
    <col min="10772" max="10772" width="12" style="432" customWidth="1"/>
    <col min="10773" max="10773" width="11.140625" style="432" customWidth="1"/>
    <col min="10774" max="10774" width="17.140625" style="432" customWidth="1"/>
    <col min="10775" max="10775" width="8.5703125" style="432" customWidth="1"/>
    <col min="10776" max="10776" width="7.42578125" style="432" customWidth="1"/>
    <col min="10777" max="10777" width="9.42578125" style="432" customWidth="1"/>
    <col min="10778" max="10780" width="7.85546875" style="432" customWidth="1"/>
    <col min="10781" max="10781" width="13.7109375" style="432" customWidth="1"/>
    <col min="10782" max="11008" width="9.140625" style="432"/>
    <col min="11009" max="11009" width="3.5703125" style="432" bestFit="1" customWidth="1"/>
    <col min="11010" max="11010" width="12.140625" style="432" customWidth="1"/>
    <col min="11011" max="11011" width="37.5703125" style="432" customWidth="1"/>
    <col min="11012" max="11012" width="3.42578125" style="432" bestFit="1" customWidth="1"/>
    <col min="11013" max="11013" width="4.7109375" style="432" customWidth="1"/>
    <col min="11014" max="11014" width="6.42578125" style="432" customWidth="1"/>
    <col min="11015" max="11015" width="5.5703125" style="432" bestFit="1" customWidth="1"/>
    <col min="11016" max="11016" width="7.7109375" style="432" customWidth="1"/>
    <col min="11017" max="11017" width="5.85546875" style="432" customWidth="1"/>
    <col min="11018" max="11018" width="6.5703125" style="432" customWidth="1"/>
    <col min="11019" max="11019" width="8.140625" style="432" customWidth="1"/>
    <col min="11020" max="11020" width="6.140625" style="432" customWidth="1"/>
    <col min="11021" max="11021" width="6.28515625" style="432" customWidth="1"/>
    <col min="11022" max="11022" width="5.85546875" style="432" customWidth="1"/>
    <col min="11023" max="11023" width="8.7109375" style="432" customWidth="1"/>
    <col min="11024" max="11024" width="9" style="432" customWidth="1"/>
    <col min="11025" max="11025" width="6.85546875" style="432" customWidth="1"/>
    <col min="11026" max="11026" width="7.7109375" style="432" bestFit="1" customWidth="1"/>
    <col min="11027" max="11027" width="9.140625" style="432"/>
    <col min="11028" max="11028" width="12" style="432" customWidth="1"/>
    <col min="11029" max="11029" width="11.140625" style="432" customWidth="1"/>
    <col min="11030" max="11030" width="17.140625" style="432" customWidth="1"/>
    <col min="11031" max="11031" width="8.5703125" style="432" customWidth="1"/>
    <col min="11032" max="11032" width="7.42578125" style="432" customWidth="1"/>
    <col min="11033" max="11033" width="9.42578125" style="432" customWidth="1"/>
    <col min="11034" max="11036" width="7.85546875" style="432" customWidth="1"/>
    <col min="11037" max="11037" width="13.7109375" style="432" customWidth="1"/>
    <col min="11038" max="11264" width="9.140625" style="432"/>
    <col min="11265" max="11265" width="3.5703125" style="432" bestFit="1" customWidth="1"/>
    <col min="11266" max="11266" width="12.140625" style="432" customWidth="1"/>
    <col min="11267" max="11267" width="37.5703125" style="432" customWidth="1"/>
    <col min="11268" max="11268" width="3.42578125" style="432" bestFit="1" customWidth="1"/>
    <col min="11269" max="11269" width="4.7109375" style="432" customWidth="1"/>
    <col min="11270" max="11270" width="6.42578125" style="432" customWidth="1"/>
    <col min="11271" max="11271" width="5.5703125" style="432" bestFit="1" customWidth="1"/>
    <col min="11272" max="11272" width="7.7109375" style="432" customWidth="1"/>
    <col min="11273" max="11273" width="5.85546875" style="432" customWidth="1"/>
    <col min="11274" max="11274" width="6.5703125" style="432" customWidth="1"/>
    <col min="11275" max="11275" width="8.140625" style="432" customWidth="1"/>
    <col min="11276" max="11276" width="6.140625" style="432" customWidth="1"/>
    <col min="11277" max="11277" width="6.28515625" style="432" customWidth="1"/>
    <col min="11278" max="11278" width="5.85546875" style="432" customWidth="1"/>
    <col min="11279" max="11279" width="8.7109375" style="432" customWidth="1"/>
    <col min="11280" max="11280" width="9" style="432" customWidth="1"/>
    <col min="11281" max="11281" width="6.85546875" style="432" customWidth="1"/>
    <col min="11282" max="11282" width="7.7109375" style="432" bestFit="1" customWidth="1"/>
    <col min="11283" max="11283" width="9.140625" style="432"/>
    <col min="11284" max="11284" width="12" style="432" customWidth="1"/>
    <col min="11285" max="11285" width="11.140625" style="432" customWidth="1"/>
    <col min="11286" max="11286" width="17.140625" style="432" customWidth="1"/>
    <col min="11287" max="11287" width="8.5703125" style="432" customWidth="1"/>
    <col min="11288" max="11288" width="7.42578125" style="432" customWidth="1"/>
    <col min="11289" max="11289" width="9.42578125" style="432" customWidth="1"/>
    <col min="11290" max="11292" width="7.85546875" style="432" customWidth="1"/>
    <col min="11293" max="11293" width="13.7109375" style="432" customWidth="1"/>
    <col min="11294" max="11520" width="9.140625" style="432"/>
    <col min="11521" max="11521" width="3.5703125" style="432" bestFit="1" customWidth="1"/>
    <col min="11522" max="11522" width="12.140625" style="432" customWidth="1"/>
    <col min="11523" max="11523" width="37.5703125" style="432" customWidth="1"/>
    <col min="11524" max="11524" width="3.42578125" style="432" bestFit="1" customWidth="1"/>
    <col min="11525" max="11525" width="4.7109375" style="432" customWidth="1"/>
    <col min="11526" max="11526" width="6.42578125" style="432" customWidth="1"/>
    <col min="11527" max="11527" width="5.5703125" style="432" bestFit="1" customWidth="1"/>
    <col min="11528" max="11528" width="7.7109375" style="432" customWidth="1"/>
    <col min="11529" max="11529" width="5.85546875" style="432" customWidth="1"/>
    <col min="11530" max="11530" width="6.5703125" style="432" customWidth="1"/>
    <col min="11531" max="11531" width="8.140625" style="432" customWidth="1"/>
    <col min="11532" max="11532" width="6.140625" style="432" customWidth="1"/>
    <col min="11533" max="11533" width="6.28515625" style="432" customWidth="1"/>
    <col min="11534" max="11534" width="5.85546875" style="432" customWidth="1"/>
    <col min="11535" max="11535" width="8.7109375" style="432" customWidth="1"/>
    <col min="11536" max="11536" width="9" style="432" customWidth="1"/>
    <col min="11537" max="11537" width="6.85546875" style="432" customWidth="1"/>
    <col min="11538" max="11538" width="7.7109375" style="432" bestFit="1" customWidth="1"/>
    <col min="11539" max="11539" width="9.140625" style="432"/>
    <col min="11540" max="11540" width="12" style="432" customWidth="1"/>
    <col min="11541" max="11541" width="11.140625" style="432" customWidth="1"/>
    <col min="11542" max="11542" width="17.140625" style="432" customWidth="1"/>
    <col min="11543" max="11543" width="8.5703125" style="432" customWidth="1"/>
    <col min="11544" max="11544" width="7.42578125" style="432" customWidth="1"/>
    <col min="11545" max="11545" width="9.42578125" style="432" customWidth="1"/>
    <col min="11546" max="11548" width="7.85546875" style="432" customWidth="1"/>
    <col min="11549" max="11549" width="13.7109375" style="432" customWidth="1"/>
    <col min="11550" max="11776" width="9.140625" style="432"/>
    <col min="11777" max="11777" width="3.5703125" style="432" bestFit="1" customWidth="1"/>
    <col min="11778" max="11778" width="12.140625" style="432" customWidth="1"/>
    <col min="11779" max="11779" width="37.5703125" style="432" customWidth="1"/>
    <col min="11780" max="11780" width="3.42578125" style="432" bestFit="1" customWidth="1"/>
    <col min="11781" max="11781" width="4.7109375" style="432" customWidth="1"/>
    <col min="11782" max="11782" width="6.42578125" style="432" customWidth="1"/>
    <col min="11783" max="11783" width="5.5703125" style="432" bestFit="1" customWidth="1"/>
    <col min="11784" max="11784" width="7.7109375" style="432" customWidth="1"/>
    <col min="11785" max="11785" width="5.85546875" style="432" customWidth="1"/>
    <col min="11786" max="11786" width="6.5703125" style="432" customWidth="1"/>
    <col min="11787" max="11787" width="8.140625" style="432" customWidth="1"/>
    <col min="11788" max="11788" width="6.140625" style="432" customWidth="1"/>
    <col min="11789" max="11789" width="6.28515625" style="432" customWidth="1"/>
    <col min="11790" max="11790" width="5.85546875" style="432" customWidth="1"/>
    <col min="11791" max="11791" width="8.7109375" style="432" customWidth="1"/>
    <col min="11792" max="11792" width="9" style="432" customWidth="1"/>
    <col min="11793" max="11793" width="6.85546875" style="432" customWidth="1"/>
    <col min="11794" max="11794" width="7.7109375" style="432" bestFit="1" customWidth="1"/>
    <col min="11795" max="11795" width="9.140625" style="432"/>
    <col min="11796" max="11796" width="12" style="432" customWidth="1"/>
    <col min="11797" max="11797" width="11.140625" style="432" customWidth="1"/>
    <col min="11798" max="11798" width="17.140625" style="432" customWidth="1"/>
    <col min="11799" max="11799" width="8.5703125" style="432" customWidth="1"/>
    <col min="11800" max="11800" width="7.42578125" style="432" customWidth="1"/>
    <col min="11801" max="11801" width="9.42578125" style="432" customWidth="1"/>
    <col min="11802" max="11804" width="7.85546875" style="432" customWidth="1"/>
    <col min="11805" max="11805" width="13.7109375" style="432" customWidth="1"/>
    <col min="11806" max="12032" width="9.140625" style="432"/>
    <col min="12033" max="12033" width="3.5703125" style="432" bestFit="1" customWidth="1"/>
    <col min="12034" max="12034" width="12.140625" style="432" customWidth="1"/>
    <col min="12035" max="12035" width="37.5703125" style="432" customWidth="1"/>
    <col min="12036" max="12036" width="3.42578125" style="432" bestFit="1" customWidth="1"/>
    <col min="12037" max="12037" width="4.7109375" style="432" customWidth="1"/>
    <col min="12038" max="12038" width="6.42578125" style="432" customWidth="1"/>
    <col min="12039" max="12039" width="5.5703125" style="432" bestFit="1" customWidth="1"/>
    <col min="12040" max="12040" width="7.7109375" style="432" customWidth="1"/>
    <col min="12041" max="12041" width="5.85546875" style="432" customWidth="1"/>
    <col min="12042" max="12042" width="6.5703125" style="432" customWidth="1"/>
    <col min="12043" max="12043" width="8.140625" style="432" customWidth="1"/>
    <col min="12044" max="12044" width="6.140625" style="432" customWidth="1"/>
    <col min="12045" max="12045" width="6.28515625" style="432" customWidth="1"/>
    <col min="12046" max="12046" width="5.85546875" style="432" customWidth="1"/>
    <col min="12047" max="12047" width="8.7109375" style="432" customWidth="1"/>
    <col min="12048" max="12048" width="9" style="432" customWidth="1"/>
    <col min="12049" max="12049" width="6.85546875" style="432" customWidth="1"/>
    <col min="12050" max="12050" width="7.7109375" style="432" bestFit="1" customWidth="1"/>
    <col min="12051" max="12051" width="9.140625" style="432"/>
    <col min="12052" max="12052" width="12" style="432" customWidth="1"/>
    <col min="12053" max="12053" width="11.140625" style="432" customWidth="1"/>
    <col min="12054" max="12054" width="17.140625" style="432" customWidth="1"/>
    <col min="12055" max="12055" width="8.5703125" style="432" customWidth="1"/>
    <col min="12056" max="12056" width="7.42578125" style="432" customWidth="1"/>
    <col min="12057" max="12057" width="9.42578125" style="432" customWidth="1"/>
    <col min="12058" max="12060" width="7.85546875" style="432" customWidth="1"/>
    <col min="12061" max="12061" width="13.7109375" style="432" customWidth="1"/>
    <col min="12062" max="12288" width="9.140625" style="432"/>
    <col min="12289" max="12289" width="3.5703125" style="432" bestFit="1" customWidth="1"/>
    <col min="12290" max="12290" width="12.140625" style="432" customWidth="1"/>
    <col min="12291" max="12291" width="37.5703125" style="432" customWidth="1"/>
    <col min="12292" max="12292" width="3.42578125" style="432" bestFit="1" customWidth="1"/>
    <col min="12293" max="12293" width="4.7109375" style="432" customWidth="1"/>
    <col min="12294" max="12294" width="6.42578125" style="432" customWidth="1"/>
    <col min="12295" max="12295" width="5.5703125" style="432" bestFit="1" customWidth="1"/>
    <col min="12296" max="12296" width="7.7109375" style="432" customWidth="1"/>
    <col min="12297" max="12297" width="5.85546875" style="432" customWidth="1"/>
    <col min="12298" max="12298" width="6.5703125" style="432" customWidth="1"/>
    <col min="12299" max="12299" width="8.140625" style="432" customWidth="1"/>
    <col min="12300" max="12300" width="6.140625" style="432" customWidth="1"/>
    <col min="12301" max="12301" width="6.28515625" style="432" customWidth="1"/>
    <col min="12302" max="12302" width="5.85546875" style="432" customWidth="1"/>
    <col min="12303" max="12303" width="8.7109375" style="432" customWidth="1"/>
    <col min="12304" max="12304" width="9" style="432" customWidth="1"/>
    <col min="12305" max="12305" width="6.85546875" style="432" customWidth="1"/>
    <col min="12306" max="12306" width="7.7109375" style="432" bestFit="1" customWidth="1"/>
    <col min="12307" max="12307" width="9.140625" style="432"/>
    <col min="12308" max="12308" width="12" style="432" customWidth="1"/>
    <col min="12309" max="12309" width="11.140625" style="432" customWidth="1"/>
    <col min="12310" max="12310" width="17.140625" style="432" customWidth="1"/>
    <col min="12311" max="12311" width="8.5703125" style="432" customWidth="1"/>
    <col min="12312" max="12312" width="7.42578125" style="432" customWidth="1"/>
    <col min="12313" max="12313" width="9.42578125" style="432" customWidth="1"/>
    <col min="12314" max="12316" width="7.85546875" style="432" customWidth="1"/>
    <col min="12317" max="12317" width="13.7109375" style="432" customWidth="1"/>
    <col min="12318" max="12544" width="9.140625" style="432"/>
    <col min="12545" max="12545" width="3.5703125" style="432" bestFit="1" customWidth="1"/>
    <col min="12546" max="12546" width="12.140625" style="432" customWidth="1"/>
    <col min="12547" max="12547" width="37.5703125" style="432" customWidth="1"/>
    <col min="12548" max="12548" width="3.42578125" style="432" bestFit="1" customWidth="1"/>
    <col min="12549" max="12549" width="4.7109375" style="432" customWidth="1"/>
    <col min="12550" max="12550" width="6.42578125" style="432" customWidth="1"/>
    <col min="12551" max="12551" width="5.5703125" style="432" bestFit="1" customWidth="1"/>
    <col min="12552" max="12552" width="7.7109375" style="432" customWidth="1"/>
    <col min="12553" max="12553" width="5.85546875" style="432" customWidth="1"/>
    <col min="12554" max="12554" width="6.5703125" style="432" customWidth="1"/>
    <col min="12555" max="12555" width="8.140625" style="432" customWidth="1"/>
    <col min="12556" max="12556" width="6.140625" style="432" customWidth="1"/>
    <col min="12557" max="12557" width="6.28515625" style="432" customWidth="1"/>
    <col min="12558" max="12558" width="5.85546875" style="432" customWidth="1"/>
    <col min="12559" max="12559" width="8.7109375" style="432" customWidth="1"/>
    <col min="12560" max="12560" width="9" style="432" customWidth="1"/>
    <col min="12561" max="12561" width="6.85546875" style="432" customWidth="1"/>
    <col min="12562" max="12562" width="7.7109375" style="432" bestFit="1" customWidth="1"/>
    <col min="12563" max="12563" width="9.140625" style="432"/>
    <col min="12564" max="12564" width="12" style="432" customWidth="1"/>
    <col min="12565" max="12565" width="11.140625" style="432" customWidth="1"/>
    <col min="12566" max="12566" width="17.140625" style="432" customWidth="1"/>
    <col min="12567" max="12567" width="8.5703125" style="432" customWidth="1"/>
    <col min="12568" max="12568" width="7.42578125" style="432" customWidth="1"/>
    <col min="12569" max="12569" width="9.42578125" style="432" customWidth="1"/>
    <col min="12570" max="12572" width="7.85546875" style="432" customWidth="1"/>
    <col min="12573" max="12573" width="13.7109375" style="432" customWidth="1"/>
    <col min="12574" max="12800" width="9.140625" style="432"/>
    <col min="12801" max="12801" width="3.5703125" style="432" bestFit="1" customWidth="1"/>
    <col min="12802" max="12802" width="12.140625" style="432" customWidth="1"/>
    <col min="12803" max="12803" width="37.5703125" style="432" customWidth="1"/>
    <col min="12804" max="12804" width="3.42578125" style="432" bestFit="1" customWidth="1"/>
    <col min="12805" max="12805" width="4.7109375" style="432" customWidth="1"/>
    <col min="12806" max="12806" width="6.42578125" style="432" customWidth="1"/>
    <col min="12807" max="12807" width="5.5703125" style="432" bestFit="1" customWidth="1"/>
    <col min="12808" max="12808" width="7.7109375" style="432" customWidth="1"/>
    <col min="12809" max="12809" width="5.85546875" style="432" customWidth="1"/>
    <col min="12810" max="12810" width="6.5703125" style="432" customWidth="1"/>
    <col min="12811" max="12811" width="8.140625" style="432" customWidth="1"/>
    <col min="12812" max="12812" width="6.140625" style="432" customWidth="1"/>
    <col min="12813" max="12813" width="6.28515625" style="432" customWidth="1"/>
    <col min="12814" max="12814" width="5.85546875" style="432" customWidth="1"/>
    <col min="12815" max="12815" width="8.7109375" style="432" customWidth="1"/>
    <col min="12816" max="12816" width="9" style="432" customWidth="1"/>
    <col min="12817" max="12817" width="6.85546875" style="432" customWidth="1"/>
    <col min="12818" max="12818" width="7.7109375" style="432" bestFit="1" customWidth="1"/>
    <col min="12819" max="12819" width="9.140625" style="432"/>
    <col min="12820" max="12820" width="12" style="432" customWidth="1"/>
    <col min="12821" max="12821" width="11.140625" style="432" customWidth="1"/>
    <col min="12822" max="12822" width="17.140625" style="432" customWidth="1"/>
    <col min="12823" max="12823" width="8.5703125" style="432" customWidth="1"/>
    <col min="12824" max="12824" width="7.42578125" style="432" customWidth="1"/>
    <col min="12825" max="12825" width="9.42578125" style="432" customWidth="1"/>
    <col min="12826" max="12828" width="7.85546875" style="432" customWidth="1"/>
    <col min="12829" max="12829" width="13.7109375" style="432" customWidth="1"/>
    <col min="12830" max="13056" width="9.140625" style="432"/>
    <col min="13057" max="13057" width="3.5703125" style="432" bestFit="1" customWidth="1"/>
    <col min="13058" max="13058" width="12.140625" style="432" customWidth="1"/>
    <col min="13059" max="13059" width="37.5703125" style="432" customWidth="1"/>
    <col min="13060" max="13060" width="3.42578125" style="432" bestFit="1" customWidth="1"/>
    <col min="13061" max="13061" width="4.7109375" style="432" customWidth="1"/>
    <col min="13062" max="13062" width="6.42578125" style="432" customWidth="1"/>
    <col min="13063" max="13063" width="5.5703125" style="432" bestFit="1" customWidth="1"/>
    <col min="13064" max="13064" width="7.7109375" style="432" customWidth="1"/>
    <col min="13065" max="13065" width="5.85546875" style="432" customWidth="1"/>
    <col min="13066" max="13066" width="6.5703125" style="432" customWidth="1"/>
    <col min="13067" max="13067" width="8.140625" style="432" customWidth="1"/>
    <col min="13068" max="13068" width="6.140625" style="432" customWidth="1"/>
    <col min="13069" max="13069" width="6.28515625" style="432" customWidth="1"/>
    <col min="13070" max="13070" width="5.85546875" style="432" customWidth="1"/>
    <col min="13071" max="13071" width="8.7109375" style="432" customWidth="1"/>
    <col min="13072" max="13072" width="9" style="432" customWidth="1"/>
    <col min="13073" max="13073" width="6.85546875" style="432" customWidth="1"/>
    <col min="13074" max="13074" width="7.7109375" style="432" bestFit="1" customWidth="1"/>
    <col min="13075" max="13075" width="9.140625" style="432"/>
    <col min="13076" max="13076" width="12" style="432" customWidth="1"/>
    <col min="13077" max="13077" width="11.140625" style="432" customWidth="1"/>
    <col min="13078" max="13078" width="17.140625" style="432" customWidth="1"/>
    <col min="13079" max="13079" width="8.5703125" style="432" customWidth="1"/>
    <col min="13080" max="13080" width="7.42578125" style="432" customWidth="1"/>
    <col min="13081" max="13081" width="9.42578125" style="432" customWidth="1"/>
    <col min="13082" max="13084" width="7.85546875" style="432" customWidth="1"/>
    <col min="13085" max="13085" width="13.7109375" style="432" customWidth="1"/>
    <col min="13086" max="13312" width="9.140625" style="432"/>
    <col min="13313" max="13313" width="3.5703125" style="432" bestFit="1" customWidth="1"/>
    <col min="13314" max="13314" width="12.140625" style="432" customWidth="1"/>
    <col min="13315" max="13315" width="37.5703125" style="432" customWidth="1"/>
    <col min="13316" max="13316" width="3.42578125" style="432" bestFit="1" customWidth="1"/>
    <col min="13317" max="13317" width="4.7109375" style="432" customWidth="1"/>
    <col min="13318" max="13318" width="6.42578125" style="432" customWidth="1"/>
    <col min="13319" max="13319" width="5.5703125" style="432" bestFit="1" customWidth="1"/>
    <col min="13320" max="13320" width="7.7109375" style="432" customWidth="1"/>
    <col min="13321" max="13321" width="5.85546875" style="432" customWidth="1"/>
    <col min="13322" max="13322" width="6.5703125" style="432" customWidth="1"/>
    <col min="13323" max="13323" width="8.140625" style="432" customWidth="1"/>
    <col min="13324" max="13324" width="6.140625" style="432" customWidth="1"/>
    <col min="13325" max="13325" width="6.28515625" style="432" customWidth="1"/>
    <col min="13326" max="13326" width="5.85546875" style="432" customWidth="1"/>
    <col min="13327" max="13327" width="8.7109375" style="432" customWidth="1"/>
    <col min="13328" max="13328" width="9" style="432" customWidth="1"/>
    <col min="13329" max="13329" width="6.85546875" style="432" customWidth="1"/>
    <col min="13330" max="13330" width="7.7109375" style="432" bestFit="1" customWidth="1"/>
    <col min="13331" max="13331" width="9.140625" style="432"/>
    <col min="13332" max="13332" width="12" style="432" customWidth="1"/>
    <col min="13333" max="13333" width="11.140625" style="432" customWidth="1"/>
    <col min="13334" max="13334" width="17.140625" style="432" customWidth="1"/>
    <col min="13335" max="13335" width="8.5703125" style="432" customWidth="1"/>
    <col min="13336" max="13336" width="7.42578125" style="432" customWidth="1"/>
    <col min="13337" max="13337" width="9.42578125" style="432" customWidth="1"/>
    <col min="13338" max="13340" width="7.85546875" style="432" customWidth="1"/>
    <col min="13341" max="13341" width="13.7109375" style="432" customWidth="1"/>
    <col min="13342" max="13568" width="9.140625" style="432"/>
    <col min="13569" max="13569" width="3.5703125" style="432" bestFit="1" customWidth="1"/>
    <col min="13570" max="13570" width="12.140625" style="432" customWidth="1"/>
    <col min="13571" max="13571" width="37.5703125" style="432" customWidth="1"/>
    <col min="13572" max="13572" width="3.42578125" style="432" bestFit="1" customWidth="1"/>
    <col min="13573" max="13573" width="4.7109375" style="432" customWidth="1"/>
    <col min="13574" max="13574" width="6.42578125" style="432" customWidth="1"/>
    <col min="13575" max="13575" width="5.5703125" style="432" bestFit="1" customWidth="1"/>
    <col min="13576" max="13576" width="7.7109375" style="432" customWidth="1"/>
    <col min="13577" max="13577" width="5.85546875" style="432" customWidth="1"/>
    <col min="13578" max="13578" width="6.5703125" style="432" customWidth="1"/>
    <col min="13579" max="13579" width="8.140625" style="432" customWidth="1"/>
    <col min="13580" max="13580" width="6.140625" style="432" customWidth="1"/>
    <col min="13581" max="13581" width="6.28515625" style="432" customWidth="1"/>
    <col min="13582" max="13582" width="5.85546875" style="432" customWidth="1"/>
    <col min="13583" max="13583" width="8.7109375" style="432" customWidth="1"/>
    <col min="13584" max="13584" width="9" style="432" customWidth="1"/>
    <col min="13585" max="13585" width="6.85546875" style="432" customWidth="1"/>
    <col min="13586" max="13586" width="7.7109375" style="432" bestFit="1" customWidth="1"/>
    <col min="13587" max="13587" width="9.140625" style="432"/>
    <col min="13588" max="13588" width="12" style="432" customWidth="1"/>
    <col min="13589" max="13589" width="11.140625" style="432" customWidth="1"/>
    <col min="13590" max="13590" width="17.140625" style="432" customWidth="1"/>
    <col min="13591" max="13591" width="8.5703125" style="432" customWidth="1"/>
    <col min="13592" max="13592" width="7.42578125" style="432" customWidth="1"/>
    <col min="13593" max="13593" width="9.42578125" style="432" customWidth="1"/>
    <col min="13594" max="13596" width="7.85546875" style="432" customWidth="1"/>
    <col min="13597" max="13597" width="13.7109375" style="432" customWidth="1"/>
    <col min="13598" max="13824" width="9.140625" style="432"/>
    <col min="13825" max="13825" width="3.5703125" style="432" bestFit="1" customWidth="1"/>
    <col min="13826" max="13826" width="12.140625" style="432" customWidth="1"/>
    <col min="13827" max="13827" width="37.5703125" style="432" customWidth="1"/>
    <col min="13828" max="13828" width="3.42578125" style="432" bestFit="1" customWidth="1"/>
    <col min="13829" max="13829" width="4.7109375" style="432" customWidth="1"/>
    <col min="13830" max="13830" width="6.42578125" style="432" customWidth="1"/>
    <col min="13831" max="13831" width="5.5703125" style="432" bestFit="1" customWidth="1"/>
    <col min="13832" max="13832" width="7.7109375" style="432" customWidth="1"/>
    <col min="13833" max="13833" width="5.85546875" style="432" customWidth="1"/>
    <col min="13834" max="13834" width="6.5703125" style="432" customWidth="1"/>
    <col min="13835" max="13835" width="8.140625" style="432" customWidth="1"/>
    <col min="13836" max="13836" width="6.140625" style="432" customWidth="1"/>
    <col min="13837" max="13837" width="6.28515625" style="432" customWidth="1"/>
    <col min="13838" max="13838" width="5.85546875" style="432" customWidth="1"/>
    <col min="13839" max="13839" width="8.7109375" style="432" customWidth="1"/>
    <col min="13840" max="13840" width="9" style="432" customWidth="1"/>
    <col min="13841" max="13841" width="6.85546875" style="432" customWidth="1"/>
    <col min="13842" max="13842" width="7.7109375" style="432" bestFit="1" customWidth="1"/>
    <col min="13843" max="13843" width="9.140625" style="432"/>
    <col min="13844" max="13844" width="12" style="432" customWidth="1"/>
    <col min="13845" max="13845" width="11.140625" style="432" customWidth="1"/>
    <col min="13846" max="13846" width="17.140625" style="432" customWidth="1"/>
    <col min="13847" max="13847" width="8.5703125" style="432" customWidth="1"/>
    <col min="13848" max="13848" width="7.42578125" style="432" customWidth="1"/>
    <col min="13849" max="13849" width="9.42578125" style="432" customWidth="1"/>
    <col min="13850" max="13852" width="7.85546875" style="432" customWidth="1"/>
    <col min="13853" max="13853" width="13.7109375" style="432" customWidth="1"/>
    <col min="13854" max="14080" width="9.140625" style="432"/>
    <col min="14081" max="14081" width="3.5703125" style="432" bestFit="1" customWidth="1"/>
    <col min="14082" max="14082" width="12.140625" style="432" customWidth="1"/>
    <col min="14083" max="14083" width="37.5703125" style="432" customWidth="1"/>
    <col min="14084" max="14084" width="3.42578125" style="432" bestFit="1" customWidth="1"/>
    <col min="14085" max="14085" width="4.7109375" style="432" customWidth="1"/>
    <col min="14086" max="14086" width="6.42578125" style="432" customWidth="1"/>
    <col min="14087" max="14087" width="5.5703125" style="432" bestFit="1" customWidth="1"/>
    <col min="14088" max="14088" width="7.7109375" style="432" customWidth="1"/>
    <col min="14089" max="14089" width="5.85546875" style="432" customWidth="1"/>
    <col min="14090" max="14090" width="6.5703125" style="432" customWidth="1"/>
    <col min="14091" max="14091" width="8.140625" style="432" customWidth="1"/>
    <col min="14092" max="14092" width="6.140625" style="432" customWidth="1"/>
    <col min="14093" max="14093" width="6.28515625" style="432" customWidth="1"/>
    <col min="14094" max="14094" width="5.85546875" style="432" customWidth="1"/>
    <col min="14095" max="14095" width="8.7109375" style="432" customWidth="1"/>
    <col min="14096" max="14096" width="9" style="432" customWidth="1"/>
    <col min="14097" max="14097" width="6.85546875" style="432" customWidth="1"/>
    <col min="14098" max="14098" width="7.7109375" style="432" bestFit="1" customWidth="1"/>
    <col min="14099" max="14099" width="9.140625" style="432"/>
    <col min="14100" max="14100" width="12" style="432" customWidth="1"/>
    <col min="14101" max="14101" width="11.140625" style="432" customWidth="1"/>
    <col min="14102" max="14102" width="17.140625" style="432" customWidth="1"/>
    <col min="14103" max="14103" width="8.5703125" style="432" customWidth="1"/>
    <col min="14104" max="14104" width="7.42578125" style="432" customWidth="1"/>
    <col min="14105" max="14105" width="9.42578125" style="432" customWidth="1"/>
    <col min="14106" max="14108" width="7.85546875" style="432" customWidth="1"/>
    <col min="14109" max="14109" width="13.7109375" style="432" customWidth="1"/>
    <col min="14110" max="14336" width="9.140625" style="432"/>
    <col min="14337" max="14337" width="3.5703125" style="432" bestFit="1" customWidth="1"/>
    <col min="14338" max="14338" width="12.140625" style="432" customWidth="1"/>
    <col min="14339" max="14339" width="37.5703125" style="432" customWidth="1"/>
    <col min="14340" max="14340" width="3.42578125" style="432" bestFit="1" customWidth="1"/>
    <col min="14341" max="14341" width="4.7109375" style="432" customWidth="1"/>
    <col min="14342" max="14342" width="6.42578125" style="432" customWidth="1"/>
    <col min="14343" max="14343" width="5.5703125" style="432" bestFit="1" customWidth="1"/>
    <col min="14344" max="14344" width="7.7109375" style="432" customWidth="1"/>
    <col min="14345" max="14345" width="5.85546875" style="432" customWidth="1"/>
    <col min="14346" max="14346" width="6.5703125" style="432" customWidth="1"/>
    <col min="14347" max="14347" width="8.140625" style="432" customWidth="1"/>
    <col min="14348" max="14348" width="6.140625" style="432" customWidth="1"/>
    <col min="14349" max="14349" width="6.28515625" style="432" customWidth="1"/>
    <col min="14350" max="14350" width="5.85546875" style="432" customWidth="1"/>
    <col min="14351" max="14351" width="8.7109375" style="432" customWidth="1"/>
    <col min="14352" max="14352" width="9" style="432" customWidth="1"/>
    <col min="14353" max="14353" width="6.85546875" style="432" customWidth="1"/>
    <col min="14354" max="14354" width="7.7109375" style="432" bestFit="1" customWidth="1"/>
    <col min="14355" max="14355" width="9.140625" style="432"/>
    <col min="14356" max="14356" width="12" style="432" customWidth="1"/>
    <col min="14357" max="14357" width="11.140625" style="432" customWidth="1"/>
    <col min="14358" max="14358" width="17.140625" style="432" customWidth="1"/>
    <col min="14359" max="14359" width="8.5703125" style="432" customWidth="1"/>
    <col min="14360" max="14360" width="7.42578125" style="432" customWidth="1"/>
    <col min="14361" max="14361" width="9.42578125" style="432" customWidth="1"/>
    <col min="14362" max="14364" width="7.85546875" style="432" customWidth="1"/>
    <col min="14365" max="14365" width="13.7109375" style="432" customWidth="1"/>
    <col min="14366" max="14592" width="9.140625" style="432"/>
    <col min="14593" max="14593" width="3.5703125" style="432" bestFit="1" customWidth="1"/>
    <col min="14594" max="14594" width="12.140625" style="432" customWidth="1"/>
    <col min="14595" max="14595" width="37.5703125" style="432" customWidth="1"/>
    <col min="14596" max="14596" width="3.42578125" style="432" bestFit="1" customWidth="1"/>
    <col min="14597" max="14597" width="4.7109375" style="432" customWidth="1"/>
    <col min="14598" max="14598" width="6.42578125" style="432" customWidth="1"/>
    <col min="14599" max="14599" width="5.5703125" style="432" bestFit="1" customWidth="1"/>
    <col min="14600" max="14600" width="7.7109375" style="432" customWidth="1"/>
    <col min="14601" max="14601" width="5.85546875" style="432" customWidth="1"/>
    <col min="14602" max="14602" width="6.5703125" style="432" customWidth="1"/>
    <col min="14603" max="14603" width="8.140625" style="432" customWidth="1"/>
    <col min="14604" max="14604" width="6.140625" style="432" customWidth="1"/>
    <col min="14605" max="14605" width="6.28515625" style="432" customWidth="1"/>
    <col min="14606" max="14606" width="5.85546875" style="432" customWidth="1"/>
    <col min="14607" max="14607" width="8.7109375" style="432" customWidth="1"/>
    <col min="14608" max="14608" width="9" style="432" customWidth="1"/>
    <col min="14609" max="14609" width="6.85546875" style="432" customWidth="1"/>
    <col min="14610" max="14610" width="7.7109375" style="432" bestFit="1" customWidth="1"/>
    <col min="14611" max="14611" width="9.140625" style="432"/>
    <col min="14612" max="14612" width="12" style="432" customWidth="1"/>
    <col min="14613" max="14613" width="11.140625" style="432" customWidth="1"/>
    <col min="14614" max="14614" width="17.140625" style="432" customWidth="1"/>
    <col min="14615" max="14615" width="8.5703125" style="432" customWidth="1"/>
    <col min="14616" max="14616" width="7.42578125" style="432" customWidth="1"/>
    <col min="14617" max="14617" width="9.42578125" style="432" customWidth="1"/>
    <col min="14618" max="14620" width="7.85546875" style="432" customWidth="1"/>
    <col min="14621" max="14621" width="13.7109375" style="432" customWidth="1"/>
    <col min="14622" max="14848" width="9.140625" style="432"/>
    <col min="14849" max="14849" width="3.5703125" style="432" bestFit="1" customWidth="1"/>
    <col min="14850" max="14850" width="12.140625" style="432" customWidth="1"/>
    <col min="14851" max="14851" width="37.5703125" style="432" customWidth="1"/>
    <col min="14852" max="14852" width="3.42578125" style="432" bestFit="1" customWidth="1"/>
    <col min="14853" max="14853" width="4.7109375" style="432" customWidth="1"/>
    <col min="14854" max="14854" width="6.42578125" style="432" customWidth="1"/>
    <col min="14855" max="14855" width="5.5703125" style="432" bestFit="1" customWidth="1"/>
    <col min="14856" max="14856" width="7.7109375" style="432" customWidth="1"/>
    <col min="14857" max="14857" width="5.85546875" style="432" customWidth="1"/>
    <col min="14858" max="14858" width="6.5703125" style="432" customWidth="1"/>
    <col min="14859" max="14859" width="8.140625" style="432" customWidth="1"/>
    <col min="14860" max="14860" width="6.140625" style="432" customWidth="1"/>
    <col min="14861" max="14861" width="6.28515625" style="432" customWidth="1"/>
    <col min="14862" max="14862" width="5.85546875" style="432" customWidth="1"/>
    <col min="14863" max="14863" width="8.7109375" style="432" customWidth="1"/>
    <col min="14864" max="14864" width="9" style="432" customWidth="1"/>
    <col min="14865" max="14865" width="6.85546875" style="432" customWidth="1"/>
    <col min="14866" max="14866" width="7.7109375" style="432" bestFit="1" customWidth="1"/>
    <col min="14867" max="14867" width="9.140625" style="432"/>
    <col min="14868" max="14868" width="12" style="432" customWidth="1"/>
    <col min="14869" max="14869" width="11.140625" style="432" customWidth="1"/>
    <col min="14870" max="14870" width="17.140625" style="432" customWidth="1"/>
    <col min="14871" max="14871" width="8.5703125" style="432" customWidth="1"/>
    <col min="14872" max="14872" width="7.42578125" style="432" customWidth="1"/>
    <col min="14873" max="14873" width="9.42578125" style="432" customWidth="1"/>
    <col min="14874" max="14876" width="7.85546875" style="432" customWidth="1"/>
    <col min="14877" max="14877" width="13.7109375" style="432" customWidth="1"/>
    <col min="14878" max="15104" width="9.140625" style="432"/>
    <col min="15105" max="15105" width="3.5703125" style="432" bestFit="1" customWidth="1"/>
    <col min="15106" max="15106" width="12.140625" style="432" customWidth="1"/>
    <col min="15107" max="15107" width="37.5703125" style="432" customWidth="1"/>
    <col min="15108" max="15108" width="3.42578125" style="432" bestFit="1" customWidth="1"/>
    <col min="15109" max="15109" width="4.7109375" style="432" customWidth="1"/>
    <col min="15110" max="15110" width="6.42578125" style="432" customWidth="1"/>
    <col min="15111" max="15111" width="5.5703125" style="432" bestFit="1" customWidth="1"/>
    <col min="15112" max="15112" width="7.7109375" style="432" customWidth="1"/>
    <col min="15113" max="15113" width="5.85546875" style="432" customWidth="1"/>
    <col min="15114" max="15114" width="6.5703125" style="432" customWidth="1"/>
    <col min="15115" max="15115" width="8.140625" style="432" customWidth="1"/>
    <col min="15116" max="15116" width="6.140625" style="432" customWidth="1"/>
    <col min="15117" max="15117" width="6.28515625" style="432" customWidth="1"/>
    <col min="15118" max="15118" width="5.85546875" style="432" customWidth="1"/>
    <col min="15119" max="15119" width="8.7109375" style="432" customWidth="1"/>
    <col min="15120" max="15120" width="9" style="432" customWidth="1"/>
    <col min="15121" max="15121" width="6.85546875" style="432" customWidth="1"/>
    <col min="15122" max="15122" width="7.7109375" style="432" bestFit="1" customWidth="1"/>
    <col min="15123" max="15123" width="9.140625" style="432"/>
    <col min="15124" max="15124" width="12" style="432" customWidth="1"/>
    <col min="15125" max="15125" width="11.140625" style="432" customWidth="1"/>
    <col min="15126" max="15126" width="17.140625" style="432" customWidth="1"/>
    <col min="15127" max="15127" width="8.5703125" style="432" customWidth="1"/>
    <col min="15128" max="15128" width="7.42578125" style="432" customWidth="1"/>
    <col min="15129" max="15129" width="9.42578125" style="432" customWidth="1"/>
    <col min="15130" max="15132" width="7.85546875" style="432" customWidth="1"/>
    <col min="15133" max="15133" width="13.7109375" style="432" customWidth="1"/>
    <col min="15134" max="15360" width="9.140625" style="432"/>
    <col min="15361" max="15361" width="3.5703125" style="432" bestFit="1" customWidth="1"/>
    <col min="15362" max="15362" width="12.140625" style="432" customWidth="1"/>
    <col min="15363" max="15363" width="37.5703125" style="432" customWidth="1"/>
    <col min="15364" max="15364" width="3.42578125" style="432" bestFit="1" customWidth="1"/>
    <col min="15365" max="15365" width="4.7109375" style="432" customWidth="1"/>
    <col min="15366" max="15366" width="6.42578125" style="432" customWidth="1"/>
    <col min="15367" max="15367" width="5.5703125" style="432" bestFit="1" customWidth="1"/>
    <col min="15368" max="15368" width="7.7109375" style="432" customWidth="1"/>
    <col min="15369" max="15369" width="5.85546875" style="432" customWidth="1"/>
    <col min="15370" max="15370" width="6.5703125" style="432" customWidth="1"/>
    <col min="15371" max="15371" width="8.140625" style="432" customWidth="1"/>
    <col min="15372" max="15372" width="6.140625" style="432" customWidth="1"/>
    <col min="15373" max="15373" width="6.28515625" style="432" customWidth="1"/>
    <col min="15374" max="15374" width="5.85546875" style="432" customWidth="1"/>
    <col min="15375" max="15375" width="8.7109375" style="432" customWidth="1"/>
    <col min="15376" max="15376" width="9" style="432" customWidth="1"/>
    <col min="15377" max="15377" width="6.85546875" style="432" customWidth="1"/>
    <col min="15378" max="15378" width="7.7109375" style="432" bestFit="1" customWidth="1"/>
    <col min="15379" max="15379" width="9.140625" style="432"/>
    <col min="15380" max="15380" width="12" style="432" customWidth="1"/>
    <col min="15381" max="15381" width="11.140625" style="432" customWidth="1"/>
    <col min="15382" max="15382" width="17.140625" style="432" customWidth="1"/>
    <col min="15383" max="15383" width="8.5703125" style="432" customWidth="1"/>
    <col min="15384" max="15384" width="7.42578125" style="432" customWidth="1"/>
    <col min="15385" max="15385" width="9.42578125" style="432" customWidth="1"/>
    <col min="15386" max="15388" width="7.85546875" style="432" customWidth="1"/>
    <col min="15389" max="15389" width="13.7109375" style="432" customWidth="1"/>
    <col min="15390" max="15616" width="9.140625" style="432"/>
    <col min="15617" max="15617" width="3.5703125" style="432" bestFit="1" customWidth="1"/>
    <col min="15618" max="15618" width="12.140625" style="432" customWidth="1"/>
    <col min="15619" max="15619" width="37.5703125" style="432" customWidth="1"/>
    <col min="15620" max="15620" width="3.42578125" style="432" bestFit="1" customWidth="1"/>
    <col min="15621" max="15621" width="4.7109375" style="432" customWidth="1"/>
    <col min="15622" max="15622" width="6.42578125" style="432" customWidth="1"/>
    <col min="15623" max="15623" width="5.5703125" style="432" bestFit="1" customWidth="1"/>
    <col min="15624" max="15624" width="7.7109375" style="432" customWidth="1"/>
    <col min="15625" max="15625" width="5.85546875" style="432" customWidth="1"/>
    <col min="15626" max="15626" width="6.5703125" style="432" customWidth="1"/>
    <col min="15627" max="15627" width="8.140625" style="432" customWidth="1"/>
    <col min="15628" max="15628" width="6.140625" style="432" customWidth="1"/>
    <col min="15629" max="15629" width="6.28515625" style="432" customWidth="1"/>
    <col min="15630" max="15630" width="5.85546875" style="432" customWidth="1"/>
    <col min="15631" max="15631" width="8.7109375" style="432" customWidth="1"/>
    <col min="15632" max="15632" width="9" style="432" customWidth="1"/>
    <col min="15633" max="15633" width="6.85546875" style="432" customWidth="1"/>
    <col min="15634" max="15634" width="7.7109375" style="432" bestFit="1" customWidth="1"/>
    <col min="15635" max="15635" width="9.140625" style="432"/>
    <col min="15636" max="15636" width="12" style="432" customWidth="1"/>
    <col min="15637" max="15637" width="11.140625" style="432" customWidth="1"/>
    <col min="15638" max="15638" width="17.140625" style="432" customWidth="1"/>
    <col min="15639" max="15639" width="8.5703125" style="432" customWidth="1"/>
    <col min="15640" max="15640" width="7.42578125" style="432" customWidth="1"/>
    <col min="15641" max="15641" width="9.42578125" style="432" customWidth="1"/>
    <col min="15642" max="15644" width="7.85546875" style="432" customWidth="1"/>
    <col min="15645" max="15645" width="13.7109375" style="432" customWidth="1"/>
    <col min="15646" max="15872" width="9.140625" style="432"/>
    <col min="15873" max="15873" width="3.5703125" style="432" bestFit="1" customWidth="1"/>
    <col min="15874" max="15874" width="12.140625" style="432" customWidth="1"/>
    <col min="15875" max="15875" width="37.5703125" style="432" customWidth="1"/>
    <col min="15876" max="15876" width="3.42578125" style="432" bestFit="1" customWidth="1"/>
    <col min="15877" max="15877" width="4.7109375" style="432" customWidth="1"/>
    <col min="15878" max="15878" width="6.42578125" style="432" customWidth="1"/>
    <col min="15879" max="15879" width="5.5703125" style="432" bestFit="1" customWidth="1"/>
    <col min="15880" max="15880" width="7.7109375" style="432" customWidth="1"/>
    <col min="15881" max="15881" width="5.85546875" style="432" customWidth="1"/>
    <col min="15882" max="15882" width="6.5703125" style="432" customWidth="1"/>
    <col min="15883" max="15883" width="8.140625" style="432" customWidth="1"/>
    <col min="15884" max="15884" width="6.140625" style="432" customWidth="1"/>
    <col min="15885" max="15885" width="6.28515625" style="432" customWidth="1"/>
    <col min="15886" max="15886" width="5.85546875" style="432" customWidth="1"/>
    <col min="15887" max="15887" width="8.7109375" style="432" customWidth="1"/>
    <col min="15888" max="15888" width="9" style="432" customWidth="1"/>
    <col min="15889" max="15889" width="6.85546875" style="432" customWidth="1"/>
    <col min="15890" max="15890" width="7.7109375" style="432" bestFit="1" customWidth="1"/>
    <col min="15891" max="15891" width="9.140625" style="432"/>
    <col min="15892" max="15892" width="12" style="432" customWidth="1"/>
    <col min="15893" max="15893" width="11.140625" style="432" customWidth="1"/>
    <col min="15894" max="15894" width="17.140625" style="432" customWidth="1"/>
    <col min="15895" max="15895" width="8.5703125" style="432" customWidth="1"/>
    <col min="15896" max="15896" width="7.42578125" style="432" customWidth="1"/>
    <col min="15897" max="15897" width="9.42578125" style="432" customWidth="1"/>
    <col min="15898" max="15900" width="7.85546875" style="432" customWidth="1"/>
    <col min="15901" max="15901" width="13.7109375" style="432" customWidth="1"/>
    <col min="15902" max="16128" width="9.140625" style="432"/>
    <col min="16129" max="16129" width="3.5703125" style="432" bestFit="1" customWidth="1"/>
    <col min="16130" max="16130" width="12.140625" style="432" customWidth="1"/>
    <col min="16131" max="16131" width="37.5703125" style="432" customWidth="1"/>
    <col min="16132" max="16132" width="3.42578125" style="432" bestFit="1" customWidth="1"/>
    <col min="16133" max="16133" width="4.7109375" style="432" customWidth="1"/>
    <col min="16134" max="16134" width="6.42578125" style="432" customWidth="1"/>
    <col min="16135" max="16135" width="5.5703125" style="432" bestFit="1" customWidth="1"/>
    <col min="16136" max="16136" width="7.7109375" style="432" customWidth="1"/>
    <col min="16137" max="16137" width="5.85546875" style="432" customWidth="1"/>
    <col min="16138" max="16138" width="6.5703125" style="432" customWidth="1"/>
    <col min="16139" max="16139" width="8.140625" style="432" customWidth="1"/>
    <col min="16140" max="16140" width="6.140625" style="432" customWidth="1"/>
    <col min="16141" max="16141" width="6.28515625" style="432" customWidth="1"/>
    <col min="16142" max="16142" width="5.85546875" style="432" customWidth="1"/>
    <col min="16143" max="16143" width="8.7109375" style="432" customWidth="1"/>
    <col min="16144" max="16144" width="9" style="432" customWidth="1"/>
    <col min="16145" max="16145" width="6.85546875" style="432" customWidth="1"/>
    <col min="16146" max="16146" width="7.7109375" style="432" bestFit="1" customWidth="1"/>
    <col min="16147" max="16147" width="9.140625" style="432"/>
    <col min="16148" max="16148" width="12" style="432" customWidth="1"/>
    <col min="16149" max="16149" width="11.140625" style="432" customWidth="1"/>
    <col min="16150" max="16150" width="17.140625" style="432" customWidth="1"/>
    <col min="16151" max="16151" width="8.5703125" style="432" customWidth="1"/>
    <col min="16152" max="16152" width="7.42578125" style="432" customWidth="1"/>
    <col min="16153" max="16153" width="9.42578125" style="432" customWidth="1"/>
    <col min="16154" max="16156" width="7.85546875" style="432" customWidth="1"/>
    <col min="16157" max="16157" width="13.7109375" style="432" customWidth="1"/>
    <col min="16158" max="16384" width="9.140625" style="432"/>
  </cols>
  <sheetData>
    <row r="1" spans="1:29" s="425" customFormat="1" ht="15.75" x14ac:dyDescent="0.25">
      <c r="A1" s="1011" t="s">
        <v>0</v>
      </c>
      <c r="B1" s="424"/>
      <c r="C1" s="18"/>
      <c r="D1" s="1008" t="s">
        <v>1</v>
      </c>
      <c r="E1" s="1010" t="s">
        <v>2</v>
      </c>
      <c r="F1" s="1010" t="s">
        <v>3</v>
      </c>
      <c r="G1" s="1009" t="s">
        <v>4</v>
      </c>
      <c r="H1" s="1005" t="s">
        <v>307</v>
      </c>
      <c r="I1" s="1006"/>
      <c r="J1" s="1006"/>
      <c r="K1" s="1007"/>
      <c r="L1" s="1005" t="s">
        <v>308</v>
      </c>
      <c r="M1" s="1006"/>
      <c r="N1" s="1006"/>
      <c r="O1" s="1007"/>
      <c r="P1" s="19" t="s">
        <v>5</v>
      </c>
      <c r="Q1" s="20"/>
      <c r="R1" s="20"/>
      <c r="S1" s="20"/>
      <c r="T1" s="20"/>
      <c r="U1" s="21"/>
      <c r="V1" s="1008" t="s">
        <v>6</v>
      </c>
      <c r="W1" s="1009" t="s">
        <v>7</v>
      </c>
      <c r="X1" s="22" t="s">
        <v>8</v>
      </c>
      <c r="Y1" s="23"/>
      <c r="Z1" s="22" t="s">
        <v>9</v>
      </c>
      <c r="AA1" s="24"/>
      <c r="AB1" s="1012" t="s">
        <v>10</v>
      </c>
      <c r="AC1" s="1014" t="s">
        <v>11</v>
      </c>
    </row>
    <row r="2" spans="1:29" s="425" customFormat="1" ht="15.75" x14ac:dyDescent="0.25">
      <c r="A2" s="1011"/>
      <c r="B2" s="426"/>
      <c r="C2" s="25"/>
      <c r="D2" s="1008"/>
      <c r="E2" s="1010"/>
      <c r="F2" s="1010"/>
      <c r="G2" s="1009"/>
      <c r="H2" s="427"/>
      <c r="I2" s="428"/>
      <c r="J2" s="428"/>
      <c r="K2" s="429"/>
      <c r="L2" s="427"/>
      <c r="M2" s="428"/>
      <c r="N2" s="428"/>
      <c r="O2" s="429"/>
      <c r="P2" s="26"/>
      <c r="Q2" s="27"/>
      <c r="R2" s="27"/>
      <c r="S2" s="27"/>
      <c r="T2" s="28"/>
      <c r="U2" s="29"/>
      <c r="V2" s="1008"/>
      <c r="W2" s="1009"/>
      <c r="X2" s="30" t="s">
        <v>12</v>
      </c>
      <c r="Y2" s="31"/>
      <c r="Z2" s="30" t="s">
        <v>13</v>
      </c>
      <c r="AA2" s="32"/>
      <c r="AB2" s="1012"/>
      <c r="AC2" s="1014"/>
    </row>
    <row r="3" spans="1:29" s="425" customFormat="1" ht="15.75" x14ac:dyDescent="0.25">
      <c r="A3" s="1011"/>
      <c r="B3" s="430"/>
      <c r="C3" s="25"/>
      <c r="D3" s="1008"/>
      <c r="E3" s="1010"/>
      <c r="F3" s="1010"/>
      <c r="G3" s="1009"/>
      <c r="H3" s="33" t="s">
        <v>12</v>
      </c>
      <c r="I3" s="34"/>
      <c r="J3" s="34"/>
      <c r="K3" s="35"/>
      <c r="L3" s="33" t="s">
        <v>12</v>
      </c>
      <c r="M3" s="34"/>
      <c r="N3" s="34"/>
      <c r="O3" s="35"/>
      <c r="P3" s="33" t="s">
        <v>12</v>
      </c>
      <c r="Q3" s="34"/>
      <c r="R3" s="34"/>
      <c r="S3" s="34"/>
      <c r="T3" s="36"/>
      <c r="U3" s="37"/>
      <c r="V3" s="1008"/>
      <c r="W3" s="1010"/>
      <c r="X3" s="1015" t="s">
        <v>14</v>
      </c>
      <c r="Y3" s="1018" t="s">
        <v>15</v>
      </c>
      <c r="Z3" s="1019" t="s">
        <v>16</v>
      </c>
      <c r="AA3" s="1015" t="s">
        <v>17</v>
      </c>
      <c r="AB3" s="1013"/>
      <c r="AC3" s="1014"/>
    </row>
    <row r="4" spans="1:29" s="425" customFormat="1" ht="47.25" x14ac:dyDescent="0.25">
      <c r="A4" s="1011"/>
      <c r="B4" s="430" t="s">
        <v>309</v>
      </c>
      <c r="C4" s="25" t="s">
        <v>310</v>
      </c>
      <c r="D4" s="1008"/>
      <c r="E4" s="1010"/>
      <c r="F4" s="1010"/>
      <c r="G4" s="1009"/>
      <c r="H4" s="33" t="s">
        <v>18</v>
      </c>
      <c r="I4" s="34"/>
      <c r="J4" s="34"/>
      <c r="K4" s="35"/>
      <c r="L4" s="33" t="s">
        <v>18</v>
      </c>
      <c r="M4" s="34"/>
      <c r="N4" s="34"/>
      <c r="O4" s="35"/>
      <c r="P4" s="33" t="s">
        <v>18</v>
      </c>
      <c r="Q4" s="34"/>
      <c r="R4" s="34"/>
      <c r="S4" s="34"/>
      <c r="T4" s="38" t="s">
        <v>19</v>
      </c>
      <c r="U4" s="39" t="s">
        <v>20</v>
      </c>
      <c r="V4" s="1008"/>
      <c r="W4" s="1010"/>
      <c r="X4" s="1016"/>
      <c r="Y4" s="1016"/>
      <c r="Z4" s="1016"/>
      <c r="AA4" s="1016"/>
      <c r="AB4" s="1013"/>
      <c r="AC4" s="1014"/>
    </row>
    <row r="5" spans="1:29" s="425" customFormat="1" ht="15.75" x14ac:dyDescent="0.25">
      <c r="A5" s="1011"/>
      <c r="B5" s="430"/>
      <c r="C5" s="25"/>
      <c r="D5" s="1008"/>
      <c r="E5" s="1010"/>
      <c r="F5" s="1010"/>
      <c r="G5" s="1009"/>
      <c r="H5" s="40"/>
      <c r="I5" s="41"/>
      <c r="J5" s="42"/>
      <c r="K5" s="41"/>
      <c r="L5" s="40"/>
      <c r="M5" s="41"/>
      <c r="N5" s="42"/>
      <c r="O5" s="41"/>
      <c r="P5" s="40"/>
      <c r="Q5" s="41"/>
      <c r="R5" s="42"/>
      <c r="S5" s="40"/>
      <c r="T5" s="38" t="s">
        <v>21</v>
      </c>
      <c r="U5" s="39" t="s">
        <v>21</v>
      </c>
      <c r="V5" s="1008"/>
      <c r="W5" s="1010"/>
      <c r="X5" s="1016"/>
      <c r="Y5" s="1016"/>
      <c r="Z5" s="1016"/>
      <c r="AA5" s="1016"/>
      <c r="AB5" s="1013"/>
      <c r="AC5" s="1014"/>
    </row>
    <row r="6" spans="1:29" s="425" customFormat="1" ht="23.25" customHeight="1" x14ac:dyDescent="0.25">
      <c r="A6" s="1011"/>
      <c r="B6" s="430"/>
      <c r="C6" s="25"/>
      <c r="D6" s="1008"/>
      <c r="E6" s="1010"/>
      <c r="F6" s="1010"/>
      <c r="G6" s="1009"/>
      <c r="H6" s="43" t="s">
        <v>22</v>
      </c>
      <c r="I6" s="44" t="s">
        <v>23</v>
      </c>
      <c r="J6" s="45" t="s">
        <v>24</v>
      </c>
      <c r="K6" s="44" t="s">
        <v>25</v>
      </c>
      <c r="L6" s="43" t="s">
        <v>22</v>
      </c>
      <c r="M6" s="44" t="s">
        <v>23</v>
      </c>
      <c r="N6" s="45" t="s">
        <v>24</v>
      </c>
      <c r="O6" s="44" t="s">
        <v>25</v>
      </c>
      <c r="P6" s="43" t="s">
        <v>22</v>
      </c>
      <c r="Q6" s="44" t="s">
        <v>23</v>
      </c>
      <c r="R6" s="45" t="s">
        <v>24</v>
      </c>
      <c r="S6" s="43" t="s">
        <v>25</v>
      </c>
      <c r="T6" s="38" t="s">
        <v>26</v>
      </c>
      <c r="U6" s="39" t="s">
        <v>26</v>
      </c>
      <c r="V6" s="1008"/>
      <c r="W6" s="1010"/>
      <c r="X6" s="1016"/>
      <c r="Y6" s="1016"/>
      <c r="Z6" s="1016"/>
      <c r="AA6" s="1016"/>
      <c r="AB6" s="1013"/>
      <c r="AC6" s="1014"/>
    </row>
    <row r="7" spans="1:29" s="425" customFormat="1" ht="15.75" x14ac:dyDescent="0.25">
      <c r="A7" s="1011"/>
      <c r="B7" s="431"/>
      <c r="C7" s="46"/>
      <c r="D7" s="1008"/>
      <c r="E7" s="1010"/>
      <c r="F7" s="1010"/>
      <c r="G7" s="1009"/>
      <c r="H7" s="47"/>
      <c r="I7" s="48"/>
      <c r="J7" s="49"/>
      <c r="K7" s="48"/>
      <c r="L7" s="47"/>
      <c r="M7" s="48"/>
      <c r="N7" s="49"/>
      <c r="O7" s="48"/>
      <c r="P7" s="47"/>
      <c r="Q7" s="48"/>
      <c r="R7" s="49"/>
      <c r="S7" s="47"/>
      <c r="T7" s="50"/>
      <c r="U7" s="51"/>
      <c r="V7" s="1008"/>
      <c r="W7" s="1010"/>
      <c r="X7" s="1017"/>
      <c r="Y7" s="1017"/>
      <c r="Z7" s="1017"/>
      <c r="AA7" s="1017"/>
      <c r="AB7" s="1013"/>
      <c r="AC7" s="1014"/>
    </row>
    <row r="8" spans="1:29" s="425" customFormat="1" ht="15.75" x14ac:dyDescent="0.25">
      <c r="A8" s="433">
        <v>1</v>
      </c>
      <c r="B8" s="384">
        <v>2</v>
      </c>
      <c r="C8" s="434">
        <v>3</v>
      </c>
      <c r="D8" s="435">
        <v>4</v>
      </c>
      <c r="E8" s="436">
        <v>5</v>
      </c>
      <c r="F8" s="436">
        <v>6</v>
      </c>
      <c r="G8" s="433">
        <v>7</v>
      </c>
      <c r="H8" s="436">
        <v>20</v>
      </c>
      <c r="I8" s="433">
        <v>21</v>
      </c>
      <c r="J8" s="436">
        <v>22</v>
      </c>
      <c r="K8" s="433">
        <v>23</v>
      </c>
      <c r="L8" s="436">
        <v>24</v>
      </c>
      <c r="M8" s="433">
        <v>25</v>
      </c>
      <c r="N8" s="436">
        <v>26</v>
      </c>
      <c r="O8" s="433">
        <v>27</v>
      </c>
      <c r="P8" s="436">
        <v>28</v>
      </c>
      <c r="Q8" s="433">
        <v>29</v>
      </c>
      <c r="R8" s="436">
        <v>30</v>
      </c>
      <c r="S8" s="433">
        <v>31</v>
      </c>
      <c r="T8" s="436">
        <v>32</v>
      </c>
      <c r="U8" s="436">
        <v>33</v>
      </c>
      <c r="V8" s="436">
        <v>34</v>
      </c>
      <c r="W8" s="433">
        <v>35</v>
      </c>
      <c r="X8" s="436">
        <v>36</v>
      </c>
      <c r="Y8" s="433">
        <v>37</v>
      </c>
      <c r="Z8" s="436">
        <v>38</v>
      </c>
      <c r="AA8" s="433">
        <v>39</v>
      </c>
      <c r="AB8" s="436">
        <v>40</v>
      </c>
      <c r="AC8" s="436">
        <v>41</v>
      </c>
    </row>
    <row r="9" spans="1:29" s="445" customFormat="1" ht="25.15" customHeight="1" x14ac:dyDescent="0.3">
      <c r="A9" s="437"/>
      <c r="B9" s="438"/>
      <c r="C9" s="439" t="s">
        <v>316</v>
      </c>
      <c r="D9" s="438"/>
      <c r="E9" s="438"/>
      <c r="F9" s="438"/>
      <c r="G9" s="438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440"/>
      <c r="S9" s="441"/>
      <c r="T9" s="442"/>
      <c r="U9" s="443"/>
      <c r="V9" s="438"/>
      <c r="W9" s="443"/>
      <c r="X9" s="443"/>
      <c r="Y9" s="443"/>
      <c r="Z9" s="444"/>
      <c r="AA9" s="443"/>
      <c r="AB9" s="443"/>
      <c r="AC9" s="437"/>
    </row>
    <row r="10" spans="1:29" s="454" customFormat="1" ht="25.15" customHeight="1" x14ac:dyDescent="0.3">
      <c r="A10" s="446"/>
      <c r="B10" s="447"/>
      <c r="C10" s="448" t="s">
        <v>311</v>
      </c>
      <c r="D10" s="447"/>
      <c r="E10" s="447"/>
      <c r="F10" s="447"/>
      <c r="G10" s="447"/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50"/>
      <c r="T10" s="451"/>
      <c r="U10" s="452"/>
      <c r="V10" s="447"/>
      <c r="W10" s="452"/>
      <c r="X10" s="452"/>
      <c r="Y10" s="452"/>
      <c r="Z10" s="453"/>
      <c r="AA10" s="452"/>
      <c r="AB10" s="452"/>
      <c r="AC10" s="446"/>
    </row>
    <row r="11" spans="1:29" s="445" customFormat="1" ht="25.15" customHeight="1" x14ac:dyDescent="0.3">
      <c r="A11" s="437"/>
      <c r="B11" s="438"/>
      <c r="C11" s="455" t="s">
        <v>317</v>
      </c>
      <c r="D11" s="438"/>
      <c r="E11" s="438"/>
      <c r="F11" s="438"/>
      <c r="G11" s="438"/>
      <c r="H11" s="440"/>
      <c r="I11" s="440"/>
      <c r="J11" s="440"/>
      <c r="K11" s="440"/>
      <c r="L11" s="440"/>
      <c r="M11" s="440"/>
      <c r="N11" s="440"/>
      <c r="O11" s="440"/>
      <c r="P11" s="440"/>
      <c r="Q11" s="440"/>
      <c r="R11" s="440"/>
      <c r="S11" s="441"/>
      <c r="T11" s="442"/>
      <c r="U11" s="443"/>
      <c r="V11" s="438"/>
      <c r="W11" s="443"/>
      <c r="X11" s="443"/>
      <c r="Y11" s="443"/>
      <c r="Z11" s="444"/>
      <c r="AA11" s="443"/>
      <c r="AB11" s="443"/>
      <c r="AC11" s="437"/>
    </row>
    <row r="12" spans="1:29" s="445" customFormat="1" ht="25.15" customHeight="1" x14ac:dyDescent="0.3">
      <c r="A12" s="437">
        <v>1</v>
      </c>
      <c r="B12" s="438" t="s">
        <v>312</v>
      </c>
      <c r="C12" s="456" t="s">
        <v>313</v>
      </c>
      <c r="D12" s="457" t="s">
        <v>28</v>
      </c>
      <c r="E12" s="458">
        <v>2</v>
      </c>
      <c r="F12" s="458">
        <v>83</v>
      </c>
      <c r="G12" s="458">
        <v>184</v>
      </c>
      <c r="H12" s="440"/>
      <c r="I12" s="440">
        <v>900</v>
      </c>
      <c r="J12" s="440"/>
      <c r="K12" s="440">
        <f>SUM(H12:J12)</f>
        <v>900</v>
      </c>
      <c r="L12" s="440"/>
      <c r="M12" s="440"/>
      <c r="N12" s="440"/>
      <c r="O12" s="440"/>
      <c r="P12" s="440">
        <f>+H12+L12</f>
        <v>0</v>
      </c>
      <c r="Q12" s="440">
        <f>I12+M12</f>
        <v>900</v>
      </c>
      <c r="R12" s="440">
        <f>SUM(J12)</f>
        <v>0</v>
      </c>
      <c r="S12" s="440">
        <f>K12+O12</f>
        <v>900</v>
      </c>
      <c r="T12" s="442">
        <f>(S12*Z12/1000)/AA12</f>
        <v>1.4500000000000002</v>
      </c>
      <c r="U12" s="443">
        <f>S12*AB12/1000</f>
        <v>1.17</v>
      </c>
      <c r="V12" s="438" t="s">
        <v>29</v>
      </c>
      <c r="W12" s="443" t="s">
        <v>314</v>
      </c>
      <c r="X12" s="443"/>
      <c r="Y12" s="443"/>
      <c r="Z12" s="444">
        <v>29</v>
      </c>
      <c r="AA12" s="443">
        <v>18</v>
      </c>
      <c r="AB12" s="443">
        <v>1.3</v>
      </c>
      <c r="AC12" s="437"/>
    </row>
    <row r="13" spans="1:29" s="445" customFormat="1" ht="25.15" customHeight="1" x14ac:dyDescent="0.3">
      <c r="A13" s="437">
        <v>2</v>
      </c>
      <c r="B13" s="438" t="s">
        <v>312</v>
      </c>
      <c r="C13" s="456" t="s">
        <v>315</v>
      </c>
      <c r="D13" s="457" t="s">
        <v>28</v>
      </c>
      <c r="E13" s="458">
        <v>27</v>
      </c>
      <c r="F13" s="458">
        <v>80</v>
      </c>
      <c r="G13" s="458">
        <v>606</v>
      </c>
      <c r="H13" s="440"/>
      <c r="I13" s="440">
        <v>399</v>
      </c>
      <c r="J13" s="440"/>
      <c r="K13" s="440">
        <f>SUM(H13:J13)</f>
        <v>399</v>
      </c>
      <c r="L13" s="440"/>
      <c r="M13" s="440"/>
      <c r="N13" s="440"/>
      <c r="O13" s="440"/>
      <c r="P13" s="440">
        <f>H13+L13</f>
        <v>0</v>
      </c>
      <c r="Q13" s="440">
        <f>I13+M13</f>
        <v>399</v>
      </c>
      <c r="R13" s="440">
        <f>SUM(J13)</f>
        <v>0</v>
      </c>
      <c r="S13" s="440">
        <f>K13+O13</f>
        <v>399</v>
      </c>
      <c r="T13" s="442">
        <f>(S13*Z13/1000)/AA13</f>
        <v>0.64283333333333337</v>
      </c>
      <c r="U13" s="443">
        <f>S13*AB13/1000</f>
        <v>0.51870000000000005</v>
      </c>
      <c r="V13" s="438" t="s">
        <v>29</v>
      </c>
      <c r="W13" s="443" t="s">
        <v>314</v>
      </c>
      <c r="X13" s="443"/>
      <c r="Y13" s="443"/>
      <c r="Z13" s="444">
        <v>29</v>
      </c>
      <c r="AA13" s="443">
        <v>18</v>
      </c>
      <c r="AB13" s="443">
        <v>1.3</v>
      </c>
      <c r="AC13" s="437"/>
    </row>
    <row r="14" spans="1:29" s="445" customFormat="1" ht="25.15" customHeight="1" x14ac:dyDescent="0.3">
      <c r="A14" s="437">
        <v>3</v>
      </c>
      <c r="B14" s="438" t="s">
        <v>312</v>
      </c>
      <c r="C14" s="456" t="s">
        <v>315</v>
      </c>
      <c r="D14" s="457" t="s">
        <v>28</v>
      </c>
      <c r="E14" s="458">
        <v>19</v>
      </c>
      <c r="F14" s="458">
        <v>78</v>
      </c>
      <c r="G14" s="458">
        <v>606</v>
      </c>
      <c r="H14" s="440"/>
      <c r="I14" s="440">
        <v>499</v>
      </c>
      <c r="J14" s="440">
        <v>1</v>
      </c>
      <c r="K14" s="440">
        <f>SUM(H14:J14)</f>
        <v>500</v>
      </c>
      <c r="L14" s="440"/>
      <c r="M14" s="440"/>
      <c r="N14" s="440"/>
      <c r="O14" s="440"/>
      <c r="P14" s="440">
        <f>H14+L14</f>
        <v>0</v>
      </c>
      <c r="Q14" s="440">
        <f>I14+M14</f>
        <v>499</v>
      </c>
      <c r="R14" s="440">
        <f>SUM(J14)</f>
        <v>1</v>
      </c>
      <c r="S14" s="440">
        <f>K14+O14</f>
        <v>500</v>
      </c>
      <c r="T14" s="442">
        <f>(S14*Z14/1000)/AA14</f>
        <v>0.80555555555555558</v>
      </c>
      <c r="U14" s="443">
        <f>S14*AB14/1000</f>
        <v>0.65</v>
      </c>
      <c r="V14" s="438" t="s">
        <v>29</v>
      </c>
      <c r="W14" s="443" t="s">
        <v>314</v>
      </c>
      <c r="X14" s="443"/>
      <c r="Y14" s="443"/>
      <c r="Z14" s="444">
        <v>29</v>
      </c>
      <c r="AA14" s="443">
        <v>18</v>
      </c>
      <c r="AB14" s="443">
        <v>1.3</v>
      </c>
      <c r="AC14" s="437"/>
    </row>
    <row r="15" spans="1:29" s="445" customFormat="1" ht="25.15" customHeight="1" x14ac:dyDescent="0.3">
      <c r="A15" s="437"/>
      <c r="B15" s="438"/>
      <c r="C15" s="459" t="s">
        <v>25</v>
      </c>
      <c r="D15" s="438"/>
      <c r="E15" s="438"/>
      <c r="F15" s="438"/>
      <c r="G15" s="438"/>
      <c r="H15" s="440"/>
      <c r="I15" s="440"/>
      <c r="J15" s="440"/>
      <c r="K15" s="440"/>
      <c r="L15" s="440"/>
      <c r="M15" s="440"/>
      <c r="N15" s="440"/>
      <c r="O15" s="440"/>
      <c r="P15" s="440"/>
      <c r="Q15" s="441">
        <f>SUM(Q12:Q14)</f>
        <v>1798</v>
      </c>
      <c r="R15" s="441">
        <f>SUM(R12:R14)</f>
        <v>1</v>
      </c>
      <c r="S15" s="441">
        <f>SUM(S12:S14)</f>
        <v>1799</v>
      </c>
      <c r="T15" s="460">
        <f>SUM(T12:T14)</f>
        <v>2.8983888888888893</v>
      </c>
      <c r="U15" s="460">
        <f>SUM(U12:U14)</f>
        <v>2.3386999999999998</v>
      </c>
      <c r="V15" s="438"/>
      <c r="W15" s="443"/>
      <c r="X15" s="443"/>
      <c r="Y15" s="443"/>
      <c r="Z15" s="444"/>
      <c r="AA15" s="443"/>
      <c r="AB15" s="443"/>
      <c r="AC15" s="437"/>
    </row>
  </sheetData>
  <mergeCells count="15">
    <mergeCell ref="AB1:AB7"/>
    <mergeCell ref="AC1:AC7"/>
    <mergeCell ref="X3:X7"/>
    <mergeCell ref="Y3:Y7"/>
    <mergeCell ref="Z3:Z7"/>
    <mergeCell ref="AA3:AA7"/>
    <mergeCell ref="H1:K1"/>
    <mergeCell ref="L1:O1"/>
    <mergeCell ref="V1:V7"/>
    <mergeCell ref="W1:W7"/>
    <mergeCell ref="A1:A7"/>
    <mergeCell ref="D1:D7"/>
    <mergeCell ref="E1:E7"/>
    <mergeCell ref="F1:F7"/>
    <mergeCell ref="G1:G7"/>
  </mergeCells>
  <printOptions horizontalCentered="1"/>
  <pageMargins left="0.35433070866141736" right="0.35433070866141736" top="1.1811023622047245" bottom="0.59055118110236227" header="0.31496062992125984" footer="0.31496062992125984"/>
  <pageSetup paperSize="9" scale="50" firstPageNumber="25" pageOrder="overThenDown" orientation="landscape" useFirstPageNumber="1" r:id="rId1"/>
  <headerFooter alignWithMargins="0">
    <oddFooter>&amp;L&amp;A&amp;CСписък излишни ОБВВПИ към 01.01.2022 г.&amp;R&amp;P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Кл.БП-КЛП-ТР</vt:lpstr>
      <vt:lpstr>Кл.БП-СВ-ТР</vt:lpstr>
      <vt:lpstr>Кл.БП-Ком.-МО-ТР</vt:lpstr>
      <vt:lpstr>АСП-КЛП-ТР</vt:lpstr>
      <vt:lpstr>АСП-ВВС-ТР</vt:lpstr>
      <vt:lpstr>Инж.БП-КЛП-ТР</vt:lpstr>
      <vt:lpstr>МорскиБП-ВМС-ТР</vt:lpstr>
      <vt:lpstr>'АСП-ВВС-ТР'!Print_Area</vt:lpstr>
      <vt:lpstr>'Инж.БП-КЛП-ТР'!Print_Area</vt:lpstr>
      <vt:lpstr>'Кл.БП-КЛП-ТР'!Print_Area</vt:lpstr>
      <vt:lpstr>'Кл.БП-Ком.-МО-ТР'!Print_Area</vt:lpstr>
      <vt:lpstr>'АСП-ВВС-ТР'!Print_Titles</vt:lpstr>
      <vt:lpstr>'АСП-КЛП-ТР'!Print_Titles</vt:lpstr>
      <vt:lpstr>'Инж.БП-КЛП-ТР'!Print_Titles</vt:lpstr>
      <vt:lpstr>'Кл.БП-КЛП-ТР'!Print_Titles</vt:lpstr>
      <vt:lpstr>'Кл.БП-Ком.-МО-ТР'!Print_Titles</vt:lpstr>
      <vt:lpstr>'Кл.БП-СВ-ТР'!Print_Titles</vt:lpstr>
      <vt:lpstr>'МорскиБП-ВМС-ТР'!Print_Titles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2022-03-31T09:36:33Z</dcterms:modified>
</cp:coreProperties>
</file>